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3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4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5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6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7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8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Ex9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beis_gov_uk/Documents/GOV.UK publisher/"/>
    </mc:Choice>
  </mc:AlternateContent>
  <xr:revisionPtr revIDLastSave="0" documentId="8_{7F678AE3-AAA7-438C-8E54-7E1E4AB8A432}" xr6:coauthVersionLast="45" xr6:coauthVersionMax="45" xr10:uidLastSave="{00000000-0000-0000-0000-000000000000}"/>
  <bookViews>
    <workbookView xWindow="-96" yWindow="-96" windowWidth="19392" windowHeight="10392" xr2:uid="{1E704E16-B114-498C-9F0C-B7C04CA9024D}"/>
  </bookViews>
  <sheets>
    <sheet name="Contents" sheetId="2" r:id="rId1"/>
    <sheet name="Notes" sheetId="67" r:id="rId2"/>
    <sheet name="Table 1 Dom Operating - Large" sheetId="42" r:id="rId3"/>
    <sheet name="Table 2 Dom Installed - Large" sheetId="43" r:id="rId4"/>
    <sheet name="Table 3 ND Operating - Large" sheetId="66" r:id="rId5"/>
    <sheet name="Table 4 ND Installed - Large" sheetId="45" r:id="rId6"/>
    <sheet name="Table 5 Annual Operating" sheetId="46" r:id="rId7"/>
    <sheet name="Table 6 Annual Installed" sheetId="47" r:id="rId8"/>
    <sheet name="Figure 1 (Annual)" sheetId="55" state="hidden" r:id="rId9"/>
    <sheet name="Figure 2 (Annual)" sheetId="59" state="hidden" r:id="rId10"/>
    <sheet name="Figure 3 large + small" sheetId="63" state="hidden" r:id="rId11"/>
    <sheet name="Figure 5 alrge and small" sheetId="65" state="hidden" r:id="rId12"/>
    <sheet name="Figure 6 (Annual)" sheetId="61" state="hidden" r:id="rId13"/>
  </sheets>
  <definedNames>
    <definedName name="_xlchart.v1.0" hidden="1">'Figure 1 (Annual)'!$G$22:$K$22</definedName>
    <definedName name="_xlchart.v1.1" hidden="1">'Figure 2 (Annual)'!$N$18:$O$19</definedName>
    <definedName name="_xlchart.v1.10" hidden="1">'Figure 3 large + small'!$M$19:$M$20</definedName>
    <definedName name="_xlchart.v1.11" hidden="1">'Figure 6 (Annual)'!$F$3:$F$10</definedName>
    <definedName name="_xlchart.v1.12" hidden="1">'Figure 6 (Annual)'!$P$3:$P$10</definedName>
    <definedName name="_xlchart.v1.2" hidden="1">'Figure 2 (Annual)'!$N$20:$O$20</definedName>
    <definedName name="_xlchart.v1.3" hidden="1">'Figure 3 large + small'!$K$49:$L$49</definedName>
    <definedName name="_xlchart.v1.4" hidden="1">'Figure 3 large + small'!$J$48:$J$49</definedName>
    <definedName name="_xlchart.v1.5" hidden="1">'Figure 3 large + small'!$M$48:$M$49</definedName>
    <definedName name="_xlchart.v1.6" hidden="1">'Figure 3 large + small'!$Q$19:$R$19</definedName>
    <definedName name="_xlchart.v1.7" hidden="1">'Figure 3 large + small'!$Q$48:$R$48</definedName>
    <definedName name="_xlchart.v1.8" hidden="1">'Figure 3 large + small'!$K$20:$L$20</definedName>
    <definedName name="_xlchart.v1.9" hidden="1">'Figure 3 large + small'!$J$19:$J$20</definedName>
    <definedName name="_xlnm.Print_Area" localSheetId="0">Contents!$A$1:$S$37</definedName>
    <definedName name="_xlnm.Print_Area" localSheetId="9">'Figure 2 (Annual)'!$C$1:$O$32</definedName>
    <definedName name="_xlnm.Print_Area" localSheetId="10">'Figure 3 large + small'!$A$3:$E$10</definedName>
    <definedName name="_xlnm.Print_Area" localSheetId="11">'Figure 5 alrge and small'!#REF!</definedName>
    <definedName name="_xlnm.Print_Area" localSheetId="1">Notes!$A$1:$S$36</definedName>
    <definedName name="_xlnm.Print_Area" localSheetId="2">'Table 1 Dom Operating - Large'!$A$1:$M$42</definedName>
    <definedName name="_xlnm.Print_Area" localSheetId="3">'Table 2 Dom Installed - Large'!$A$1:$F$44</definedName>
    <definedName name="_xlnm.Print_Area" localSheetId="4">'Table 3 ND Operating - Large'!$A$1:$P$43</definedName>
    <definedName name="_xlnm.Print_Area" localSheetId="5">'Table 4 ND Installed - Large'!$A$1:$J$45</definedName>
    <definedName name="_xlnm.Print_Area" localSheetId="6">'Table 5 Annual Operating'!$A$1:$U$53</definedName>
    <definedName name="_xlnm.Print_Area" localSheetId="7">'Table 6 Annual Installed'!$A$1:$L$56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46" l="1"/>
  <c r="R17" i="46"/>
  <c r="T17" i="46" l="1"/>
  <c r="H41" i="45"/>
  <c r="G41" i="45"/>
  <c r="F41" i="45"/>
  <c r="E41" i="45"/>
  <c r="D41" i="45"/>
  <c r="H40" i="45"/>
  <c r="I40" i="45"/>
  <c r="I41" i="45" s="1"/>
  <c r="L40" i="66"/>
  <c r="P40" i="66" s="1"/>
  <c r="M40" i="66"/>
  <c r="N40" i="66"/>
  <c r="O40" i="66"/>
  <c r="F40" i="43"/>
  <c r="E40" i="43"/>
  <c r="D40" i="43"/>
  <c r="F39" i="43"/>
  <c r="J40" i="42"/>
  <c r="K40" i="42"/>
  <c r="L40" i="42"/>
  <c r="M40" i="42" l="1"/>
  <c r="U17" i="46"/>
  <c r="J40" i="45"/>
  <c r="J41" i="45" s="1"/>
  <c r="J8" i="42"/>
  <c r="L8" i="42"/>
  <c r="J9" i="42"/>
  <c r="L9" i="42"/>
  <c r="J10" i="42"/>
  <c r="L10" i="42"/>
  <c r="M10" i="42" s="1"/>
  <c r="J11" i="42"/>
  <c r="L11" i="42"/>
  <c r="J12" i="42"/>
  <c r="L12" i="42"/>
  <c r="J13" i="42"/>
  <c r="L13" i="42"/>
  <c r="M13" i="42"/>
  <c r="J14" i="42"/>
  <c r="L14" i="42"/>
  <c r="J15" i="42"/>
  <c r="L15" i="42"/>
  <c r="J16" i="42"/>
  <c r="M16" i="42" s="1"/>
  <c r="L16" i="42"/>
  <c r="J17" i="42"/>
  <c r="L17" i="42"/>
  <c r="J18" i="42"/>
  <c r="L18" i="42"/>
  <c r="J19" i="42"/>
  <c r="L19" i="42"/>
  <c r="J20" i="42"/>
  <c r="M20" i="42" s="1"/>
  <c r="L20" i="42"/>
  <c r="J21" i="42"/>
  <c r="L21" i="42"/>
  <c r="M21" i="42"/>
  <c r="J22" i="42"/>
  <c r="L22" i="42"/>
  <c r="J23" i="42"/>
  <c r="L23" i="42"/>
  <c r="J24" i="42"/>
  <c r="L24" i="42"/>
  <c r="J25" i="42"/>
  <c r="L25" i="42"/>
  <c r="J26" i="42"/>
  <c r="L26" i="42"/>
  <c r="J27" i="42"/>
  <c r="L27" i="42"/>
  <c r="J28" i="42"/>
  <c r="L28" i="42"/>
  <c r="J29" i="42"/>
  <c r="L29" i="42"/>
  <c r="J30" i="42"/>
  <c r="L30" i="42"/>
  <c r="M30" i="42" s="1"/>
  <c r="J31" i="42"/>
  <c r="M31" i="42" s="1"/>
  <c r="L31" i="42"/>
  <c r="J32" i="42"/>
  <c r="L32" i="42"/>
  <c r="J33" i="42"/>
  <c r="M33" i="42" s="1"/>
  <c r="K33" i="42"/>
  <c r="L33" i="42"/>
  <c r="J34" i="42"/>
  <c r="K34" i="42"/>
  <c r="L34" i="42"/>
  <c r="J35" i="42"/>
  <c r="K35" i="42"/>
  <c r="L35" i="42"/>
  <c r="J36" i="42"/>
  <c r="K36" i="42"/>
  <c r="L36" i="42"/>
  <c r="J37" i="42"/>
  <c r="K37" i="42"/>
  <c r="L37" i="42"/>
  <c r="J38" i="42"/>
  <c r="K38" i="42"/>
  <c r="L38" i="42"/>
  <c r="J39" i="42"/>
  <c r="K39" i="42"/>
  <c r="L39" i="42"/>
  <c r="M27" i="42" l="1"/>
  <c r="M23" i="42"/>
  <c r="M12" i="42"/>
  <c r="M19" i="42"/>
  <c r="M15" i="42"/>
  <c r="M18" i="42"/>
  <c r="M14" i="42"/>
  <c r="M38" i="42"/>
  <c r="M29" i="42"/>
  <c r="M9" i="42"/>
  <c r="M34" i="42"/>
  <c r="M35" i="42"/>
  <c r="M28" i="42"/>
  <c r="M39" i="42"/>
  <c r="M32" i="42"/>
  <c r="M17" i="42"/>
  <c r="M36" i="42"/>
  <c r="M26" i="42"/>
  <c r="M25" i="42"/>
  <c r="M11" i="42"/>
  <c r="M37" i="42"/>
  <c r="M24" i="42"/>
  <c r="M22" i="42"/>
  <c r="M8" i="42"/>
  <c r="H39" i="45"/>
  <c r="J39" i="45" s="1"/>
  <c r="I39" i="45"/>
  <c r="F38" i="43"/>
  <c r="L39" i="66"/>
  <c r="M39" i="66"/>
  <c r="N39" i="66"/>
  <c r="O39" i="66"/>
  <c r="P39" i="66" l="1"/>
  <c r="D43" i="46"/>
  <c r="F43" i="46"/>
  <c r="G43" i="46"/>
  <c r="I43" i="46"/>
  <c r="D44" i="46"/>
  <c r="F44" i="46"/>
  <c r="G44" i="46"/>
  <c r="I44" i="46"/>
  <c r="K44" i="46"/>
  <c r="M44" i="46"/>
  <c r="N44" i="46"/>
  <c r="P44" i="46"/>
  <c r="D45" i="46"/>
  <c r="F45" i="46"/>
  <c r="G45" i="46"/>
  <c r="I45" i="46"/>
  <c r="K45" i="46"/>
  <c r="M45" i="46"/>
  <c r="N45" i="46"/>
  <c r="P45" i="46"/>
  <c r="D46" i="46"/>
  <c r="F46" i="46"/>
  <c r="G46" i="46"/>
  <c r="I46" i="46"/>
  <c r="K46" i="46"/>
  <c r="M46" i="46"/>
  <c r="N46" i="46"/>
  <c r="P46" i="46"/>
  <c r="D47" i="46"/>
  <c r="E47" i="46"/>
  <c r="F47" i="46"/>
  <c r="G47" i="46"/>
  <c r="H47" i="46"/>
  <c r="I47" i="46"/>
  <c r="K47" i="46"/>
  <c r="L47" i="46"/>
  <c r="M47" i="46"/>
  <c r="N47" i="46"/>
  <c r="O47" i="46"/>
  <c r="P47" i="46"/>
  <c r="M34" i="66" l="1"/>
  <c r="M35" i="66"/>
  <c r="M36" i="66"/>
  <c r="M37" i="66"/>
  <c r="M38" i="66"/>
  <c r="M33" i="66"/>
  <c r="L33" i="66"/>
  <c r="L34" i="66"/>
  <c r="L35" i="66"/>
  <c r="L36" i="66"/>
  <c r="L37" i="66"/>
  <c r="L38" i="66"/>
  <c r="O33" i="66"/>
  <c r="O34" i="66"/>
  <c r="O35" i="66"/>
  <c r="P35" i="66" s="1"/>
  <c r="O36" i="66"/>
  <c r="O37" i="66"/>
  <c r="O38" i="66"/>
  <c r="N33" i="66"/>
  <c r="N34" i="66"/>
  <c r="N35" i="66"/>
  <c r="N36" i="66"/>
  <c r="N37" i="66"/>
  <c r="N38" i="66"/>
  <c r="O32" i="66"/>
  <c r="N32" i="66"/>
  <c r="L32" i="66"/>
  <c r="O31" i="66"/>
  <c r="N31" i="66"/>
  <c r="L31" i="66"/>
  <c r="O30" i="66"/>
  <c r="N30" i="66"/>
  <c r="L30" i="66"/>
  <c r="O29" i="66"/>
  <c r="N29" i="66"/>
  <c r="L29" i="66"/>
  <c r="O28" i="66"/>
  <c r="N28" i="66"/>
  <c r="L28" i="66"/>
  <c r="O27" i="66"/>
  <c r="N27" i="66"/>
  <c r="L27" i="66"/>
  <c r="O26" i="66"/>
  <c r="N26" i="66"/>
  <c r="L26" i="66"/>
  <c r="O25" i="66"/>
  <c r="N25" i="66"/>
  <c r="L25" i="66"/>
  <c r="O24" i="66"/>
  <c r="N24" i="66"/>
  <c r="L24" i="66"/>
  <c r="O23" i="66"/>
  <c r="N23" i="66"/>
  <c r="L23" i="66"/>
  <c r="O22" i="66"/>
  <c r="N22" i="66"/>
  <c r="L22" i="66"/>
  <c r="N21" i="66"/>
  <c r="L21" i="66"/>
  <c r="O20" i="66"/>
  <c r="N20" i="66"/>
  <c r="L20" i="66"/>
  <c r="O19" i="66"/>
  <c r="N19" i="66"/>
  <c r="L19" i="66"/>
  <c r="O18" i="66"/>
  <c r="N18" i="66"/>
  <c r="L18" i="66"/>
  <c r="O17" i="66"/>
  <c r="N17" i="66"/>
  <c r="L17" i="66"/>
  <c r="O16" i="66"/>
  <c r="N16" i="66"/>
  <c r="L16" i="66"/>
  <c r="O15" i="66"/>
  <c r="N15" i="66"/>
  <c r="L15" i="66"/>
  <c r="O14" i="66"/>
  <c r="N14" i="66"/>
  <c r="L14" i="66"/>
  <c r="O13" i="66"/>
  <c r="N13" i="66"/>
  <c r="L13" i="66"/>
  <c r="O12" i="66"/>
  <c r="N12" i="66"/>
  <c r="L12" i="66"/>
  <c r="O11" i="66"/>
  <c r="N11" i="66"/>
  <c r="L11" i="66"/>
  <c r="O10" i="66"/>
  <c r="N10" i="66"/>
  <c r="L10" i="66"/>
  <c r="O9" i="66"/>
  <c r="N9" i="66"/>
  <c r="L9" i="66"/>
  <c r="O8" i="66"/>
  <c r="N8" i="66"/>
  <c r="L8" i="66"/>
  <c r="P34" i="66" l="1"/>
  <c r="P38" i="66"/>
  <c r="P37" i="66"/>
  <c r="P36" i="66"/>
  <c r="P11" i="66"/>
  <c r="P33" i="66"/>
  <c r="P19" i="66"/>
  <c r="P22" i="66"/>
  <c r="P23" i="66"/>
  <c r="P31" i="66"/>
  <c r="P8" i="66"/>
  <c r="P14" i="66"/>
  <c r="P15" i="66"/>
  <c r="P26" i="66"/>
  <c r="P29" i="66"/>
  <c r="P13" i="66"/>
  <c r="P24" i="66"/>
  <c r="P32" i="66"/>
  <c r="P10" i="66"/>
  <c r="P18" i="66"/>
  <c r="P27" i="66"/>
  <c r="P30" i="66"/>
  <c r="P20" i="66"/>
  <c r="P16" i="66"/>
  <c r="P25" i="66"/>
  <c r="P12" i="66"/>
  <c r="P9" i="66"/>
  <c r="P17" i="66"/>
  <c r="P28" i="66"/>
  <c r="O48" i="46" l="1"/>
  <c r="O49" i="46"/>
  <c r="L48" i="46"/>
  <c r="L49" i="46"/>
  <c r="S33" i="46"/>
  <c r="H48" i="46"/>
  <c r="S32" i="46"/>
  <c r="S31" i="46"/>
  <c r="E49" i="46"/>
  <c r="S16" i="46"/>
  <c r="R13" i="46"/>
  <c r="H49" i="46" l="1"/>
  <c r="E48" i="46"/>
  <c r="S15" i="46"/>
  <c r="S47" i="46" s="1"/>
  <c r="S48" i="46"/>
  <c r="S49" i="46" l="1"/>
  <c r="E50" i="47" l="1"/>
  <c r="D50" i="47"/>
  <c r="I38" i="45"/>
  <c r="H38" i="45"/>
  <c r="J38" i="45" s="1"/>
  <c r="F37" i="43"/>
  <c r="K33" i="47" l="1"/>
  <c r="J33" i="47"/>
  <c r="K16" i="47"/>
  <c r="J16" i="47"/>
  <c r="L16" i="47" s="1"/>
  <c r="T33" i="46"/>
  <c r="R33" i="46"/>
  <c r="P49" i="46"/>
  <c r="N49" i="46"/>
  <c r="M49" i="46"/>
  <c r="K49" i="46"/>
  <c r="I49" i="46"/>
  <c r="G49" i="46"/>
  <c r="F49" i="46"/>
  <c r="D49" i="46"/>
  <c r="L33" i="47" l="1"/>
  <c r="L50" i="47" s="1"/>
  <c r="U33" i="46"/>
  <c r="K50" i="47"/>
  <c r="J50" i="47"/>
  <c r="R49" i="46"/>
  <c r="T49" i="46"/>
  <c r="U49" i="46" l="1"/>
  <c r="D8" i="65" l="1"/>
  <c r="C8" i="65"/>
  <c r="E7" i="65"/>
  <c r="E6" i="65"/>
  <c r="P49" i="63"/>
  <c r="P48" i="63"/>
  <c r="L49" i="63"/>
  <c r="K49" i="63"/>
  <c r="Q48" i="63"/>
  <c r="L48" i="63"/>
  <c r="K48" i="63"/>
  <c r="M48" i="63" s="1"/>
  <c r="P20" i="63"/>
  <c r="P19" i="63"/>
  <c r="R19" i="63"/>
  <c r="Q19" i="63"/>
  <c r="O20" i="63"/>
  <c r="O19" i="63"/>
  <c r="M20" i="63"/>
  <c r="M19" i="63"/>
  <c r="K20" i="63"/>
  <c r="L20" i="63"/>
  <c r="L19" i="63"/>
  <c r="K19" i="63"/>
  <c r="E7" i="63"/>
  <c r="E6" i="63"/>
  <c r="F8" i="65" l="1"/>
  <c r="O49" i="63"/>
  <c r="O48" i="63"/>
  <c r="R48" i="63"/>
  <c r="M49" i="63"/>
  <c r="J23" i="55" l="1"/>
  <c r="J27" i="55" s="1"/>
  <c r="H23" i="55"/>
  <c r="H27" i="55" s="1"/>
  <c r="R3" i="59"/>
  <c r="R4" i="59"/>
  <c r="R2" i="59"/>
  <c r="H4" i="61"/>
  <c r="H5" i="61"/>
  <c r="H3" i="61"/>
  <c r="O4" i="61" l="1"/>
  <c r="O3" i="61"/>
  <c r="C3" i="61"/>
  <c r="C4" i="61" s="1"/>
  <c r="C5" i="61" s="1"/>
  <c r="O5" i="61"/>
  <c r="P48" i="46" l="1"/>
  <c r="N48" i="46"/>
  <c r="M48" i="46"/>
  <c r="K48" i="46"/>
  <c r="H49" i="47"/>
  <c r="G49" i="47"/>
  <c r="R9" i="59" l="1"/>
  <c r="H10" i="61"/>
  <c r="E32" i="47"/>
  <c r="D32" i="47"/>
  <c r="E15" i="47"/>
  <c r="D15" i="47"/>
  <c r="D7" i="65"/>
  <c r="C7" i="65"/>
  <c r="D7" i="63"/>
  <c r="C7" i="63"/>
  <c r="D34" i="47" l="1"/>
  <c r="E34" i="47"/>
  <c r="D17" i="47"/>
  <c r="E17" i="47"/>
  <c r="C6" i="65"/>
  <c r="O20" i="59"/>
  <c r="F7" i="65"/>
  <c r="L7" i="65"/>
  <c r="D6" i="65"/>
  <c r="K8" i="65" s="1"/>
  <c r="C6" i="63"/>
  <c r="N20" i="59"/>
  <c r="F7" i="63"/>
  <c r="L7" i="63"/>
  <c r="D6" i="63"/>
  <c r="D8" i="63" s="1"/>
  <c r="K8" i="63" s="1"/>
  <c r="O10" i="61"/>
  <c r="G17" i="47"/>
  <c r="H17" i="47"/>
  <c r="I37" i="45"/>
  <c r="H37" i="45"/>
  <c r="F36" i="43"/>
  <c r="E8" i="65" l="1"/>
  <c r="L8" i="65" s="1"/>
  <c r="E8" i="63"/>
  <c r="P20" i="59"/>
  <c r="F6" i="65"/>
  <c r="J8" i="65"/>
  <c r="L6" i="65"/>
  <c r="C8" i="63"/>
  <c r="F6" i="63"/>
  <c r="L6" i="63"/>
  <c r="J37" i="45"/>
  <c r="J8" i="63" l="1"/>
  <c r="F8" i="63"/>
  <c r="L8" i="63"/>
  <c r="T15" i="46"/>
  <c r="I36" i="45"/>
  <c r="H36" i="45"/>
  <c r="J36" i="45" s="1"/>
  <c r="F35" i="43"/>
  <c r="I35" i="45" l="1"/>
  <c r="H35" i="45"/>
  <c r="F34" i="43"/>
  <c r="J35" i="45" l="1"/>
  <c r="D49" i="47" l="1"/>
  <c r="H34" i="47"/>
  <c r="G34" i="47"/>
  <c r="E49" i="47" l="1"/>
  <c r="H48" i="47"/>
  <c r="G48" i="47"/>
  <c r="E48" i="47"/>
  <c r="D48" i="47"/>
  <c r="H47" i="47"/>
  <c r="G47" i="47"/>
  <c r="H8" i="61" s="1"/>
  <c r="O8" i="61" s="1"/>
  <c r="E47" i="47"/>
  <c r="D47" i="47"/>
  <c r="H46" i="47"/>
  <c r="G46" i="47"/>
  <c r="E46" i="47"/>
  <c r="D46" i="47"/>
  <c r="H45" i="47"/>
  <c r="G45" i="47"/>
  <c r="E45" i="47"/>
  <c r="D45" i="47"/>
  <c r="E44" i="47"/>
  <c r="D44" i="47"/>
  <c r="E43" i="47"/>
  <c r="D43" i="47"/>
  <c r="E42" i="47"/>
  <c r="D42" i="47"/>
  <c r="E41" i="47"/>
  <c r="D41" i="47"/>
  <c r="K32" i="47"/>
  <c r="J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K24" i="47"/>
  <c r="J24" i="47"/>
  <c r="K15" i="47"/>
  <c r="J15" i="47"/>
  <c r="K14" i="47"/>
  <c r="J14" i="47"/>
  <c r="K13" i="47"/>
  <c r="J13" i="47"/>
  <c r="K12" i="47"/>
  <c r="J12" i="47"/>
  <c r="K11" i="47"/>
  <c r="J11" i="47"/>
  <c r="K10" i="47"/>
  <c r="J10" i="47"/>
  <c r="K9" i="47"/>
  <c r="J9" i="47"/>
  <c r="K8" i="47"/>
  <c r="J8" i="47"/>
  <c r="K7" i="47"/>
  <c r="J7" i="47"/>
  <c r="I48" i="46"/>
  <c r="F48" i="46"/>
  <c r="D48" i="46"/>
  <c r="I42" i="46"/>
  <c r="G42" i="46"/>
  <c r="F42" i="46"/>
  <c r="D42" i="46"/>
  <c r="I41" i="46"/>
  <c r="G41" i="46"/>
  <c r="F41" i="46"/>
  <c r="D41" i="46"/>
  <c r="T32" i="46"/>
  <c r="T31" i="46"/>
  <c r="T47" i="46" s="1"/>
  <c r="R31" i="46"/>
  <c r="T30" i="46"/>
  <c r="R30" i="46"/>
  <c r="T29" i="46"/>
  <c r="R29" i="46"/>
  <c r="R45" i="46" s="1"/>
  <c r="T28" i="46"/>
  <c r="R28" i="46"/>
  <c r="T27" i="46"/>
  <c r="R27" i="46"/>
  <c r="T26" i="46"/>
  <c r="R26" i="46"/>
  <c r="T25" i="46"/>
  <c r="R25" i="46"/>
  <c r="T16" i="46"/>
  <c r="R16" i="46"/>
  <c r="R15" i="46"/>
  <c r="T14" i="46"/>
  <c r="R14" i="46"/>
  <c r="T13" i="46"/>
  <c r="T12" i="46"/>
  <c r="R12" i="46"/>
  <c r="T11" i="46"/>
  <c r="T43" i="46" s="1"/>
  <c r="R11" i="46"/>
  <c r="T10" i="46"/>
  <c r="R10" i="46"/>
  <c r="T9" i="46"/>
  <c r="R9" i="46"/>
  <c r="I34" i="45"/>
  <c r="H34" i="45"/>
  <c r="I33" i="45"/>
  <c r="H33" i="45"/>
  <c r="I32" i="45"/>
  <c r="H32" i="45"/>
  <c r="I31" i="45"/>
  <c r="H31" i="45"/>
  <c r="I30" i="45"/>
  <c r="H30" i="45"/>
  <c r="J30" i="45" s="1"/>
  <c r="I29" i="45"/>
  <c r="H29" i="45"/>
  <c r="I28" i="45"/>
  <c r="H28" i="45"/>
  <c r="J28" i="45" s="1"/>
  <c r="I27" i="45"/>
  <c r="H27" i="45"/>
  <c r="I26" i="45"/>
  <c r="H26" i="45"/>
  <c r="I25" i="45"/>
  <c r="H25" i="45"/>
  <c r="I24" i="45"/>
  <c r="H24" i="45"/>
  <c r="I23" i="45"/>
  <c r="H23" i="45"/>
  <c r="I22" i="45"/>
  <c r="H22" i="45"/>
  <c r="I21" i="45"/>
  <c r="H21" i="45"/>
  <c r="I20" i="45"/>
  <c r="H20" i="45"/>
  <c r="I19" i="45"/>
  <c r="H19" i="45"/>
  <c r="I18" i="45"/>
  <c r="H18" i="45"/>
  <c r="I17" i="45"/>
  <c r="H17" i="45"/>
  <c r="I16" i="45"/>
  <c r="H16" i="45"/>
  <c r="I15" i="45"/>
  <c r="H15" i="45"/>
  <c r="I14" i="45"/>
  <c r="H14" i="45"/>
  <c r="J14" i="45" s="1"/>
  <c r="I13" i="45"/>
  <c r="H13" i="45"/>
  <c r="I12" i="45"/>
  <c r="H12" i="45"/>
  <c r="I11" i="45"/>
  <c r="H11" i="45"/>
  <c r="J11" i="45" s="1"/>
  <c r="I10" i="45"/>
  <c r="H10" i="45"/>
  <c r="I9" i="45"/>
  <c r="H9" i="45"/>
  <c r="I8" i="45"/>
  <c r="H8" i="45"/>
  <c r="I7" i="45"/>
  <c r="H7" i="45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K46" i="47" l="1"/>
  <c r="T17" i="61" s="1"/>
  <c r="L25" i="47"/>
  <c r="T3" i="61" s="1"/>
  <c r="G6" i="61"/>
  <c r="L12" i="47"/>
  <c r="S7" i="61" s="1"/>
  <c r="L24" i="47"/>
  <c r="L28" i="47"/>
  <c r="T6" i="61" s="1"/>
  <c r="G5" i="61"/>
  <c r="I5" i="61" s="1"/>
  <c r="J5" i="61" s="1"/>
  <c r="H7" i="61"/>
  <c r="O7" i="61" s="1"/>
  <c r="H9" i="61"/>
  <c r="O9" i="61" s="1"/>
  <c r="J43" i="47"/>
  <c r="S14" i="61" s="1"/>
  <c r="J47" i="47"/>
  <c r="S18" i="61" s="1"/>
  <c r="G8" i="61"/>
  <c r="I8" i="61" s="1"/>
  <c r="T46" i="46"/>
  <c r="T44" i="46"/>
  <c r="J16" i="45"/>
  <c r="J13" i="45"/>
  <c r="D51" i="47"/>
  <c r="K44" i="47"/>
  <c r="T15" i="61" s="1"/>
  <c r="K48" i="47"/>
  <c r="T19" i="61" s="1"/>
  <c r="L27" i="47"/>
  <c r="T5" i="61" s="1"/>
  <c r="G4" i="61"/>
  <c r="I4" i="61" s="1"/>
  <c r="J4" i="61" s="1"/>
  <c r="G7" i="61"/>
  <c r="N7" i="61" s="1"/>
  <c r="G9" i="61"/>
  <c r="J34" i="47"/>
  <c r="K34" i="47"/>
  <c r="H51" i="47"/>
  <c r="K41" i="47"/>
  <c r="K45" i="47"/>
  <c r="T16" i="61" s="1"/>
  <c r="R46" i="46"/>
  <c r="U15" i="46"/>
  <c r="R47" i="46"/>
  <c r="T45" i="46"/>
  <c r="R43" i="46"/>
  <c r="R44" i="46"/>
  <c r="R5" i="59"/>
  <c r="R6" i="59"/>
  <c r="R7" i="59"/>
  <c r="R8" i="59"/>
  <c r="J12" i="45"/>
  <c r="J19" i="45"/>
  <c r="U30" i="46"/>
  <c r="T41" i="46"/>
  <c r="Q2" i="59"/>
  <c r="Q4" i="59"/>
  <c r="Q8" i="59"/>
  <c r="Q3" i="59"/>
  <c r="Q5" i="59"/>
  <c r="Q6" i="59"/>
  <c r="Q7" i="59"/>
  <c r="G10" i="61"/>
  <c r="N10" i="61" s="1"/>
  <c r="E51" i="47"/>
  <c r="L31" i="47"/>
  <c r="T9" i="61" s="1"/>
  <c r="L8" i="47"/>
  <c r="L42" i="47" s="1"/>
  <c r="J17" i="47"/>
  <c r="K42" i="47"/>
  <c r="T13" i="61" s="1"/>
  <c r="K17" i="47"/>
  <c r="K43" i="47"/>
  <c r="T14" i="61" s="1"/>
  <c r="U14" i="61" s="1"/>
  <c r="K47" i="47"/>
  <c r="T18" i="61" s="1"/>
  <c r="U18" i="61" s="1"/>
  <c r="J48" i="47"/>
  <c r="S19" i="61" s="1"/>
  <c r="U19" i="61" s="1"/>
  <c r="V19" i="61" s="1"/>
  <c r="L30" i="47"/>
  <c r="T8" i="61" s="1"/>
  <c r="N6" i="61"/>
  <c r="G3" i="61"/>
  <c r="G51" i="47"/>
  <c r="H6" i="61"/>
  <c r="I6" i="61" s="1"/>
  <c r="L11" i="47"/>
  <c r="J15" i="45"/>
  <c r="J29" i="45"/>
  <c r="J32" i="45"/>
  <c r="J17" i="45"/>
  <c r="N5" i="59"/>
  <c r="N7" i="59"/>
  <c r="N9" i="59"/>
  <c r="O2" i="59"/>
  <c r="U29" i="46"/>
  <c r="O6" i="59"/>
  <c r="O5" i="59"/>
  <c r="N2" i="59"/>
  <c r="N6" i="59"/>
  <c r="O3" i="59"/>
  <c r="O7" i="59"/>
  <c r="N3" i="59"/>
  <c r="O4" i="59"/>
  <c r="O8" i="59"/>
  <c r="N4" i="59"/>
  <c r="N8" i="59"/>
  <c r="U16" i="46"/>
  <c r="J21" i="45"/>
  <c r="J23" i="45"/>
  <c r="J24" i="45"/>
  <c r="J25" i="45"/>
  <c r="J26" i="45"/>
  <c r="J41" i="47"/>
  <c r="L7" i="47"/>
  <c r="L41" i="47" s="1"/>
  <c r="J44" i="47"/>
  <c r="S15" i="61" s="1"/>
  <c r="L10" i="47"/>
  <c r="L26" i="47"/>
  <c r="T4" i="61" s="1"/>
  <c r="J46" i="47"/>
  <c r="S17" i="61" s="1"/>
  <c r="U17" i="61" s="1"/>
  <c r="J42" i="47"/>
  <c r="S13" i="61" s="1"/>
  <c r="J27" i="45"/>
  <c r="J34" i="45"/>
  <c r="J45" i="47"/>
  <c r="S16" i="61" s="1"/>
  <c r="J20" i="45"/>
  <c r="J8" i="45"/>
  <c r="J18" i="45"/>
  <c r="J22" i="45"/>
  <c r="J31" i="45"/>
  <c r="R41" i="46"/>
  <c r="L14" i="47"/>
  <c r="L9" i="47"/>
  <c r="J9" i="45"/>
  <c r="L13" i="47"/>
  <c r="J10" i="45"/>
  <c r="J33" i="45"/>
  <c r="U31" i="46"/>
  <c r="J7" i="45"/>
  <c r="K49" i="47"/>
  <c r="U10" i="46"/>
  <c r="L15" i="47"/>
  <c r="J49" i="47"/>
  <c r="L29" i="47"/>
  <c r="L32" i="47"/>
  <c r="T48" i="46"/>
  <c r="U12" i="46"/>
  <c r="U28" i="46"/>
  <c r="U27" i="46"/>
  <c r="U13" i="46"/>
  <c r="U45" i="46" s="1"/>
  <c r="U25" i="46"/>
  <c r="U11" i="46"/>
  <c r="U26" i="46"/>
  <c r="U14" i="46"/>
  <c r="U9" i="46"/>
  <c r="R42" i="46"/>
  <c r="T42" i="46"/>
  <c r="N5" i="61" l="1"/>
  <c r="N8" i="61"/>
  <c r="I9" i="61"/>
  <c r="J9" i="61" s="1"/>
  <c r="U43" i="46"/>
  <c r="N4" i="61"/>
  <c r="I7" i="61"/>
  <c r="J7" i="61" s="1"/>
  <c r="N9" i="61"/>
  <c r="U16" i="61"/>
  <c r="V16" i="61" s="1"/>
  <c r="U15" i="61"/>
  <c r="V15" i="61" s="1"/>
  <c r="L34" i="47"/>
  <c r="U13" i="61"/>
  <c r="W13" i="61" s="1"/>
  <c r="U47" i="46"/>
  <c r="U44" i="46"/>
  <c r="U46" i="46"/>
  <c r="I10" i="61"/>
  <c r="P10" i="61" s="1"/>
  <c r="U42" i="46"/>
  <c r="S20" i="61"/>
  <c r="J51" i="47"/>
  <c r="T20" i="61"/>
  <c r="K51" i="47"/>
  <c r="L46" i="47"/>
  <c r="T7" i="61"/>
  <c r="U7" i="61" s="1"/>
  <c r="V7" i="61" s="1"/>
  <c r="S3" i="61"/>
  <c r="U3" i="61" s="1"/>
  <c r="V3" i="61" s="1"/>
  <c r="L17" i="47"/>
  <c r="P6" i="61"/>
  <c r="O6" i="61"/>
  <c r="C6" i="61"/>
  <c r="C7" i="61" s="1"/>
  <c r="C8" i="61" s="1"/>
  <c r="C9" i="61" s="1"/>
  <c r="C10" i="61" s="1"/>
  <c r="P5" i="61"/>
  <c r="J6" i="61"/>
  <c r="P8" i="61"/>
  <c r="L45" i="47"/>
  <c r="K6" i="61" s="1"/>
  <c r="S6" i="61"/>
  <c r="U6" i="61" s="1"/>
  <c r="V6" i="61" s="1"/>
  <c r="V18" i="61"/>
  <c r="L43" i="47"/>
  <c r="K4" i="61" s="1"/>
  <c r="S4" i="61"/>
  <c r="U4" i="61" s="1"/>
  <c r="V4" i="61" s="1"/>
  <c r="I3" i="61"/>
  <c r="J3" i="61" s="1"/>
  <c r="B3" i="61"/>
  <c r="B4" i="61" s="1"/>
  <c r="B5" i="61" s="1"/>
  <c r="B6" i="61" s="1"/>
  <c r="B7" i="61" s="1"/>
  <c r="B8" i="61" s="1"/>
  <c r="B9" i="61" s="1"/>
  <c r="B10" i="61" s="1"/>
  <c r="N3" i="61"/>
  <c r="V14" i="61"/>
  <c r="P9" i="61"/>
  <c r="P4" i="61"/>
  <c r="L48" i="47"/>
  <c r="S9" i="61"/>
  <c r="L47" i="47"/>
  <c r="K8" i="61" s="1"/>
  <c r="S8" i="61"/>
  <c r="U8" i="61" s="1"/>
  <c r="V8" i="61" s="1"/>
  <c r="L44" i="47"/>
  <c r="K5" i="61" s="1"/>
  <c r="S5" i="61"/>
  <c r="J8" i="61"/>
  <c r="V17" i="61"/>
  <c r="W4" i="59"/>
  <c r="T10" i="61"/>
  <c r="S10" i="61"/>
  <c r="W7" i="59"/>
  <c r="V3" i="59"/>
  <c r="V7" i="59"/>
  <c r="W5" i="59"/>
  <c r="P7" i="59"/>
  <c r="U7" i="59" s="1"/>
  <c r="V8" i="59"/>
  <c r="P5" i="59"/>
  <c r="U5" i="59" s="1"/>
  <c r="W3" i="59"/>
  <c r="V4" i="59"/>
  <c r="V6" i="59"/>
  <c r="W6" i="59"/>
  <c r="P8" i="59"/>
  <c r="P2" i="59"/>
  <c r="T2" i="59" s="1"/>
  <c r="V5" i="59"/>
  <c r="N11" i="59"/>
  <c r="V9" i="59"/>
  <c r="P3" i="59"/>
  <c r="P6" i="59"/>
  <c r="P4" i="59"/>
  <c r="I5" i="55"/>
  <c r="W8" i="59"/>
  <c r="L49" i="47"/>
  <c r="U41" i="46"/>
  <c r="K7" i="61" l="1"/>
  <c r="P7" i="61"/>
  <c r="W17" i="61"/>
  <c r="V13" i="61"/>
  <c r="W18" i="61"/>
  <c r="W6" i="61"/>
  <c r="U20" i="61"/>
  <c r="V20" i="61" s="1"/>
  <c r="L51" i="47"/>
  <c r="W7" i="61"/>
  <c r="J10" i="61"/>
  <c r="K3" i="61"/>
  <c r="W16" i="61"/>
  <c r="W14" i="61"/>
  <c r="W8" i="61"/>
  <c r="U9" i="61"/>
  <c r="W9" i="61" s="1"/>
  <c r="K9" i="61"/>
  <c r="W19" i="61"/>
  <c r="U5" i="61"/>
  <c r="W5" i="61" s="1"/>
  <c r="W4" i="61"/>
  <c r="P3" i="61"/>
  <c r="W3" i="61"/>
  <c r="W15" i="61"/>
  <c r="X6" i="59"/>
  <c r="U10" i="61"/>
  <c r="W10" i="61" s="1"/>
  <c r="K10" i="61"/>
  <c r="X8" i="59"/>
  <c r="T7" i="59"/>
  <c r="X4" i="59"/>
  <c r="T5" i="59"/>
  <c r="U4" i="59"/>
  <c r="T4" i="59"/>
  <c r="U2" i="59"/>
  <c r="U6" i="59"/>
  <c r="X5" i="59"/>
  <c r="X3" i="59"/>
  <c r="U3" i="59"/>
  <c r="T8" i="59"/>
  <c r="X7" i="59"/>
  <c r="T6" i="59"/>
  <c r="U8" i="59"/>
  <c r="T3" i="59"/>
  <c r="R32" i="46"/>
  <c r="R48" i="46" s="1"/>
  <c r="G48" i="46"/>
  <c r="W20" i="61" l="1"/>
  <c r="V5" i="61"/>
  <c r="V9" i="61"/>
  <c r="V10" i="61"/>
  <c r="Q9" i="59"/>
  <c r="O9" i="59"/>
  <c r="U32" i="46"/>
  <c r="W9" i="59" l="1"/>
  <c r="O11" i="59"/>
  <c r="U48" i="46"/>
  <c r="I6" i="55"/>
  <c r="P9" i="59"/>
  <c r="T9" i="59" l="1"/>
  <c r="O14" i="59"/>
  <c r="P11" i="59"/>
  <c r="O12" i="59" s="1"/>
  <c r="X9" i="59"/>
  <c r="P10" i="59"/>
  <c r="U9" i="59"/>
</calcChain>
</file>

<file path=xl/sharedStrings.xml><?xml version="1.0" encoding="utf-8"?>
<sst xmlns="http://schemas.openxmlformats.org/spreadsheetml/2006/main" count="584" uniqueCount="183">
  <si>
    <t xml:space="preserve"> </t>
  </si>
  <si>
    <t>Smart Meter Statistics in Great Britain</t>
  </si>
  <si>
    <t>Quarterly - Large Supplier Data</t>
  </si>
  <si>
    <t>Table 1 Dom Operating - Large</t>
  </si>
  <si>
    <t>Domestic meters operated by large energy suppliers</t>
  </si>
  <si>
    <t>Table 2 Dom Installed - Large</t>
  </si>
  <si>
    <t>Domestic smart meters installed by large energy suppliers</t>
  </si>
  <si>
    <t>Non-domestic meters operated by large energy suppliers</t>
  </si>
  <si>
    <t>Non-domestic smart and advanced meters installed by large energy suppliers</t>
  </si>
  <si>
    <t>Annual - Large and Small Supplier Data</t>
  </si>
  <si>
    <t>Table 5 Annual Operating</t>
  </si>
  <si>
    <t>Meters operated by large and small energy suppliers</t>
  </si>
  <si>
    <t>Table 6 Annual Installed</t>
  </si>
  <si>
    <t>Smart and advanced meters installed by large and small energy suppliers</t>
  </si>
  <si>
    <t>The accompanying report and previous publications can be found here:</t>
  </si>
  <si>
    <t>https://www.gov.uk/government/collections/smart-meters-statistics</t>
  </si>
  <si>
    <t>Please see the accompanying publication for full list of defintiions</t>
  </si>
  <si>
    <t xml:space="preserve">Responsible statistician: </t>
  </si>
  <si>
    <t>Mita Kerai</t>
  </si>
  <si>
    <t xml:space="preserve">Email: </t>
  </si>
  <si>
    <t xml:space="preserve">smartmeter.stats@beis.gov.uk </t>
  </si>
  <si>
    <t xml:space="preserve">Media enquiries: </t>
  </si>
  <si>
    <t>020 7215 1000</t>
  </si>
  <si>
    <t xml:space="preserve">Public enquiries: </t>
  </si>
  <si>
    <t>0300 068 5044</t>
  </si>
  <si>
    <t>Contents</t>
  </si>
  <si>
    <t>Gas</t>
  </si>
  <si>
    <t>Electricity</t>
  </si>
  <si>
    <t>Total</t>
  </si>
  <si>
    <t>Quarter</t>
  </si>
  <si>
    <r>
      <t>Smart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</si>
  <si>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Non-smart</t>
    </r>
    <r>
      <rPr>
        <vertAlign val="superscript"/>
        <sz val="11"/>
        <color theme="1"/>
        <rFont val="Calibri"/>
        <family val="2"/>
        <scheme val="minor"/>
      </rPr>
      <t>2</t>
    </r>
  </si>
  <si>
    <t>Q3 2012</t>
  </si>
  <si>
    <t>Q4 2012</t>
  </si>
  <si>
    <t>Q1 2013</t>
  </si>
  <si>
    <t>Q2 2013</t>
  </si>
  <si>
    <t>Q3 2013</t>
  </si>
  <si>
    <t>Q1 2014</t>
  </si>
  <si>
    <t>Q2 2014</t>
  </si>
  <si>
    <t xml:space="preserve">Q3 2014 </t>
  </si>
  <si>
    <t>Q4 2014</t>
  </si>
  <si>
    <t>Q2 2015</t>
  </si>
  <si>
    <t>Q3 2015</t>
  </si>
  <si>
    <t>Q4 2015</t>
  </si>
  <si>
    <t>Q3 2016</t>
  </si>
  <si>
    <t>Q1 2017</t>
  </si>
  <si>
    <t>Q2 2017</t>
  </si>
  <si>
    <t>Q3 2017</t>
  </si>
  <si>
    <t>Q2 2018</t>
  </si>
  <si>
    <t>Q3 2018</t>
  </si>
  <si>
    <t>Q2 2019</t>
  </si>
  <si>
    <t>Q3 2019</t>
  </si>
  <si>
    <t>Q1 2020</t>
  </si>
  <si>
    <t>Source: Energy Suppliers reporting to BEIS</t>
  </si>
  <si>
    <t>e - Estimated</t>
  </si>
  <si>
    <t>r - Revised</t>
  </si>
  <si>
    <r>
      <t xml:space="preserve">Table 2: </t>
    </r>
    <r>
      <rPr>
        <sz val="12"/>
        <color theme="1"/>
        <rFont val="Calibri"/>
        <family val="2"/>
        <scheme val="minor"/>
      </rPr>
      <t>Number of domestic smart meters installed by large energy suppliers, by fuel type and quarter</t>
    </r>
  </si>
  <si>
    <t>All Smart Meters</t>
  </si>
  <si>
    <r>
      <t>Q1 2019</t>
    </r>
    <r>
      <rPr>
        <vertAlign val="superscript"/>
        <sz val="11"/>
        <rFont val="Calibri"/>
        <family val="2"/>
        <scheme val="minor"/>
      </rPr>
      <t>11</t>
    </r>
  </si>
  <si>
    <r>
      <t>Q4 2019</t>
    </r>
    <r>
      <rPr>
        <vertAlign val="superscript"/>
        <sz val="11"/>
        <rFont val="Calibri"/>
        <family val="2"/>
        <scheme val="minor"/>
      </rPr>
      <t>12,13</t>
    </r>
  </si>
  <si>
    <t>Advanced/
Smart-type</t>
  </si>
  <si>
    <t>Check</t>
  </si>
  <si>
    <t>Large</t>
  </si>
  <si>
    <t>Small</t>
  </si>
  <si>
    <t>All</t>
  </si>
  <si>
    <t>Dom</t>
  </si>
  <si>
    <t>Non-dom</t>
  </si>
  <si>
    <t>Elec</t>
  </si>
  <si>
    <t>Smart mode</t>
  </si>
  <si>
    <t>Domestic</t>
  </si>
  <si>
    <t>Smart</t>
  </si>
  <si>
    <t>Non-smart</t>
  </si>
  <si>
    <t>Non-domestic</t>
  </si>
  <si>
    <r>
      <t xml:space="preserve">Table 4: </t>
    </r>
    <r>
      <rPr>
        <sz val="12"/>
        <color theme="1"/>
        <rFont val="Calibri"/>
        <family val="2"/>
        <scheme val="minor"/>
      </rPr>
      <t>Number of non-domestic smart and advanced meters installed by large energy suppliers, by fuel type and quarter</t>
    </r>
  </si>
  <si>
    <r>
      <rPr>
        <b/>
        <sz val="12"/>
        <color theme="1"/>
        <rFont val="Calibri"/>
        <family val="2"/>
        <scheme val="minor"/>
      </rPr>
      <t>Table 5a:</t>
    </r>
    <r>
      <rPr>
        <sz val="12"/>
        <color theme="1"/>
        <rFont val="Calibri"/>
        <family val="2"/>
        <scheme val="minor"/>
      </rPr>
      <t xml:space="preserve"> Number of domestic meters operated by large and small energy suppliers at end year point by fuel and meter type</t>
    </r>
  </si>
  <si>
    <t>Large Suppliers</t>
  </si>
  <si>
    <t>Small Suppliers</t>
  </si>
  <si>
    <t>All Suppliers</t>
  </si>
  <si>
    <t>Year</t>
  </si>
  <si>
    <r>
      <rPr>
        <b/>
        <sz val="12"/>
        <color theme="1"/>
        <rFont val="Calibri"/>
        <family val="2"/>
        <scheme val="minor"/>
      </rPr>
      <t>Table 5b:</t>
    </r>
    <r>
      <rPr>
        <sz val="12"/>
        <color theme="1"/>
        <rFont val="Calibri"/>
        <family val="2"/>
        <scheme val="minor"/>
      </rPr>
      <t xml:space="preserve"> Number of non-domestic meters operated by large and small energy suppliers at end year point by fuel and meter type</t>
    </r>
  </si>
  <si>
    <r>
      <t>Smart and advanced</t>
    </r>
    <r>
      <rPr>
        <vertAlign val="superscript"/>
        <sz val="11"/>
        <color theme="1"/>
        <rFont val="Calibri"/>
        <family val="2"/>
        <scheme val="minor"/>
      </rPr>
      <t>1</t>
    </r>
  </si>
  <si>
    <t>Smart and advanced</t>
  </si>
  <si>
    <r>
      <rPr>
        <b/>
        <sz val="12"/>
        <color theme="1"/>
        <rFont val="Calibri"/>
        <family val="2"/>
        <scheme val="minor"/>
      </rPr>
      <t>Table 5c:</t>
    </r>
    <r>
      <rPr>
        <sz val="12"/>
        <color theme="1"/>
        <rFont val="Calibri"/>
        <family val="2"/>
        <scheme val="minor"/>
      </rPr>
      <t xml:space="preserve"> Number of domestic and non-domestic meters operated by large and small energy suppliers at end year point, by sector, fuel and meter type</t>
    </r>
  </si>
  <si>
    <r>
      <t>Table 6a:</t>
    </r>
    <r>
      <rPr>
        <sz val="12"/>
        <color theme="1"/>
        <rFont val="Calibri"/>
        <family val="2"/>
        <scheme val="minor"/>
      </rPr>
      <t xml:space="preserve"> Number of domestic smart meters installed by large and small energy suppliers by sector, fuel type and year</t>
    </r>
  </si>
  <si>
    <r>
      <t>Table 6b:</t>
    </r>
    <r>
      <rPr>
        <sz val="12"/>
        <color theme="1"/>
        <rFont val="Calibri"/>
        <family val="2"/>
        <scheme val="minor"/>
      </rPr>
      <t xml:space="preserve"> Number of non-domestic smart and advanced meters installed by large and small energy suppliers by sector, fuel type and year</t>
    </r>
  </si>
  <si>
    <r>
      <t>Table 6c:</t>
    </r>
    <r>
      <rPr>
        <sz val="12"/>
        <color theme="1"/>
        <rFont val="Calibri"/>
        <family val="2"/>
        <scheme val="minor"/>
      </rPr>
      <t xml:space="preserve"> Number of domestic and non-domestic smart and advanced meters installed by large and small energy suppliers by sector, fuel type and year</t>
    </r>
  </si>
  <si>
    <r>
      <t>Meters in operation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</si>
  <si>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Smart meters</t>
  </si>
  <si>
    <t>Non-smart meters</t>
  </si>
  <si>
    <t>Q2 2020</t>
  </si>
  <si>
    <t>non-smart</t>
  </si>
  <si>
    <t>smart</t>
  </si>
  <si>
    <t>Domestic meters
Non-smart
36.7m</t>
  </si>
  <si>
    <t>Domestic meters
Smart
15.2m</t>
  </si>
  <si>
    <t>Smart, 1.3m</t>
  </si>
  <si>
    <t>Non-smart, 1.9m</t>
  </si>
  <si>
    <t>Domestic,
51.8m</t>
  </si>
  <si>
    <t>51.8m</t>
  </si>
  <si>
    <t>Figure 2: Smart meters operated by all energy suppliers, by sector</t>
  </si>
  <si>
    <t>Gas and Electricity</t>
  </si>
  <si>
    <t>1. As at 30 September 2019</t>
  </si>
  <si>
    <t>Figure 3 (data): Smart meters operated by all energy suppliers by meter type</t>
  </si>
  <si>
    <t>Figure 3 (data): Smart meters operated by meter type</t>
  </si>
  <si>
    <t>NON DOM VERSION</t>
  </si>
  <si>
    <t>Figure 3 data: Non-domestic meters operated by large energy suppliers by meter type</t>
  </si>
  <si>
    <t>Non Domestic</t>
  </si>
  <si>
    <t>Smart/Advanced meters</t>
  </si>
  <si>
    <t>Figure 3: Non-domestic meters operated by large energy suppliers by meter type</t>
  </si>
  <si>
    <t>large</t>
  </si>
  <si>
    <t>small</t>
  </si>
  <si>
    <t>Total installations by year</t>
  </si>
  <si>
    <t>1st pie charts split of installations by dom/non-dom</t>
  </si>
  <si>
    <t>2nd pie chart large/small</t>
  </si>
  <si>
    <t>RGB</t>
  </si>
  <si>
    <t>#363237</t>
  </si>
  <si>
    <t>#2d4262</t>
  </si>
  <si>
    <t>#73605b</t>
  </si>
  <si>
    <t>#d09683</t>
  </si>
  <si>
    <r>
      <t>Q1 2020</t>
    </r>
    <r>
      <rPr>
        <vertAlign val="superscript"/>
        <sz val="11"/>
        <rFont val="Calibri"/>
        <family val="2"/>
        <scheme val="minor"/>
      </rPr>
      <t>14</t>
    </r>
  </si>
  <si>
    <t>Traditional mode</t>
  </si>
  <si>
    <t>Gas Meters</t>
  </si>
  <si>
    <t>Electricity Meters</t>
  </si>
  <si>
    <t>All Meters</t>
  </si>
  <si>
    <t>r</t>
  </si>
  <si>
    <t>revised</t>
  </si>
  <si>
    <t xml:space="preserve"> Economy Energy ceased trading in Q1 2019 and their customers were transitioned to OVO</t>
  </si>
  <si>
    <r>
      <t>Q4 2013</t>
    </r>
    <r>
      <rPr>
        <vertAlign val="superscript"/>
        <sz val="11"/>
        <color theme="1"/>
        <rFont val="Calibri"/>
        <family val="2"/>
        <scheme val="minor"/>
      </rPr>
      <t>1</t>
    </r>
  </si>
  <si>
    <r>
      <t>Q1 2015</t>
    </r>
    <r>
      <rPr>
        <vertAlign val="superscript"/>
        <sz val="11"/>
        <color theme="1"/>
        <rFont val="Calibri"/>
        <family val="2"/>
        <scheme val="minor"/>
      </rPr>
      <t>2</t>
    </r>
  </si>
  <si>
    <r>
      <t>Q1 2016</t>
    </r>
    <r>
      <rPr>
        <vertAlign val="superscript"/>
        <sz val="11"/>
        <rFont val="Calibri"/>
        <family val="2"/>
        <scheme val="minor"/>
      </rPr>
      <t>3</t>
    </r>
  </si>
  <si>
    <r>
      <t>Q2 2016</t>
    </r>
    <r>
      <rPr>
        <vertAlign val="superscript"/>
        <sz val="11"/>
        <rFont val="Calibri"/>
        <family val="2"/>
        <scheme val="minor"/>
      </rPr>
      <t>4</t>
    </r>
  </si>
  <si>
    <r>
      <t>Q4 2016</t>
    </r>
    <r>
      <rPr>
        <vertAlign val="superscript"/>
        <sz val="11"/>
        <rFont val="Calibri"/>
        <family val="2"/>
        <scheme val="minor"/>
      </rPr>
      <t>5</t>
    </r>
  </si>
  <si>
    <r>
      <t>Q4 2017</t>
    </r>
    <r>
      <rPr>
        <vertAlign val="superscript"/>
        <sz val="11"/>
        <rFont val="Calibri"/>
        <family val="2"/>
        <scheme val="minor"/>
      </rPr>
      <t>6,7</t>
    </r>
  </si>
  <si>
    <r>
      <t>Q1 2018</t>
    </r>
    <r>
      <rPr>
        <vertAlign val="superscript"/>
        <sz val="11"/>
        <rFont val="Calibri"/>
        <family val="2"/>
        <scheme val="minor"/>
      </rPr>
      <t>8</t>
    </r>
  </si>
  <si>
    <r>
      <t>Q4 2018</t>
    </r>
    <r>
      <rPr>
        <vertAlign val="superscript"/>
        <sz val="11"/>
        <rFont val="Calibri"/>
        <family val="2"/>
        <scheme val="minor"/>
      </rPr>
      <t>9,10</t>
    </r>
  </si>
  <si>
    <t>Advanced</t>
  </si>
  <si>
    <t>Traditional mode smart</t>
  </si>
  <si>
    <t>Smart and 
advanced</t>
  </si>
  <si>
    <t>Smart
mode</t>
  </si>
  <si>
    <r>
      <t xml:space="preserve">Table 3: </t>
    </r>
    <r>
      <rPr>
        <sz val="12"/>
        <color theme="1"/>
        <rFont val="Calibri"/>
        <family val="2"/>
        <scheme val="minor"/>
      </rPr>
      <t>Number of non-domestic meters operated by large energy suppliers at end quarter point, by fuel and meter type</t>
    </r>
  </si>
  <si>
    <t>SMETS Smart mode</t>
  </si>
  <si>
    <t>SMETS Traditional mode</t>
  </si>
  <si>
    <t>Footnotes from detailed tables:</t>
  </si>
  <si>
    <t xml:space="preserve"> Utility Warehouse data included with large suppliers from Q4 2013</t>
  </si>
  <si>
    <t xml:space="preserve"> First Utility and OVO data included with large suppliers from Q1 2015</t>
  </si>
  <si>
    <t xml:space="preserve"> Utilita data included with large suppliers from Q1 2016</t>
  </si>
  <si>
    <t xml:space="preserve"> Extra Energy data included with large suppliers from Q2 2016</t>
  </si>
  <si>
    <t xml:space="preserve"> Co-operative Energy data included with large suppliers from Q4 2016</t>
  </si>
  <si>
    <t xml:space="preserve"> Economy Energy and Just Energy data included with large suppliers from Q4 2017</t>
  </si>
  <si>
    <t xml:space="preserve"> Extra Energy have transitioned from large to small supplier classification from Q4 2017</t>
  </si>
  <si>
    <t xml:space="preserve"> Bulb data included with large suppliers from Q1 2018</t>
  </si>
  <si>
    <t xml:space="preserve"> Octopus data included with large suppliers from Q4 2018</t>
  </si>
  <si>
    <t xml:space="preserve"> From Q4 2018, smart meters operating in traditional mode are recorded separately. Prior to this they are reported as 'non-smart' meters</t>
  </si>
  <si>
    <t xml:space="preserve"> Avro, Green Network Energy and Opus Energy included with large suppliers from Q4 2019</t>
  </si>
  <si>
    <t xml:space="preserve"> Co-operative Energy was bought by Octopus Energy in 2019 and their portfolio remains in the large supplier group from Q4 2019</t>
  </si>
  <si>
    <t xml:space="preserve"> SSE's domestic portfolio was bought by OVO in 2020 and their portfolio remains in the large supplier group from Q1 2020</t>
  </si>
  <si>
    <t xml:space="preserve"> Historic installations for large suppliers transitioning prior to 2016</t>
  </si>
  <si>
    <t>Only includes meters installed during Q3 and Q4 2012</t>
  </si>
  <si>
    <t>For all footnotes please see Notes tab</t>
  </si>
  <si>
    <r>
      <t>Historic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</si>
  <si>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2012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</si>
  <si>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2013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</si>
  <si>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2015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</si>
  <si>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2016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</si>
  <si>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>2017</t>
    </r>
    <r>
      <rPr>
        <vertAlign val="superscript"/>
        <sz val="11"/>
        <color theme="1"/>
        <rFont val="Calibri"/>
        <family val="2"/>
        <scheme val="minor"/>
      </rPr>
      <t>6,7</t>
    </r>
  </si>
  <si>
    <r>
      <t>2018</t>
    </r>
    <r>
      <rPr>
        <vertAlign val="superscript"/>
        <sz val="11"/>
        <color theme="1"/>
        <rFont val="Calibri"/>
        <family val="2"/>
        <scheme val="minor"/>
      </rPr>
      <t>8,9</t>
    </r>
  </si>
  <si>
    <r>
      <t>2019</t>
    </r>
    <r>
      <rPr>
        <vertAlign val="superscript"/>
        <sz val="11"/>
        <color theme="1"/>
        <rFont val="Calibri"/>
        <family val="2"/>
        <scheme val="minor"/>
      </rPr>
      <t>11,12,13</t>
    </r>
  </si>
  <si>
    <r>
      <t>2018</t>
    </r>
    <r>
      <rPr>
        <vertAlign val="superscript"/>
        <sz val="11"/>
        <color theme="1"/>
        <rFont val="Calibri"/>
        <family val="2"/>
        <scheme val="minor"/>
      </rPr>
      <t>8,9,10</t>
    </r>
  </si>
  <si>
    <r>
      <t>2020*</t>
    </r>
    <r>
      <rPr>
        <vertAlign val="superscript"/>
        <sz val="11"/>
        <color theme="1"/>
        <rFont val="Calibri"/>
        <family val="2"/>
        <scheme val="minor"/>
      </rPr>
      <t>,14</t>
    </r>
  </si>
  <si>
    <r>
      <t>Q4 2018</t>
    </r>
    <r>
      <rPr>
        <vertAlign val="superscript"/>
        <sz val="11"/>
        <rFont val="Calibri"/>
        <family val="2"/>
        <scheme val="minor"/>
      </rPr>
      <t>9</t>
    </r>
  </si>
  <si>
    <t>Table 3 ND Operating - Large</t>
  </si>
  <si>
    <t>Table 4 ND Installed - Large</t>
  </si>
  <si>
    <t>All meters</t>
  </si>
  <si>
    <t xml:space="preserve"> Smart</t>
  </si>
  <si>
    <t xml:space="preserve">  All Meters</t>
  </si>
  <si>
    <t xml:space="preserve"> Gas</t>
  </si>
  <si>
    <t>Quarterly Report to end September 2020</t>
  </si>
  <si>
    <t>This workbook was updated on 26th November 2020</t>
  </si>
  <si>
    <t>The next quarterly publication is planned for publication on 9th March 2021</t>
  </si>
  <si>
    <t>Great Britain, to end Q3 2020</t>
  </si>
  <si>
    <t>Q3 2020</t>
  </si>
  <si>
    <t>*to end Q3 2020 - small supplier data not yet available</t>
  </si>
  <si>
    <r>
      <rPr>
        <i/>
        <sz val="12"/>
        <color theme="1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to end Q3 2020; for small suppliers, end 2019 position used as estimate until Q4 2020 data is available</t>
    </r>
  </si>
  <si>
    <t>Table 1: Number of domestic meters operated by large energy suppliers at end quarter point, by fuel type and meter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</si>
</sst>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\ \ "/>
    <numFmt numFmtId="165" formatCode="[$-10409]#,##0.00000000000000;\(#,##0.00000000000000\)"/>
    <numFmt numFmtId="166" formatCode="_-[$£-809]* #,##0.00_-;\-[$£-809]* #,##0.00_-;_-[$£-809]* &quot;-&quot;??_-;_-@_-"/>
    <numFmt numFmtId="167" formatCode="_-* #,##0_-;\-* #,##0_-;_-* &quot;-&quot;??_-;_-@_-"/>
    <numFmt numFmtId="168" formatCode="0.0%"/>
    <numFmt numFmtId="169" formatCode="#,##0&quot;   &quot;"/>
    <numFmt numFmtId="170" formatCode="#,###&quot; e&quot;"/>
    <numFmt numFmtId="171" formatCode="0.00000%"/>
    <numFmt numFmtId="172" formatCode="_-* #,##0.0_-;\-* #,##0.0_-;_-* &quot;-&quot;??_-;_-@_-"/>
    <numFmt numFmtId="173" formatCode="0.0000%"/>
    <numFmt numFmtId="174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/>
    <xf numFmtId="0" fontId="1" fillId="0" borderId="0"/>
    <xf numFmtId="0" fontId="16" fillId="0" borderId="0"/>
    <xf numFmtId="0" fontId="16" fillId="0" borderId="0"/>
    <xf numFmtId="166" fontId="13" fillId="0" borderId="0"/>
    <xf numFmtId="0" fontId="13" fillId="0" borderId="0"/>
    <xf numFmtId="0" fontId="6" fillId="0" borderId="0"/>
    <xf numFmtId="0" fontId="16" fillId="0" borderId="0"/>
    <xf numFmtId="166" fontId="13" fillId="0" borderId="0"/>
    <xf numFmtId="0" fontId="13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>
      <alignment horizontal="left" vertical="center"/>
    </xf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vertical="top" indent="4"/>
    </xf>
    <xf numFmtId="0" fontId="3" fillId="2" borderId="0" xfId="0" applyFont="1" applyFill="1" applyAlignment="1">
      <alignment horizontal="right" vertical="top" wrapText="1" indent="1"/>
    </xf>
    <xf numFmtId="0" fontId="4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/>
    </xf>
    <xf numFmtId="0" fontId="0" fillId="2" borderId="0" xfId="0" applyFill="1" applyBorder="1"/>
    <xf numFmtId="0" fontId="9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167" fontId="3" fillId="2" borderId="3" xfId="1" quotePrefix="1" applyNumberFormat="1" applyFont="1" applyFill="1" applyBorder="1"/>
    <xf numFmtId="0" fontId="11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center" vertical="center" wrapText="1"/>
    </xf>
    <xf numFmtId="167" fontId="1" fillId="2" borderId="0" xfId="1" applyNumberFormat="1" applyFill="1" applyBorder="1"/>
    <xf numFmtId="167" fontId="11" fillId="2" borderId="0" xfId="1" applyNumberFormat="1" applyFont="1" applyFill="1" applyBorder="1" applyAlignment="1">
      <alignment horizontal="left" vertical="top" wrapText="1" indent="1"/>
    </xf>
    <xf numFmtId="0" fontId="17" fillId="2" borderId="0" xfId="0" applyFont="1" applyFill="1"/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readingOrder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167" fontId="0" fillId="2" borderId="0" xfId="0" applyNumberFormat="1" applyFill="1"/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/>
    </xf>
    <xf numFmtId="9" fontId="1" fillId="2" borderId="0" xfId="46" applyFill="1" applyAlignment="1">
      <alignment horizontal="center"/>
    </xf>
    <xf numFmtId="0" fontId="11" fillId="2" borderId="0" xfId="0" applyFont="1" applyFill="1" applyAlignment="1">
      <alignment horizontal="left"/>
    </xf>
    <xf numFmtId="3" fontId="23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right" inden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9" fontId="0" fillId="0" borderId="0" xfId="46" applyFont="1"/>
    <xf numFmtId="167" fontId="0" fillId="0" borderId="0" xfId="1" applyNumberFormat="1" applyFont="1"/>
    <xf numFmtId="0" fontId="11" fillId="2" borderId="0" xfId="0" applyFont="1" applyFill="1"/>
    <xf numFmtId="9" fontId="11" fillId="2" borderId="0" xfId="46" applyFont="1" applyFill="1" applyAlignment="1">
      <alignment horizontal="left" vertical="top" wrapText="1" indent="1"/>
    </xf>
    <xf numFmtId="9" fontId="0" fillId="2" borderId="0" xfId="46" applyFont="1" applyFill="1"/>
    <xf numFmtId="0" fontId="0" fillId="2" borderId="0" xfId="0" applyFill="1" applyAlignment="1"/>
    <xf numFmtId="167" fontId="0" fillId="2" borderId="0" xfId="1" applyNumberFormat="1" applyFont="1" applyFill="1"/>
    <xf numFmtId="167" fontId="0" fillId="2" borderId="0" xfId="0" applyNumberFormat="1" applyFont="1" applyFill="1"/>
    <xf numFmtId="0" fontId="3" fillId="2" borderId="0" xfId="0" applyFont="1" applyFill="1"/>
    <xf numFmtId="0" fontId="0" fillId="0" borderId="0" xfId="0" applyBorder="1"/>
    <xf numFmtId="169" fontId="11" fillId="0" borderId="0" xfId="0" applyNumberFormat="1" applyFont="1" applyFill="1" applyAlignment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left"/>
    </xf>
    <xf numFmtId="0" fontId="8" fillId="0" borderId="0" xfId="2" applyFill="1" applyAlignment="1">
      <alignment horizontal="left"/>
    </xf>
    <xf numFmtId="0" fontId="8" fillId="0" borderId="0" xfId="2" applyFill="1"/>
    <xf numFmtId="0" fontId="0" fillId="0" borderId="0" xfId="0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/>
    <xf numFmtId="0" fontId="8" fillId="0" borderId="0" xfId="2" applyFill="1" applyBorder="1"/>
    <xf numFmtId="0" fontId="6" fillId="0" borderId="0" xfId="0" applyFont="1" applyFill="1" applyBorder="1" applyAlignment="1">
      <alignment horizontal="left" indent="1"/>
    </xf>
    <xf numFmtId="0" fontId="11" fillId="0" borderId="0" xfId="2" applyFont="1" applyAlignment="1">
      <alignment horizontal="right"/>
    </xf>
    <xf numFmtId="0" fontId="11" fillId="0" borderId="0" xfId="2" applyFont="1" applyFill="1" applyAlignment="1">
      <alignment horizontal="left"/>
    </xf>
    <xf numFmtId="0" fontId="27" fillId="2" borderId="0" xfId="0" applyFont="1" applyFill="1" applyAlignment="1">
      <alignment horizontal="left" vertical="center"/>
    </xf>
    <xf numFmtId="167" fontId="0" fillId="0" borderId="0" xfId="0" applyNumberFormat="1"/>
    <xf numFmtId="167" fontId="11" fillId="2" borderId="0" xfId="1" applyNumberFormat="1" applyFont="1" applyFill="1"/>
    <xf numFmtId="9" fontId="11" fillId="2" borderId="0" xfId="46" applyFont="1" applyFill="1"/>
    <xf numFmtId="167" fontId="11" fillId="2" borderId="0" xfId="0" applyNumberFormat="1" applyFont="1" applyFill="1"/>
    <xf numFmtId="172" fontId="0" fillId="0" borderId="0" xfId="1" applyNumberFormat="1" applyFo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 wrapText="1" indent="1"/>
    </xf>
    <xf numFmtId="167" fontId="0" fillId="2" borderId="0" xfId="1" applyNumberFormat="1" applyFont="1" applyFill="1" applyBorder="1"/>
    <xf numFmtId="0" fontId="17" fillId="2" borderId="0" xfId="0" applyFont="1" applyFill="1" applyBorder="1"/>
    <xf numFmtId="10" fontId="0" fillId="0" borderId="0" xfId="46" applyNumberFormat="1" applyFont="1"/>
    <xf numFmtId="0" fontId="0" fillId="0" borderId="0" xfId="0" applyAlignment="1">
      <alignment wrapText="1"/>
    </xf>
    <xf numFmtId="43" fontId="0" fillId="0" borderId="0" xfId="0" applyNumberFormat="1"/>
    <xf numFmtId="0" fontId="0" fillId="2" borderId="0" xfId="0" applyFill="1" applyAlignment="1">
      <alignment wrapText="1"/>
    </xf>
    <xf numFmtId="0" fontId="11" fillId="2" borderId="0" xfId="0" applyFont="1" applyFill="1" applyAlignment="1">
      <alignment wrapText="1"/>
    </xf>
    <xf numFmtId="169" fontId="11" fillId="0" borderId="0" xfId="1" applyNumberFormat="1" applyFont="1" applyFill="1" applyBorder="1"/>
    <xf numFmtId="169" fontId="23" fillId="0" borderId="2" xfId="1" applyNumberFormat="1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1" fillId="0" borderId="0" xfId="1" applyNumberFormat="1" applyFont="1" applyFill="1" applyAlignment="1">
      <alignment horizontal="right"/>
    </xf>
    <xf numFmtId="169" fontId="11" fillId="0" borderId="2" xfId="0" applyNumberFormat="1" applyFont="1" applyFill="1" applyBorder="1" applyAlignment="1"/>
    <xf numFmtId="169" fontId="11" fillId="0" borderId="3" xfId="0" applyNumberFormat="1" applyFont="1" applyFill="1" applyBorder="1" applyAlignment="1"/>
    <xf numFmtId="169" fontId="11" fillId="0" borderId="3" xfId="1" applyNumberFormat="1" applyFont="1" applyFill="1" applyBorder="1" applyAlignment="1">
      <alignment horizontal="right"/>
    </xf>
    <xf numFmtId="9" fontId="11" fillId="0" borderId="0" xfId="46" applyFont="1" applyFill="1" applyAlignment="1">
      <alignment horizontal="right" indent="1"/>
    </xf>
    <xf numFmtId="164" fontId="11" fillId="0" borderId="0" xfId="1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164" fontId="3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center" vertical="center"/>
    </xf>
    <xf numFmtId="169" fontId="0" fillId="0" borderId="0" xfId="0" applyNumberFormat="1" applyFill="1" applyAlignment="1">
      <alignment horizontal="right"/>
    </xf>
    <xf numFmtId="9" fontId="11" fillId="0" borderId="0" xfId="46" applyFont="1" applyFill="1" applyAlignment="1">
      <alignment horizontal="center"/>
    </xf>
    <xf numFmtId="168" fontId="11" fillId="0" borderId="0" xfId="46" applyNumberFormat="1" applyFont="1" applyFill="1" applyAlignment="1">
      <alignment horizontal="right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71" fontId="11" fillId="0" borderId="0" xfId="46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4"/>
    </xf>
    <xf numFmtId="0" fontId="0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5"/>
    </xf>
    <xf numFmtId="169" fontId="11" fillId="0" borderId="0" xfId="0" applyNumberFormat="1" applyFont="1" applyFill="1"/>
    <xf numFmtId="169" fontId="11" fillId="0" borderId="0" xfId="1" applyNumberFormat="1" applyFont="1" applyFill="1"/>
    <xf numFmtId="169" fontId="11" fillId="0" borderId="0" xfId="0" applyNumberFormat="1" applyFont="1" applyFill="1" applyBorder="1"/>
    <xf numFmtId="9" fontId="3" fillId="0" borderId="0" xfId="46" applyFont="1" applyFill="1" applyAlignment="1">
      <alignment horizontal="right" indent="1"/>
    </xf>
    <xf numFmtId="9" fontId="11" fillId="0" borderId="0" xfId="46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9" fontId="0" fillId="0" borderId="0" xfId="46" applyFont="1" applyFill="1" applyAlignment="1">
      <alignment horizontal="right" indent="1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9" fontId="3" fillId="0" borderId="0" xfId="46" applyFont="1" applyFill="1" applyAlignment="1">
      <alignment horizontal="left" vertical="center" indent="1"/>
    </xf>
    <xf numFmtId="2" fontId="3" fillId="0" borderId="0" xfId="46" applyNumberFormat="1" applyFont="1" applyFill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168" fontId="0" fillId="0" borderId="0" xfId="46" applyNumberFormat="1" applyFont="1" applyFill="1" applyAlignment="1">
      <alignment horizontal="right" indent="1"/>
    </xf>
    <xf numFmtId="9" fontId="0" fillId="0" borderId="0" xfId="0" applyNumberFormat="1" applyFill="1"/>
    <xf numFmtId="0" fontId="21" fillId="0" borderId="0" xfId="0" applyFont="1" applyFill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indent="3"/>
    </xf>
    <xf numFmtId="0" fontId="0" fillId="0" borderId="0" xfId="0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right" indent="1"/>
    </xf>
    <xf numFmtId="9" fontId="0" fillId="0" borderId="0" xfId="46" applyFont="1" applyFill="1"/>
    <xf numFmtId="0" fontId="29" fillId="0" borderId="0" xfId="0" applyFont="1" applyFill="1" applyAlignment="1">
      <alignment horizontal="left" vertical="center"/>
    </xf>
    <xf numFmtId="9" fontId="11" fillId="0" borderId="0" xfId="46" applyNumberFormat="1" applyFont="1" applyFill="1" applyAlignment="1">
      <alignment horizontal="right" indent="1"/>
    </xf>
    <xf numFmtId="0" fontId="17" fillId="0" borderId="0" xfId="0" applyFont="1" applyFill="1" applyAlignment="1">
      <alignment vertical="center" wrapText="1"/>
    </xf>
    <xf numFmtId="173" fontId="17" fillId="0" borderId="0" xfId="46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9" fontId="1" fillId="0" borderId="0" xfId="46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169" fontId="1" fillId="0" borderId="0" xfId="1" applyNumberForma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center"/>
    </xf>
    <xf numFmtId="0" fontId="0" fillId="0" borderId="3" xfId="0" applyFill="1" applyBorder="1" applyAlignment="1">
      <alignment horizontal="left"/>
    </xf>
    <xf numFmtId="169" fontId="3" fillId="0" borderId="3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indent="1"/>
    </xf>
    <xf numFmtId="169" fontId="1" fillId="0" borderId="0" xfId="1" applyNumberFormat="1" applyFill="1" applyBorder="1" applyAlignment="1">
      <alignment horizontal="right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 wrapText="1" indent="1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2" borderId="0" xfId="0" applyFont="1" applyFill="1"/>
    <xf numFmtId="0" fontId="22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169" fontId="11" fillId="2" borderId="0" xfId="0" applyNumberFormat="1" applyFont="1" applyFill="1" applyAlignment="1">
      <alignment horizontal="right"/>
    </xf>
    <xf numFmtId="169" fontId="11" fillId="2" borderId="0" xfId="1" applyNumberFormat="1" applyFont="1" applyFill="1" applyAlignment="1">
      <alignment horizontal="right"/>
    </xf>
    <xf numFmtId="169" fontId="1" fillId="2" borderId="0" xfId="1" applyNumberForma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169" fontId="1" fillId="2" borderId="2" xfId="1" applyNumberFormat="1" applyFill="1" applyBorder="1" applyAlignment="1">
      <alignment horizontal="right"/>
    </xf>
    <xf numFmtId="169" fontId="11" fillId="2" borderId="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 indent="1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left" indent="1"/>
    </xf>
    <xf numFmtId="164" fontId="17" fillId="0" borderId="0" xfId="0" applyNumberFormat="1" applyFont="1" applyAlignment="1">
      <alignment horizontal="left" vertical="center"/>
    </xf>
    <xf numFmtId="0" fontId="8" fillId="0" borderId="0" xfId="2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8" fillId="0" borderId="0" xfId="2" applyFill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9" fontId="11" fillId="2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9" fontId="11" fillId="0" borderId="2" xfId="1" applyNumberFormat="1" applyFont="1" applyFill="1" applyBorder="1"/>
    <xf numFmtId="169" fontId="11" fillId="0" borderId="2" xfId="0" applyNumberFormat="1" applyFont="1" applyFill="1" applyBorder="1"/>
    <xf numFmtId="0" fontId="3" fillId="0" borderId="6" xfId="0" applyFont="1" applyFill="1" applyBorder="1" applyAlignment="1">
      <alignment vertical="top" wrapText="1"/>
    </xf>
    <xf numFmtId="0" fontId="8" fillId="0" borderId="0" xfId="2" applyFill="1" applyAlignment="1"/>
    <xf numFmtId="0" fontId="3" fillId="2" borderId="7" xfId="0" applyFont="1" applyFill="1" applyBorder="1" applyAlignment="1">
      <alignment vertical="center"/>
    </xf>
    <xf numFmtId="0" fontId="8" fillId="2" borderId="0" xfId="2" applyFill="1" applyAlignment="1"/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indent="7"/>
    </xf>
    <xf numFmtId="0" fontId="3" fillId="0" borderId="0" xfId="0" applyFont="1" applyFill="1" applyBorder="1" applyAlignment="1">
      <alignment horizontal="left" vertical="center" indent="12"/>
    </xf>
    <xf numFmtId="0" fontId="3" fillId="0" borderId="7" xfId="0" applyFont="1" applyFill="1" applyBorder="1" applyAlignment="1">
      <alignment horizontal="left" vertical="center" indent="4"/>
    </xf>
    <xf numFmtId="0" fontId="3" fillId="0" borderId="7" xfId="0" applyFont="1" applyFill="1" applyBorder="1" applyAlignment="1">
      <alignment horizontal="left" vertical="center" indent="5"/>
    </xf>
    <xf numFmtId="0" fontId="3" fillId="2" borderId="0" xfId="0" applyFont="1" applyFill="1" applyAlignment="1">
      <alignment horizontal="left" vertical="center" indent="7"/>
    </xf>
    <xf numFmtId="0" fontId="3" fillId="2" borderId="0" xfId="0" applyFont="1" applyFill="1" applyAlignment="1">
      <alignment horizontal="left" vertical="center" indent="9"/>
    </xf>
    <xf numFmtId="0" fontId="3" fillId="0" borderId="7" xfId="0" applyFont="1" applyFill="1" applyBorder="1" applyAlignment="1">
      <alignment horizontal="left" vertical="center" indent="6"/>
    </xf>
    <xf numFmtId="0" fontId="3" fillId="0" borderId="7" xfId="0" applyFont="1" applyFill="1" applyBorder="1" applyAlignment="1">
      <alignment horizontal="left" vertical="center" indent="7"/>
    </xf>
    <xf numFmtId="0" fontId="3" fillId="0" borderId="7" xfId="0" applyFont="1" applyFill="1" applyBorder="1" applyAlignment="1">
      <alignment horizontal="left" vertical="center" indent="8"/>
    </xf>
    <xf numFmtId="0" fontId="0" fillId="0" borderId="6" xfId="0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6"/>
    </xf>
    <xf numFmtId="0" fontId="0" fillId="0" borderId="0" xfId="0" applyFont="1" applyFill="1" applyAlignment="1">
      <alignment horizontal="left" vertical="center" indent="7"/>
    </xf>
    <xf numFmtId="0" fontId="0" fillId="0" borderId="0" xfId="0" applyFont="1" applyFill="1" applyAlignment="1">
      <alignment horizontal="left" vertical="center" indent="9"/>
    </xf>
    <xf numFmtId="0" fontId="0" fillId="0" borderId="0" xfId="0" applyFill="1" applyAlignment="1">
      <alignment horizontal="left" vertical="center" indent="5"/>
    </xf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169" fontId="1" fillId="0" borderId="6" xfId="1" applyNumberForma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/>
    </xf>
    <xf numFmtId="0" fontId="8" fillId="2" borderId="0" xfId="2" applyFill="1" applyAlignment="1">
      <alignment horizontal="left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</cellXfs>
  <cellStyles count="47">
    <cellStyle name="Comma" xfId="1" builtinId="3"/>
    <cellStyle name="Comma 10" xfId="3" xr:uid="{00000000-0005-0000-0000-000001000000}"/>
    <cellStyle name="Comma 2" xfId="4" xr:uid="{00000000-0005-0000-0000-000002000000}"/>
    <cellStyle name="Comma 2 2" xfId="5" xr:uid="{00000000-0005-0000-0000-000003000000}"/>
    <cellStyle name="Comma 3" xfId="6" xr:uid="{00000000-0005-0000-0000-000004000000}"/>
    <cellStyle name="Comma 4" xfId="7" xr:uid="{00000000-0005-0000-0000-000005000000}"/>
    <cellStyle name="Comma 6" xfId="8" xr:uid="{00000000-0005-0000-0000-000006000000}"/>
    <cellStyle name="Hyperlink" xfId="2" builtinId="8"/>
    <cellStyle name="Hyperlink 2" xfId="9" xr:uid="{00000000-0005-0000-0000-000008000000}"/>
    <cellStyle name="Hyperlink 3" xfId="10" xr:uid="{00000000-0005-0000-0000-000009000000}"/>
    <cellStyle name="Normal" xfId="0" builtinId="0"/>
    <cellStyle name="Normal 10" xfId="11" xr:uid="{00000000-0005-0000-0000-00000B000000}"/>
    <cellStyle name="Normal 10 2" xfId="12" xr:uid="{00000000-0005-0000-0000-00000C000000}"/>
    <cellStyle name="Normal 11" xfId="13" xr:uid="{00000000-0005-0000-0000-00000D000000}"/>
    <cellStyle name="Normal 12" xfId="14" xr:uid="{00000000-0005-0000-0000-00000E000000}"/>
    <cellStyle name="Normal 13" xfId="15" xr:uid="{00000000-0005-0000-0000-00000F000000}"/>
    <cellStyle name="Normal 2" xfId="16" xr:uid="{00000000-0005-0000-0000-000010000000}"/>
    <cellStyle name="Normal 2 10" xfId="17" xr:uid="{00000000-0005-0000-0000-000011000000}"/>
    <cellStyle name="Normal 2 11" xfId="18" xr:uid="{00000000-0005-0000-0000-000012000000}"/>
    <cellStyle name="Normal 2 12" xfId="19" xr:uid="{00000000-0005-0000-0000-000013000000}"/>
    <cellStyle name="Normal 2 13" xfId="20" xr:uid="{00000000-0005-0000-0000-000014000000}"/>
    <cellStyle name="Normal 2 14" xfId="21" xr:uid="{00000000-0005-0000-0000-000015000000}"/>
    <cellStyle name="Normal 2 2" xfId="22" xr:uid="{00000000-0005-0000-0000-000016000000}"/>
    <cellStyle name="Normal 2 2 2" xfId="23" xr:uid="{00000000-0005-0000-0000-000017000000}"/>
    <cellStyle name="Normal 2 3" xfId="24" xr:uid="{00000000-0005-0000-0000-000018000000}"/>
    <cellStyle name="Normal 2 4" xfId="25" xr:uid="{00000000-0005-0000-0000-000019000000}"/>
    <cellStyle name="Normal 2 5" xfId="26" xr:uid="{00000000-0005-0000-0000-00001A000000}"/>
    <cellStyle name="Normal 2 6" xfId="27" xr:uid="{00000000-0005-0000-0000-00001B000000}"/>
    <cellStyle name="Normal 2 7" xfId="28" xr:uid="{00000000-0005-0000-0000-00001C000000}"/>
    <cellStyle name="Normal 2 8" xfId="29" xr:uid="{00000000-0005-0000-0000-00001D000000}"/>
    <cellStyle name="Normal 2 9" xfId="30" xr:uid="{00000000-0005-0000-0000-00001E000000}"/>
    <cellStyle name="Normal 22" xfId="31" xr:uid="{00000000-0005-0000-0000-00001F000000}"/>
    <cellStyle name="Normal 3" xfId="32" xr:uid="{00000000-0005-0000-0000-000020000000}"/>
    <cellStyle name="Normal 3 2" xfId="33" xr:uid="{00000000-0005-0000-0000-000021000000}"/>
    <cellStyle name="Normal 3 9" xfId="34" xr:uid="{00000000-0005-0000-0000-000022000000}"/>
    <cellStyle name="Normal 4" xfId="35" xr:uid="{00000000-0005-0000-0000-000023000000}"/>
    <cellStyle name="Normal 4 2" xfId="36" xr:uid="{00000000-0005-0000-0000-000024000000}"/>
    <cellStyle name="Normal 5" xfId="37" xr:uid="{00000000-0005-0000-0000-000025000000}"/>
    <cellStyle name="Normal 6" xfId="38" xr:uid="{00000000-0005-0000-0000-000026000000}"/>
    <cellStyle name="Normal 7" xfId="39" xr:uid="{00000000-0005-0000-0000-000027000000}"/>
    <cellStyle name="Normal 7 2" xfId="40" xr:uid="{00000000-0005-0000-0000-000028000000}"/>
    <cellStyle name="Normal 8" xfId="41" xr:uid="{00000000-0005-0000-0000-000029000000}"/>
    <cellStyle name="Normal 9" xfId="42" xr:uid="{00000000-0005-0000-0000-00002A000000}"/>
    <cellStyle name="Percent" xfId="46" builtinId="5"/>
    <cellStyle name="Percent 2" xfId="43" xr:uid="{00000000-0005-0000-0000-00002C000000}"/>
    <cellStyle name="Percent 2 2" xfId="44" xr:uid="{00000000-0005-0000-0000-00002D000000}"/>
    <cellStyle name="Source_1_1" xfId="45" xr:uid="{00000000-0005-0000-0000-00002E000000}"/>
  </cellStyles>
  <dxfs count="0"/>
  <tableStyles count="0" defaultTableStyle="TableStyleMedium2" defaultPivotStyle="PivotStyleLight16"/>
  <colors>
    <mruColors>
      <color rgb="FF31859C"/>
      <color rgb="FF19C3FF"/>
      <color rgb="FFFD876F"/>
      <color rgb="FFFC5A3A"/>
      <color rgb="FF7F7F7F"/>
      <color rgb="FF008000"/>
      <color rgb="FF2D4262"/>
      <color rgb="FF598220"/>
      <color rgb="FF7DA3A1"/>
      <color rgb="FFD09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8-4114-942A-8AC25869FBE7}"/>
              </c:ext>
            </c:extLst>
          </c:dPt>
          <c:dPt>
            <c:idx val="1"/>
            <c:bubble3D val="0"/>
            <c:spPr>
              <a:solidFill>
                <a:srgbClr val="31859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8-4114-942A-8AC25869FBE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08-4114-942A-8AC25869FBE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08-4114-942A-8AC25869FBE7}"/>
              </c:ext>
            </c:extLst>
          </c:dP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08-4114-942A-8AC25869F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  <c:holeSize val="5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31859C"/>
              </a:solidFill>
              <a:ln w="19050">
                <a:solidFill>
                  <a:srgbClr val="31859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CE-4F80-A437-A6126B0C15B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CE-4F80-A437-A6126B0C15BF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(Annual)'!$S$10:$T$10</c:f>
              <c:numCache>
                <c:formatCode>General</c:formatCode>
                <c:ptCount val="2"/>
                <c:pt idx="0">
                  <c:v>4393680</c:v>
                </c:pt>
                <c:pt idx="1">
                  <c:v>120754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CE-4F80-A437-A6126B0C1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D09683"/>
              </a:solidFill>
              <a:ln w="19050">
                <a:solidFill>
                  <a:srgbClr val="D0968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050-AF54-EDD4CA9B10D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A-4050-AF54-EDD4CA9B10DF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(Annual)'!$G$10:$H$10</c:f>
              <c:numCache>
                <c:formatCode>_-* #,##0_-;\-* #,##0_-;_-* "-"??_-;_-@_-</c:formatCode>
                <c:ptCount val="2"/>
                <c:pt idx="0">
                  <c:v>4358539</c:v>
                </c:pt>
                <c:pt idx="1">
                  <c:v>155895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9A-4050-AF54-EDD4CA9B1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BB-4E5D-A054-8F0324190D78}"/>
              </c:ext>
            </c:extLst>
          </c:dPt>
          <c:dPt>
            <c:idx val="1"/>
            <c:bubble3D val="0"/>
            <c:spPr>
              <a:solidFill>
                <a:srgbClr val="FC5A3A"/>
              </a:solidFill>
              <a:ln w="19050">
                <a:solidFill>
                  <a:srgbClr val="FC5A3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BB-4E5D-A054-8F0324190D78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(Annual)'!$S$20:$T$20</c:f>
              <c:numCache>
                <c:formatCode>General</c:formatCode>
                <c:ptCount val="2"/>
                <c:pt idx="0">
                  <c:v>1967132</c:v>
                </c:pt>
                <c:pt idx="1">
                  <c:v>2547302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B-4E5D-A054-8F032419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5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03-417E-AB8B-C83EC03A5544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03-417E-AB8B-C83EC03A5544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19050">
                <a:solidFill>
                  <a:srgbClr val="31859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03-417E-AB8B-C83EC03A5544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03-417E-AB8B-C83EC03A5544}"/>
              </c:ext>
            </c:extLst>
          </c:dP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3-417E-AB8B-C83EC03A5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  <c:holeSize val="5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82427315656234E-5"/>
          <c:y val="0.20809364346698042"/>
          <c:w val="0.82920270313685307"/>
          <c:h val="0.7907092647901771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7F7F7F"/>
            </a:solidFill>
          </c:spPr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CA-4212-9B88-04F8DF58B40B}"/>
              </c:ext>
            </c:extLst>
          </c:dPt>
          <c:dPt>
            <c:idx val="1"/>
            <c:bubble3D val="0"/>
            <c:spPr>
              <a:solidFill>
                <a:srgbClr val="3185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CA-4212-9B88-04F8DF58B40B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CA-4212-9B88-04F8DF58B40B}"/>
              </c:ext>
            </c:extLst>
          </c:dPt>
          <c:dPt>
            <c:idx val="3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CA-4212-9B88-04F8DF58B40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8CA-4212-9B88-04F8DF58B40B}"/>
              </c:ext>
            </c:extLst>
          </c:dPt>
          <c:dLbls>
            <c:dLbl>
              <c:idx val="0"/>
              <c:layout>
                <c:manualLayout>
                  <c:x val="0.15937217043635846"/>
                  <c:y val="-0.2175249645518447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CA-4212-9B88-04F8DF58B40B}"/>
                </c:ext>
              </c:extLst>
            </c:dLbl>
            <c:dLbl>
              <c:idx val="1"/>
              <c:layout>
                <c:manualLayout>
                  <c:x val="-0.14872686436864421"/>
                  <c:y val="0.203574995198770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A-4212-9B88-04F8DF58B40B}"/>
                </c:ext>
              </c:extLst>
            </c:dLbl>
            <c:dLbl>
              <c:idx val="2"/>
              <c:layout>
                <c:manualLayout>
                  <c:x val="-8.3333333333333332E-3"/>
                  <c:y val="-8.487556272013328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A-4212-9B88-04F8DF58B40B}"/>
                </c:ext>
              </c:extLst>
            </c:dLbl>
            <c:dLbl>
              <c:idx val="3"/>
              <c:layout>
                <c:manualLayout>
                  <c:x val="-1.1800653164095665E-2"/>
                  <c:y val="-7.66283524904228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A-4212-9B88-04F8DF58B40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Non-domestic meters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8CA-4212-9B88-04F8DF58B4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 (Annual)'!$H$21:$K$21</c:f>
              <c:strCache>
                <c:ptCount val="4"/>
                <c:pt idx="0">
                  <c:v>Domestic meters
Non-smart
36.7m</c:v>
                </c:pt>
                <c:pt idx="1">
                  <c:v>Domestic meters
Smart
15.2m</c:v>
                </c:pt>
                <c:pt idx="2">
                  <c:v>Smart, 1.3m</c:v>
                </c:pt>
                <c:pt idx="3">
                  <c:v>Non-smart, 1.9m</c:v>
                </c:pt>
              </c:strCache>
            </c:strRef>
          </c:ca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A-4212-9B88-04F8DF58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43"/>
        <c:secondPieSize val="3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2302332146504774"/>
          <c:w val="0.9750323282760387"/>
          <c:h val="0.6094804188770252"/>
        </c:manualLayout>
      </c:layout>
      <c:lineChart>
        <c:grouping val="standard"/>
        <c:varyColors val="0"/>
        <c:ser>
          <c:idx val="2"/>
          <c:order val="0"/>
          <c:tx>
            <c:strRef>
              <c:f>'Figure 2 (Annual)'!$P$1</c:f>
              <c:strCache>
                <c:ptCount val="1"/>
                <c:pt idx="0">
                  <c:v>All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 (Annual)'!$M$2:$M$9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'Figure 2 (Annual)'!$P$2:$P$9</c:f>
              <c:numCache>
                <c:formatCode>_-* #,##0_-;\-* #,##0_-;_-* "-"??_-;_-@_-</c:formatCode>
                <c:ptCount val="8"/>
                <c:pt idx="0">
                  <c:v>457433</c:v>
                </c:pt>
                <c:pt idx="1">
                  <c:v>794333</c:v>
                </c:pt>
                <c:pt idx="2">
                  <c:v>1192812</c:v>
                </c:pt>
                <c:pt idx="3">
                  <c:v>3131380</c:v>
                </c:pt>
                <c:pt idx="4">
                  <c:v>5870537</c:v>
                </c:pt>
                <c:pt idx="5">
                  <c:v>10036274</c:v>
                </c:pt>
                <c:pt idx="6">
                  <c:v>13763548</c:v>
                </c:pt>
                <c:pt idx="7">
                  <c:v>16485968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596-4A9C-90F2-CA5B454BCAF2}"/>
            </c:ext>
          </c:extLst>
        </c:ser>
        <c:ser>
          <c:idx val="0"/>
          <c:order val="1"/>
          <c:tx>
            <c:strRef>
              <c:f>'Figure 2 (Annual)'!$Q$1</c:f>
              <c:strCache>
                <c:ptCount val="1"/>
                <c:pt idx="0">
                  <c:v>Large</c:v>
                </c:pt>
              </c:strCache>
            </c:strRef>
          </c:tx>
          <c:spPr>
            <a:ln w="38100" cap="rnd">
              <a:solidFill>
                <a:srgbClr val="7DA3A1"/>
              </a:solidFill>
              <a:round/>
            </a:ln>
            <a:effectLst/>
          </c:spPr>
          <c:marker>
            <c:symbol val="none"/>
          </c:marker>
          <c:val>
            <c:numRef>
              <c:f>'Figure 2 (Annual)'!$Q$2:$Q$9</c:f>
              <c:numCache>
                <c:formatCode>_-* #,##0_-;\-* #,##0_-;_-* "-"??_-;_-@_-</c:formatCode>
                <c:ptCount val="8"/>
                <c:pt idx="0">
                  <c:v>457433</c:v>
                </c:pt>
                <c:pt idx="1">
                  <c:v>794333</c:v>
                </c:pt>
                <c:pt idx="2">
                  <c:v>1192812</c:v>
                </c:pt>
                <c:pt idx="3">
                  <c:v>2407850</c:v>
                </c:pt>
                <c:pt idx="4">
                  <c:v>5446157</c:v>
                </c:pt>
                <c:pt idx="5">
                  <c:v>9399479</c:v>
                </c:pt>
                <c:pt idx="6">
                  <c:v>12971863</c:v>
                </c:pt>
                <c:pt idx="7">
                  <c:v>15706298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A-465B-9EDE-BC21B0CA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998296"/>
        <c:axId val="1287996984"/>
      </c:lineChart>
      <c:catAx>
        <c:axId val="128799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996984"/>
        <c:crosses val="autoZero"/>
        <c:auto val="1"/>
        <c:lblAlgn val="ctr"/>
        <c:lblOffset val="100"/>
        <c:noMultiLvlLbl val="0"/>
      </c:catAx>
      <c:valAx>
        <c:axId val="128799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99829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3421461554337"/>
          <c:y val="2.7756112833499911E-2"/>
          <c:w val="0.81671885740873096"/>
          <c:h val="0.92955247120852424"/>
        </c:manualLayout>
      </c:layout>
      <c:bubbleChart>
        <c:varyColors val="0"/>
        <c:ser>
          <c:idx val="2"/>
          <c:order val="0"/>
          <c:tx>
            <c:v>Total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'Table 1 Dom Operating - Large'!$J$34</c:f>
              <c:numCache>
                <c:formatCode>#,##0"   "</c:formatCode>
                <c:ptCount val="1"/>
                <c:pt idx="0">
                  <c:v>12840442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18F-42EF-9C89-F71FBEE06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58196248"/>
        <c:axId val="330137176"/>
      </c:bubbleChart>
      <c:valAx>
        <c:axId val="458196248"/>
        <c:scaling>
          <c:orientation val="minMax"/>
          <c:max val="1.1000000000000001"/>
          <c:min val="0.9"/>
        </c:scaling>
        <c:delete val="1"/>
        <c:axPos val="b"/>
        <c:numFmt formatCode="General" sourceLinked="1"/>
        <c:majorTickMark val="none"/>
        <c:minorTickMark val="none"/>
        <c:tickLblPos val="nextTo"/>
        <c:crossAx val="330137176"/>
        <c:crosses val="autoZero"/>
        <c:crossBetween val="midCat"/>
      </c:valAx>
      <c:valAx>
        <c:axId val="330137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819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 large + small'!$C$5</c:f>
              <c:strCache>
                <c:ptCount val="1"/>
                <c:pt idx="0">
                  <c:v>Smart meters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C9C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5-4A8B-A18B-87B6E3AAEEF7}"/>
              </c:ext>
            </c:extLst>
          </c:dPt>
          <c:dPt>
            <c:idx val="1"/>
            <c:invertIfNegative val="0"/>
            <c:bubble3D val="0"/>
            <c:spPr>
              <a:solidFill>
                <a:srgbClr val="FC5A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5-4A8B-A18B-87B6E3AAEEF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'Figure 3 large +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3 large + small'!$C$6:$C$7</c:f>
              <c:numCache>
                <c:formatCode>_-* #,##0_-;\-* #,##0_-;_-* "-"??_-;_-@_-</c:formatCode>
                <c:ptCount val="2"/>
                <c:pt idx="0">
                  <c:v>6498117</c:v>
                </c:pt>
                <c:pt idx="1">
                  <c:v>8697324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75-4A8B-A18B-87B6E3AAEEF7}"/>
            </c:ext>
          </c:extLst>
        </c:ser>
        <c:ser>
          <c:idx val="1"/>
          <c:order val="1"/>
          <c:tx>
            <c:strRef>
              <c:f>'Figure 3 large + small'!$D$5</c:f>
              <c:strCache>
                <c:ptCount val="1"/>
                <c:pt idx="0">
                  <c:v>Non-smart meters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75-4A8B-A18B-87B6E3AAEEF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5-4A8B-A18B-87B6E3AAEEF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 large +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3 large + small'!$D$6:$D$7</c:f>
              <c:numCache>
                <c:formatCode>_-* #,##0_-;\-* #,##0_-;_-* "-"??_-;_-@_-</c:formatCode>
                <c:ptCount val="2"/>
                <c:pt idx="0">
                  <c:v>15230884</c:v>
                </c:pt>
                <c:pt idx="1">
                  <c:v>17449993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75-4A8B-A18B-87B6E3AA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5281944"/>
        <c:axId val="865277680"/>
      </c:barChart>
      <c:catAx>
        <c:axId val="865281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5277680"/>
        <c:crosses val="autoZero"/>
        <c:auto val="1"/>
        <c:lblAlgn val="ctr"/>
        <c:lblOffset val="100"/>
        <c:noMultiLvlLbl val="0"/>
      </c:catAx>
      <c:valAx>
        <c:axId val="865277680"/>
        <c:scaling>
          <c:orientation val="minMax"/>
          <c:max val="27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28194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5 alrge and small'!$C$5</c:f>
              <c:strCache>
                <c:ptCount val="1"/>
                <c:pt idx="0">
                  <c:v>Smart/Advanced meters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C9C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52-40B4-AC8C-DB63341CFB75}"/>
              </c:ext>
            </c:extLst>
          </c:dPt>
          <c:dPt>
            <c:idx val="1"/>
            <c:invertIfNegative val="0"/>
            <c:bubble3D val="0"/>
            <c:spPr>
              <a:solidFill>
                <a:srgbClr val="FC5A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52-40B4-AC8C-DB63341CFB75}"/>
              </c:ext>
            </c:extLst>
          </c:dPt>
          <c:dLbls>
            <c:dLbl>
              <c:idx val="0"/>
              <c:layout>
                <c:manualLayout>
                  <c:x val="4.6916303160412322E-4"/>
                  <c:y val="-3.68745012446378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Smart/ advanced 0.32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60640774564935"/>
                      <c:h val="0.4218085174348031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8E52-40B4-AC8C-DB63341CFB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82F790-083F-49B2-9E1B-C7733F3B6F7F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 0.97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E52-40B4-AC8C-DB63341CFB7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'Figure 5 alrge and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5 alrge and small'!$C$6:$C$7</c:f>
              <c:numCache>
                <c:formatCode>_-* #,##0_-;\-* #,##0_-;_-* "-"??_-;_-@_-</c:formatCode>
                <c:ptCount val="2"/>
                <c:pt idx="0">
                  <c:v>319892</c:v>
                </c:pt>
                <c:pt idx="1">
                  <c:v>970635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52-40B4-AC8C-DB63341CFB75}"/>
            </c:ext>
          </c:extLst>
        </c:ser>
        <c:ser>
          <c:idx val="1"/>
          <c:order val="1"/>
          <c:tx>
            <c:strRef>
              <c:f>'Figure 5 alrge and small'!$D$5</c:f>
              <c:strCache>
                <c:ptCount val="1"/>
                <c:pt idx="0">
                  <c:v>Non-smart meters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52-40B4-AC8C-DB63341CFB7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52-40B4-AC8C-DB63341CFB75}"/>
              </c:ext>
            </c:extLst>
          </c:dPt>
          <c:dLbls>
            <c:dLbl>
              <c:idx val="0"/>
              <c:layout>
                <c:manualLayout>
                  <c:x val="-2.7115470434474131E-3"/>
                  <c:y val="-1.305621023750919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Non-smart 0.43</a:t>
                    </a:r>
                    <a:endParaRPr lang="en-US" baseline="0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7191766686527"/>
                      <c:h val="0.4544234881686806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8E52-40B4-AC8C-DB63341CFB75}"/>
                </c:ext>
              </c:extLst>
            </c:dLbl>
            <c:dLbl>
              <c:idx val="1"/>
              <c:layout>
                <c:manualLayout>
                  <c:x val="5.0706468289510604E-3"/>
                  <c:y val="-3.189111380312700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36EC194-58DB-4AE5-9071-01593F228835}" type="SERIESNAME">
                      <a:rPr lang="en-US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[SERIES NAME]</a:t>
                    </a:fld>
                    <a:r>
                      <a:rPr lang="en-US" baseline="0"/>
                      <a:t>
1.48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E52-40B4-AC8C-DB63341CFB7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 alrge and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5 alrge and small'!$D$6:$D$7</c:f>
              <c:numCache>
                <c:formatCode>_-* #,##0_-;\-* #,##0_-;_-* "-"??_-;_-@_-</c:formatCode>
                <c:ptCount val="2"/>
                <c:pt idx="0">
                  <c:v>431771</c:v>
                </c:pt>
                <c:pt idx="1">
                  <c:v>1455535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52-40B4-AC8C-DB63341C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5281944"/>
        <c:axId val="865277680"/>
      </c:barChart>
      <c:catAx>
        <c:axId val="865281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5277680"/>
        <c:crosses val="autoZero"/>
        <c:auto val="1"/>
        <c:lblAlgn val="ctr"/>
        <c:lblOffset val="100"/>
        <c:noMultiLvlLbl val="0"/>
      </c:catAx>
      <c:valAx>
        <c:axId val="865277680"/>
        <c:scaling>
          <c:orientation val="minMax"/>
          <c:max val="25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28194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611816785721"/>
          <c:y val="0.11426007927402139"/>
          <c:w val="0.75286842230490747"/>
          <c:h val="0.68660752461270824"/>
        </c:manualLayout>
      </c:layout>
      <c:lineChart>
        <c:grouping val="standard"/>
        <c:varyColors val="0"/>
        <c:ser>
          <c:idx val="2"/>
          <c:order val="0"/>
          <c:tx>
            <c:v>All smart meters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0-78B9-4CC3-B42A-CA3CEED62B4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1-78B9-4CC3-B42A-CA3CEED62B45}"/>
              </c:ext>
            </c:extLst>
          </c:dPt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Large'!$F$7:$F$36</c:f>
              <c:numCache>
                <c:formatCode>#,##0"   "</c:formatCode>
                <c:ptCount val="30"/>
                <c:pt idx="0">
                  <c:v>68</c:v>
                </c:pt>
                <c:pt idx="1">
                  <c:v>3241</c:v>
                </c:pt>
                <c:pt idx="2">
                  <c:v>23641</c:v>
                </c:pt>
                <c:pt idx="3">
                  <c:v>80586</c:v>
                </c:pt>
                <c:pt idx="4">
                  <c:v>92822</c:v>
                </c:pt>
                <c:pt idx="5">
                  <c:v>95333</c:v>
                </c:pt>
                <c:pt idx="6">
                  <c:v>98644</c:v>
                </c:pt>
                <c:pt idx="7">
                  <c:v>97329</c:v>
                </c:pt>
                <c:pt idx="8">
                  <c:v>129991</c:v>
                </c:pt>
                <c:pt idx="9">
                  <c:v>142963</c:v>
                </c:pt>
                <c:pt idx="10">
                  <c:v>211717</c:v>
                </c:pt>
                <c:pt idx="11">
                  <c:v>272598</c:v>
                </c:pt>
                <c:pt idx="12">
                  <c:v>336061</c:v>
                </c:pt>
                <c:pt idx="13">
                  <c:v>402638</c:v>
                </c:pt>
                <c:pt idx="14">
                  <c:v>540126</c:v>
                </c:pt>
                <c:pt idx="15">
                  <c:v>622903</c:v>
                </c:pt>
                <c:pt idx="16">
                  <c:v>814972</c:v>
                </c:pt>
                <c:pt idx="17">
                  <c:v>935446</c:v>
                </c:pt>
                <c:pt idx="18">
                  <c:v>1027680</c:v>
                </c:pt>
                <c:pt idx="19">
                  <c:v>1058132</c:v>
                </c:pt>
                <c:pt idx="20">
                  <c:v>1181188</c:v>
                </c:pt>
                <c:pt idx="21">
                  <c:v>1317885</c:v>
                </c:pt>
                <c:pt idx="22">
                  <c:v>1240522</c:v>
                </c:pt>
                <c:pt idx="23">
                  <c:v>1249308</c:v>
                </c:pt>
                <c:pt idx="24">
                  <c:v>1128013</c:v>
                </c:pt>
                <c:pt idx="25">
                  <c:v>1105394</c:v>
                </c:pt>
                <c:pt idx="26">
                  <c:v>1031598</c:v>
                </c:pt>
                <c:pt idx="27">
                  <c:v>1009112</c:v>
                </c:pt>
                <c:pt idx="28">
                  <c:v>1068552</c:v>
                </c:pt>
                <c:pt idx="29">
                  <c:v>1155653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B9-4CC3-B42A-CA3CEED62B45}"/>
            </c:ext>
          </c:extLst>
        </c:ser>
        <c:ser>
          <c:idx val="1"/>
          <c:order val="1"/>
          <c:tx>
            <c:v>Electricity smart meters</c:v>
          </c:tx>
          <c:spPr>
            <a:ln>
              <a:solidFill>
                <a:srgbClr val="FC5A3A"/>
              </a:solidFill>
            </a:ln>
          </c:spPr>
          <c:marker>
            <c:symbol val="none"/>
          </c:marker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Large'!$E$7:$E$36</c:f>
              <c:numCache>
                <c:formatCode>#,##0"   "</c:formatCode>
                <c:ptCount val="30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  <c:pt idx="6">
                  <c:v>61164</c:v>
                </c:pt>
                <c:pt idx="7">
                  <c:v>60216</c:v>
                </c:pt>
                <c:pt idx="8">
                  <c:v>76227</c:v>
                </c:pt>
                <c:pt idx="9">
                  <c:v>82081</c:v>
                </c:pt>
                <c:pt idx="10">
                  <c:v>126515</c:v>
                </c:pt>
                <c:pt idx="11">
                  <c:v>160543</c:v>
                </c:pt>
                <c:pt idx="12">
                  <c:v>197911</c:v>
                </c:pt>
                <c:pt idx="13">
                  <c:v>233400</c:v>
                </c:pt>
                <c:pt idx="14">
                  <c:v>306842</c:v>
                </c:pt>
                <c:pt idx="15">
                  <c:v>354641</c:v>
                </c:pt>
                <c:pt idx="16">
                  <c:v>461304</c:v>
                </c:pt>
                <c:pt idx="17">
                  <c:v>525776</c:v>
                </c:pt>
                <c:pt idx="18">
                  <c:v>581680</c:v>
                </c:pt>
                <c:pt idx="19">
                  <c:v>598064</c:v>
                </c:pt>
                <c:pt idx="20">
                  <c:v>664924</c:v>
                </c:pt>
                <c:pt idx="21">
                  <c:v>741547</c:v>
                </c:pt>
                <c:pt idx="22">
                  <c:v>708652</c:v>
                </c:pt>
                <c:pt idx="23">
                  <c:v>707374</c:v>
                </c:pt>
                <c:pt idx="24">
                  <c:v>632575</c:v>
                </c:pt>
                <c:pt idx="25">
                  <c:v>619726</c:v>
                </c:pt>
                <c:pt idx="26">
                  <c:v>573654</c:v>
                </c:pt>
                <c:pt idx="27">
                  <c:v>554940</c:v>
                </c:pt>
                <c:pt idx="28">
                  <c:v>600361</c:v>
                </c:pt>
                <c:pt idx="29">
                  <c:v>654875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B9-4CC3-B42A-CA3CEED62B45}"/>
            </c:ext>
          </c:extLst>
        </c:ser>
        <c:ser>
          <c:idx val="0"/>
          <c:order val="2"/>
          <c:tx>
            <c:v>Gas smart meters</c:v>
          </c:tx>
          <c:spPr>
            <a:ln>
              <a:solidFill>
                <a:srgbClr val="1C9CD9"/>
              </a:solidFill>
            </a:ln>
          </c:spPr>
          <c:marker>
            <c:symbol val="none"/>
          </c:marker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Large'!$D$7:$D$36</c:f>
              <c:numCache>
                <c:formatCode>#,##0"   "</c:formatCode>
                <c:ptCount val="30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  <c:pt idx="6">
                  <c:v>37480</c:v>
                </c:pt>
                <c:pt idx="7">
                  <c:v>37113</c:v>
                </c:pt>
                <c:pt idx="8">
                  <c:v>53764</c:v>
                </c:pt>
                <c:pt idx="9">
                  <c:v>60882</c:v>
                </c:pt>
                <c:pt idx="10">
                  <c:v>85202</c:v>
                </c:pt>
                <c:pt idx="11">
                  <c:v>112055</c:v>
                </c:pt>
                <c:pt idx="12">
                  <c:v>138150</c:v>
                </c:pt>
                <c:pt idx="13">
                  <c:v>169238</c:v>
                </c:pt>
                <c:pt idx="14">
                  <c:v>233284</c:v>
                </c:pt>
                <c:pt idx="15">
                  <c:v>268262</c:v>
                </c:pt>
                <c:pt idx="16">
                  <c:v>353668</c:v>
                </c:pt>
                <c:pt idx="17">
                  <c:v>409670</c:v>
                </c:pt>
                <c:pt idx="18">
                  <c:v>446000</c:v>
                </c:pt>
                <c:pt idx="19">
                  <c:v>460068</c:v>
                </c:pt>
                <c:pt idx="20">
                  <c:v>516264</c:v>
                </c:pt>
                <c:pt idx="21">
                  <c:v>576338</c:v>
                </c:pt>
                <c:pt idx="22">
                  <c:v>531870</c:v>
                </c:pt>
                <c:pt idx="23">
                  <c:v>541934</c:v>
                </c:pt>
                <c:pt idx="24">
                  <c:v>495438</c:v>
                </c:pt>
                <c:pt idx="25">
                  <c:v>485668</c:v>
                </c:pt>
                <c:pt idx="26">
                  <c:v>457944</c:v>
                </c:pt>
                <c:pt idx="27">
                  <c:v>454172</c:v>
                </c:pt>
                <c:pt idx="28">
                  <c:v>468191</c:v>
                </c:pt>
                <c:pt idx="29">
                  <c:v>500778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B9-4CC3-B42A-CA3CEED62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37920"/>
        <c:axId val="111139840"/>
      </c:lineChart>
      <c:dateAx>
        <c:axId val="11113792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/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111139840"/>
        <c:crosses val="autoZero"/>
        <c:auto val="0"/>
        <c:lblOffset val="100"/>
        <c:baseTimeUnit val="days"/>
        <c:majorUnit val="1"/>
        <c:majorTimeUnit val="months"/>
        <c:minorUnit val="2"/>
        <c:minorTimeUnit val="months"/>
      </c:dateAx>
      <c:valAx>
        <c:axId val="111139840"/>
        <c:scaling>
          <c:orientation val="minMax"/>
          <c:max val="15000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137920"/>
        <c:crosses val="autoZero"/>
        <c:crossBetween val="midCat"/>
        <c:majorUnit val="5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Gas</c:v>
          </c:tx>
          <c:spPr>
            <a:solidFill>
              <a:srgbClr val="1C9CD9"/>
            </a:solidFill>
            <a:ln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1.2</c:v>
              </c:pt>
            </c:numLit>
          </c:yVal>
          <c:bubbleSize>
            <c:numRef>
              <c:f>'Table 2 Dom Installed - Large'!$D$40</c:f>
              <c:numCache>
                <c:formatCode>#,##0"   "</c:formatCode>
                <c:ptCount val="1"/>
                <c:pt idx="0">
                  <c:v>8897598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D160-42C4-82DB-175AA1186CE4}"/>
            </c:ext>
          </c:extLst>
        </c:ser>
        <c:ser>
          <c:idx val="1"/>
          <c:order val="1"/>
          <c:tx>
            <c:v>Electricity</c:v>
          </c:tx>
          <c:spPr>
            <a:solidFill>
              <a:srgbClr val="FC5A3A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1.8</c:v>
              </c:pt>
            </c:numLit>
          </c:yVal>
          <c:bubbleSize>
            <c:numRef>
              <c:f>'Table 2 Dom Installed - Large'!$E$40</c:f>
              <c:numCache>
                <c:formatCode>#,##0"   "</c:formatCode>
                <c:ptCount val="1"/>
                <c:pt idx="0">
                  <c:v>11630647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D160-42C4-82DB-175AA1186CE4}"/>
            </c:ext>
          </c:extLst>
        </c:ser>
        <c:ser>
          <c:idx val="2"/>
          <c:order val="2"/>
          <c:tx>
            <c:v>Total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'Table 2 Dom Installed - Large'!$F$40</c:f>
              <c:numCache>
                <c:formatCode>#,##0"   "</c:formatCode>
                <c:ptCount val="1"/>
                <c:pt idx="0">
                  <c:v>20528245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D160-42C4-82DB-175AA118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60237496"/>
        <c:axId val="716290664"/>
      </c:bubbleChart>
      <c:valAx>
        <c:axId val="460237496"/>
        <c:scaling>
          <c:orientation val="minMax"/>
          <c:max val="1.1000000000000001"/>
          <c:min val="0.9"/>
        </c:scaling>
        <c:delete val="1"/>
        <c:axPos val="b"/>
        <c:numFmt formatCode="General" sourceLinked="1"/>
        <c:majorTickMark val="out"/>
        <c:minorTickMark val="none"/>
        <c:tickLblPos val="nextTo"/>
        <c:crossAx val="716290664"/>
        <c:crosses val="autoZero"/>
        <c:crossBetween val="midCat"/>
      </c:valAx>
      <c:valAx>
        <c:axId val="716290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7496"/>
        <c:crosses val="autoZero"/>
        <c:crossBetween val="midCat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_xlchart.v1.0</cx:f>
      </cx:numDim>
    </cx:data>
  </cx:chartData>
  <cx:chart>
    <cx:plotArea>
      <cx:plotAreaRegion>
        <cx:series layoutId="treemap" uniqueId="{8C3C35C6-90FB-4274-8511-EC2DEA69B20E}">
          <cx:spPr>
            <a:solidFill>
              <a:srgbClr val="7F7F7F"/>
            </a:solidFill>
          </cx:spPr>
          <cx:dataPt idx="1">
            <cx:spPr>
              <a:solidFill>
                <a:srgbClr val="31859C"/>
              </a:solidFill>
            </cx:spPr>
          </cx:dataPt>
          <cx:dataPt idx="3">
            <cx:spPr>
              <a:solidFill>
                <a:srgbClr val="9BBB59">
                  <a:lumMod val="75000"/>
                </a:srgbClr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  <cx:numDim type="size">
        <cx:f dir="row">_xlchart.v1.2</cx:f>
      </cx:numDim>
    </cx:data>
  </cx:chartData>
  <cx:chart>
    <cx:plotArea>
      <cx:plotAreaRegion>
        <cx:series layoutId="treemap" uniqueId="{F4814EB3-765A-460C-8226-5ED57EAC799E}">
          <cx:dataPt idx="1">
            <cx:spPr>
              <a:solidFill>
                <a:srgbClr val="31859C"/>
              </a:solidFill>
            </cx:spPr>
          </cx:dataPt>
          <cx:dataPt idx="2">
            <cx:spPr>
              <a:solidFill>
                <a:srgbClr val="9BBB59">
                  <a:lumMod val="75000"/>
                </a:srgbClr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size">
        <cx:f>_xlchart.v1.10</cx:f>
      </cx:numDim>
    </cx:data>
  </cx:chartData>
  <cx:chart>
    <cx:plotArea>
      <cx:plotAreaRegion>
        <cx:series layoutId="treemap" uniqueId="{E537D52B-32BD-4551-8E61-8DEBE82A40BF}">
          <cx:dataPt idx="0">
            <cx:spPr>
              <a:solidFill>
                <a:srgbClr val="1F497D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_xlchart.v1.6</cx:f>
      </cx:numDim>
    </cx:data>
  </cx:chartData>
  <cx:chart>
    <cx:plotArea>
      <cx:plotAreaRegion>
        <cx:series layoutId="treemap" uniqueId="{07339A34-403E-4587-B531-C13A6F5DDDC2}">
          <cx:dataPt idx="0">
            <cx:spPr>
              <a:solidFill>
                <a:srgbClr val="7F7F7F"/>
              </a:solidFill>
            </cx:spPr>
          </cx:dataPt>
          <cx:dataPt idx="1">
            <cx:spPr>
              <a:solidFill>
                <a:srgbClr val="31859C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noFill/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_xlchart.v1.8</cx:f>
      </cx:numDim>
    </cx:data>
  </cx:chartData>
  <cx:chart>
    <cx:plotArea>
      <cx:plotAreaRegion>
        <cx:series layoutId="treemap" uniqueId="{FE92B96F-A217-4C1F-BD7C-799A7FDCEC53}">
          <cx:dataPt idx="0">
            <cx:spPr>
              <a:solidFill>
                <a:srgbClr val="31859C"/>
              </a:solidFill>
            </cx:spPr>
          </cx:dataPt>
          <cx:dataPt idx="1">
            <cx:spPr>
              <a:solidFill>
                <a:srgbClr val="7F7F7F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noFill/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plotArea>
      <cx:plotAreaRegion>
        <cx:series layoutId="treemap" uniqueId="{E537D52B-32BD-4551-8E61-8DEBE82A40BF}">
          <cx:dataPt idx="0">
            <cx:spPr>
              <a:solidFill>
                <a:srgbClr val="1F497D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_xlchart.v1.7</cx:f>
      </cx:numDim>
    </cx:data>
  </cx:chartData>
  <cx:chart>
    <cx:plotArea>
      <cx:plotAreaRegion>
        <cx:series layoutId="treemap" uniqueId="{19F14C6C-4785-448A-8CC0-503E0200B50E}">
          <cx:dataPt idx="0">
            <cx:spPr>
              <a:solidFill>
                <a:srgbClr val="7F7F7F"/>
              </a:solidFill>
            </cx:spPr>
          </cx:dataPt>
          <cx:dataPt idx="1">
            <cx:spPr>
              <a:solidFill>
                <a:srgbClr val="31859C"/>
              </a:solidFill>
            </cx:spPr>
          </cx:dataPt>
          <cx:dataId val="0"/>
          <cx:layoutPr/>
        </cx:series>
      </cx:plotAreaRegion>
    </cx:plotArea>
  </cx:chart>
  <cx:spPr>
    <a:noFill/>
    <a:ln>
      <a:noFill/>
    </a:ln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_xlchart.v1.3</cx:f>
      </cx:numDim>
    </cx:data>
  </cx:chartData>
  <cx:chart>
    <cx:plotArea>
      <cx:plotAreaRegion>
        <cx:series layoutId="treemap" uniqueId="{A4C1794B-C1E9-41B9-B4BD-64616CB00CEA}">
          <cx:dataPt idx="0">
            <cx:spPr>
              <a:solidFill>
                <a:srgbClr val="31859C"/>
              </a:solidFill>
            </cx:spPr>
          </cx:dataPt>
          <cx:dataPt idx="1">
            <cx:spPr>
              <a:solidFill>
                <a:srgbClr val="7F7F7F"/>
              </a:solidFill>
            </cx:spPr>
          </cx:dataPt>
          <cx:dataId val="0"/>
          <cx:layoutPr/>
        </cx:series>
      </cx:plotAreaRegion>
    </cx:plotArea>
  </cx:chart>
  <cx:spPr>
    <a:noFill/>
    <a:ln>
      <a:noFill/>
    </a:ln>
  </cx:spPr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size">
        <cx:f>_xlchart.v1.12</cx:f>
      </cx:numDim>
    </cx:data>
  </cx:chartData>
  <cx:chart>
    <cx:plotArea>
      <cx:plotAreaRegion>
        <cx:series layoutId="treemap" uniqueId="{FD393689-1B79-4F5E-A8EB-D859CD3A69C6}">
          <cx:spPr>
            <a:solidFill>
              <a:schemeClr val="tx1">
                <a:lumMod val="65000"/>
                <a:lumOff val="35000"/>
              </a:schemeClr>
            </a:solidFill>
          </cx:spPr>
          <cx:dataPt idx="5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6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7">
            <cx:spPr>
              <a:solidFill>
                <a:srgbClr val="363237"/>
              </a:solidFill>
              <a:ln>
                <a:solidFill>
                  <a:sysClr val="window" lastClr="FFFFFF"/>
                </a:solidFill>
              </a:ln>
            </cx:spPr>
          </cx:dataPt>
          <cx:dataId val="0"/>
          <cx:layoutPr>
            <cx:parentLabelLayout val="banner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5.sv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microsoft.com/office/2014/relationships/chartEx" Target="../charts/chartEx2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8" Type="http://schemas.microsoft.com/office/2014/relationships/chartEx" Target="../charts/chartEx4.xml"/><Relationship Id="rId13" Type="http://schemas.openxmlformats.org/officeDocument/2006/relationships/image" Target="../media/image11.png"/><Relationship Id="rId3" Type="http://schemas.openxmlformats.org/officeDocument/2006/relationships/image" Target="../media/image7.png"/><Relationship Id="rId7" Type="http://schemas.microsoft.com/office/2014/relationships/chartEx" Target="../charts/chartEx3.xml"/><Relationship Id="rId12" Type="http://schemas.microsoft.com/office/2014/relationships/chartEx" Target="../charts/chartEx8.xml"/><Relationship Id="rId2" Type="http://schemas.openxmlformats.org/officeDocument/2006/relationships/chart" Target="../charts/chart6.xml"/><Relationship Id="rId1" Type="http://schemas.openxmlformats.org/officeDocument/2006/relationships/image" Target="../media/image6.png"/><Relationship Id="rId6" Type="http://schemas.openxmlformats.org/officeDocument/2006/relationships/image" Target="../media/image10.svg"/><Relationship Id="rId11" Type="http://schemas.microsoft.com/office/2014/relationships/chartEx" Target="../charts/chartEx7.xml"/><Relationship Id="rId5" Type="http://schemas.openxmlformats.org/officeDocument/2006/relationships/image" Target="../media/image9.png"/><Relationship Id="rId10" Type="http://schemas.microsoft.com/office/2014/relationships/chartEx" Target="../charts/chartEx6.xml"/><Relationship Id="rId4" Type="http://schemas.openxmlformats.org/officeDocument/2006/relationships/image" Target="../media/image8.svg"/><Relationship Id="rId9" Type="http://schemas.microsoft.com/office/2014/relationships/chartEx" Target="../charts/chartEx5.xml"/><Relationship Id="rId14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15.png"/><Relationship Id="rId7" Type="http://schemas.openxmlformats.org/officeDocument/2006/relationships/image" Target="../media/image8.svg"/><Relationship Id="rId2" Type="http://schemas.openxmlformats.org/officeDocument/2006/relationships/image" Target="../media/image14.svg"/><Relationship Id="rId1" Type="http://schemas.openxmlformats.org/officeDocument/2006/relationships/image" Target="../media/image13.png"/><Relationship Id="rId6" Type="http://schemas.openxmlformats.org/officeDocument/2006/relationships/image" Target="../media/image7.png"/><Relationship Id="rId5" Type="http://schemas.openxmlformats.org/officeDocument/2006/relationships/chart" Target="../charts/chart7.xml"/><Relationship Id="rId4" Type="http://schemas.openxmlformats.org/officeDocument/2006/relationships/image" Target="../media/image16.svg"/><Relationship Id="rId9" Type="http://schemas.openxmlformats.org/officeDocument/2006/relationships/image" Target="../media/image10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17.png"/><Relationship Id="rId7" Type="http://schemas.microsoft.com/office/2014/relationships/chartEx" Target="../charts/chartEx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10" Type="http://schemas.openxmlformats.org/officeDocument/2006/relationships/chart" Target="../charts/chart12.xml"/><Relationship Id="rId4" Type="http://schemas.openxmlformats.org/officeDocument/2006/relationships/image" Target="../media/image18.svg"/><Relationship Id="rId9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3</xdr:col>
      <xdr:colOff>41275</xdr:colOff>
      <xdr:row>6</xdr:row>
      <xdr:rowOff>28575</xdr:rowOff>
    </xdr:to>
    <xdr:pic>
      <xdr:nvPicPr>
        <xdr:cNvPr id="3" name="Picture 2" descr="Department for Business, Energy &amp; Industrial Strategy logo" title="Department for Business, Energy &amp; Industrial Strategy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2400"/>
          <a:ext cx="1952625" cy="10191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3</xdr:col>
      <xdr:colOff>165093</xdr:colOff>
      <xdr:row>6</xdr:row>
      <xdr:rowOff>25861</xdr:rowOff>
    </xdr:to>
    <xdr:pic>
      <xdr:nvPicPr>
        <xdr:cNvPr id="2" name="Picture 1" descr="Department for Business, Energy &amp; Industrial Strategy logo" title="Department for Business, Energy &amp; Industrial Strategy logo">
          <a:extLst>
            <a:ext uri="{FF2B5EF4-FFF2-40B4-BE49-F238E27FC236}">
              <a16:creationId xmlns:a16="http://schemas.microsoft.com/office/drawing/2014/main" id="{8AB8C33F-F8A9-4434-B379-AFEF28CED8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2400"/>
          <a:ext cx="1981193" cy="101646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46264</xdr:colOff>
      <xdr:row>5</xdr:row>
      <xdr:rowOff>103414</xdr:rowOff>
    </xdr:from>
    <xdr:to>
      <xdr:col>27</xdr:col>
      <xdr:colOff>351064</xdr:colOff>
      <xdr:row>19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71D3030-6FB2-4338-9F08-9643BEF5A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9</xdr:row>
      <xdr:rowOff>57150</xdr:rowOff>
    </xdr:from>
    <xdr:to>
      <xdr:col>24</xdr:col>
      <xdr:colOff>266700</xdr:colOff>
      <xdr:row>23</xdr:row>
      <xdr:rowOff>85725</xdr:rowOff>
    </xdr:to>
    <xdr:graphicFrame macro="">
      <xdr:nvGraphicFramePr>
        <xdr:cNvPr id="23" name="Chart 17">
          <a:extLst>
            <a:ext uri="{FF2B5EF4-FFF2-40B4-BE49-F238E27FC236}">
              <a16:creationId xmlns:a16="http://schemas.microsoft.com/office/drawing/2014/main" id="{4D45E137-A198-4F20-8D5F-DF5ACF06DDDD}"/>
            </a:ext>
            <a:ext uri="{147F2762-F138-4A5C-976F-8EAC2B608ADB}">
              <a16:predDERef xmlns:a16="http://schemas.microsoft.com/office/drawing/2014/main" pred="{53DCB66A-0A66-4BA0-A1F7-38BF07694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533400</xdr:colOff>
      <xdr:row>9</xdr:row>
      <xdr:rowOff>171450</xdr:rowOff>
    </xdr:from>
    <xdr:to>
      <xdr:col>20</xdr:col>
      <xdr:colOff>447674</xdr:colOff>
      <xdr:row>16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3DCB66A-0A66-4BA0-A1F7-38BF076944BB}"/>
            </a:ext>
          </a:extLst>
        </xdr:cNvPr>
        <xdr:cNvSpPr txBox="1"/>
      </xdr:nvSpPr>
      <xdr:spPr>
        <a:xfrm>
          <a:off x="15087600" y="2028825"/>
          <a:ext cx="1133474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/>
            <a:t>Domestic</a:t>
          </a:r>
          <a:r>
            <a:rPr lang="en-GB" sz="1200" baseline="0"/>
            <a:t> </a:t>
          </a:r>
          <a:r>
            <a:rPr lang="en-GB" sz="1200"/>
            <a:t>meters, </a:t>
          </a:r>
        </a:p>
        <a:p>
          <a:pPr algn="ctr"/>
          <a:r>
            <a:rPr lang="en-GB" sz="1200"/>
            <a:t>29%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22</xdr:col>
      <xdr:colOff>361950</xdr:colOff>
      <xdr:row>17</xdr:row>
      <xdr:rowOff>66675</xdr:rowOff>
    </xdr:from>
    <xdr:to>
      <xdr:col>25</xdr:col>
      <xdr:colOff>85725</xdr:colOff>
      <xdr:row>23</xdr:row>
      <xdr:rowOff>247650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09F7CD7-3398-4033-9ACB-0E9C77839E71}"/>
            </a:ext>
          </a:extLst>
        </xdr:cNvPr>
        <xdr:cNvSpPr txBox="1"/>
      </xdr:nvSpPr>
      <xdr:spPr>
        <a:xfrm>
          <a:off x="17354550" y="3495675"/>
          <a:ext cx="15525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Non-domestic</a:t>
          </a:r>
          <a:r>
            <a:rPr lang="en-GB" sz="1100" baseline="0"/>
            <a:t> </a:t>
          </a:r>
          <a:r>
            <a:rPr lang="en-GB" sz="1100"/>
            <a:t>meters, </a:t>
          </a:r>
        </a:p>
        <a:p>
          <a:pPr algn="ctr"/>
          <a:r>
            <a:rPr lang="en-GB" sz="1100"/>
            <a:t>40%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0</xdr:col>
      <xdr:colOff>587828</xdr:colOff>
      <xdr:row>3</xdr:row>
      <xdr:rowOff>21771</xdr:rowOff>
    </xdr:from>
    <xdr:to>
      <xdr:col>4</xdr:col>
      <xdr:colOff>1151165</xdr:colOff>
      <xdr:row>22</xdr:row>
      <xdr:rowOff>44612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3386CA1-325B-43FE-9819-F2A874C69C86}"/>
            </a:ext>
          </a:extLst>
        </xdr:cNvPr>
        <xdr:cNvGrpSpPr/>
      </xdr:nvGrpSpPr>
      <xdr:grpSpPr>
        <a:xfrm>
          <a:off x="587828" y="669471"/>
          <a:ext cx="5634447" cy="4145261"/>
          <a:chOff x="2560863" y="5048248"/>
          <a:chExt cx="4607059" cy="274320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B13C3E70-B289-42E2-896C-2092D5FA325A}"/>
                  </a:ext>
                </a:extLst>
              </xdr:cNvPr>
              <xdr:cNvGraphicFramePr/>
            </xdr:nvGraphicFramePr>
            <xdr:xfrm>
              <a:off x="2560863" y="5048248"/>
              <a:ext cx="4572000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560863" y="5048248"/>
                <a:ext cx="4572000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GB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6FE84929-7BFD-4E76-A66E-658238531B82}"/>
              </a:ext>
            </a:extLst>
          </xdr:cNvPr>
          <xdr:cNvSpPr txBox="1"/>
        </xdr:nvSpPr>
        <xdr:spPr>
          <a:xfrm>
            <a:off x="2653392" y="7480684"/>
            <a:ext cx="1766207" cy="2155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200" b="0">
                <a:solidFill>
                  <a:schemeClr val="bg1"/>
                </a:solidFill>
              </a:rPr>
              <a:t>Domestic non-smart</a:t>
            </a:r>
            <a:endParaRPr lang="en-GB" sz="1050" b="0">
              <a:solidFill>
                <a:schemeClr val="bg1"/>
              </a:solidFill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C9EAA62E-6F5E-4DD9-A8C6-2B636E6DC3F5}"/>
              </a:ext>
            </a:extLst>
          </xdr:cNvPr>
          <xdr:cNvSpPr txBox="1"/>
        </xdr:nvSpPr>
        <xdr:spPr>
          <a:xfrm>
            <a:off x="2647949" y="7314470"/>
            <a:ext cx="1072885" cy="294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400" b="1">
                <a:solidFill>
                  <a:schemeClr val="bg1"/>
                </a:solidFill>
              </a:rPr>
              <a:t>36.6 million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BF6849F2-249C-4359-B28F-A75F5813F50F}"/>
              </a:ext>
            </a:extLst>
          </xdr:cNvPr>
          <xdr:cNvSpPr txBox="1"/>
        </xdr:nvSpPr>
        <xdr:spPr>
          <a:xfrm>
            <a:off x="5567991" y="6879132"/>
            <a:ext cx="1072885" cy="294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400" b="1">
                <a:solidFill>
                  <a:schemeClr val="bg1"/>
                </a:solidFill>
              </a:rPr>
              <a:t>15.2 million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5EEE2A76-F8A4-4AC5-A5B3-7966B1767AC7}"/>
              </a:ext>
            </a:extLst>
          </xdr:cNvPr>
          <xdr:cNvSpPr txBox="1"/>
        </xdr:nvSpPr>
        <xdr:spPr>
          <a:xfrm>
            <a:off x="5572510" y="7041409"/>
            <a:ext cx="1504951" cy="1797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200" b="0">
                <a:solidFill>
                  <a:schemeClr val="bg1"/>
                </a:solidFill>
              </a:rPr>
              <a:t>Domestic smart</a:t>
            </a:r>
            <a:endParaRPr lang="en-GB" sz="1050" b="0">
              <a:solidFill>
                <a:schemeClr val="bg1"/>
              </a:solidFill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052AB6C-0B43-4746-8C02-386660951261}"/>
              </a:ext>
            </a:extLst>
          </xdr:cNvPr>
          <xdr:cNvSpPr txBox="1"/>
        </xdr:nvSpPr>
        <xdr:spPr>
          <a:xfrm>
            <a:off x="5577030" y="7302603"/>
            <a:ext cx="924567" cy="4245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000" b="1">
                <a:solidFill>
                  <a:schemeClr val="bg1"/>
                </a:solidFill>
              </a:rPr>
              <a:t>1.9 million</a:t>
            </a:r>
          </a:p>
          <a:p>
            <a:pPr algn="l"/>
            <a:r>
              <a:rPr lang="en-GB" sz="1000" b="0">
                <a:solidFill>
                  <a:schemeClr val="bg1"/>
                </a:solidFill>
              </a:rPr>
              <a:t>Non-domestic Non-smart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5DE8D1CF-C2B9-43DB-965D-5AA9769DA08E}"/>
              </a:ext>
            </a:extLst>
          </xdr:cNvPr>
          <xdr:cNvSpPr txBox="1"/>
        </xdr:nvSpPr>
        <xdr:spPr>
          <a:xfrm>
            <a:off x="6449634" y="7331195"/>
            <a:ext cx="718288" cy="4245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800" b="1">
                <a:solidFill>
                  <a:schemeClr val="bg1"/>
                </a:solidFill>
              </a:rPr>
              <a:t>1.3 million</a:t>
            </a:r>
          </a:p>
          <a:p>
            <a:pPr algn="l"/>
            <a:r>
              <a:rPr lang="en-GB" sz="800" b="0">
                <a:solidFill>
                  <a:schemeClr val="bg1"/>
                </a:solidFill>
              </a:rPr>
              <a:t>Non-domestic</a:t>
            </a:r>
          </a:p>
          <a:p>
            <a:pPr algn="l"/>
            <a:r>
              <a:rPr lang="en-GB" sz="800" b="0">
                <a:solidFill>
                  <a:schemeClr val="bg1"/>
                </a:solidFill>
              </a:rPr>
              <a:t>Smart</a:t>
            </a:r>
          </a:p>
        </xdr:txBody>
      </xdr:sp>
    </xdr:grpSp>
    <xdr:clientData/>
  </xdr:twoCellAnchor>
  <xdr:twoCellAnchor>
    <xdr:from>
      <xdr:col>14</xdr:col>
      <xdr:colOff>295275</xdr:colOff>
      <xdr:row>19</xdr:row>
      <xdr:rowOff>38100</xdr:rowOff>
    </xdr:from>
    <xdr:to>
      <xdr:col>16</xdr:col>
      <xdr:colOff>209549</xdr:colOff>
      <xdr:row>23</xdr:row>
      <xdr:rowOff>276225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33C3F9-9A8C-4F70-906A-3B96D43C034D}"/>
            </a:ext>
          </a:extLst>
        </xdr:cNvPr>
        <xdr:cNvSpPr txBox="1"/>
      </xdr:nvSpPr>
      <xdr:spPr>
        <a:xfrm>
          <a:off x="12411075" y="3848100"/>
          <a:ext cx="1133474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238124</xdr:colOff>
      <xdr:row>14</xdr:row>
      <xdr:rowOff>28575</xdr:rowOff>
    </xdr:from>
    <xdr:to>
      <xdr:col>21</xdr:col>
      <xdr:colOff>380999</xdr:colOff>
      <xdr:row>21</xdr:row>
      <xdr:rowOff>19050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DB94195-9DC5-4DE5-A31A-E6F62745781D}"/>
            </a:ext>
          </a:extLst>
        </xdr:cNvPr>
        <xdr:cNvSpPr txBox="1"/>
      </xdr:nvSpPr>
      <xdr:spPr>
        <a:xfrm>
          <a:off x="15401924" y="2886075"/>
          <a:ext cx="13620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/>
            <a:t>55m meters, 30%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22</xdr:col>
      <xdr:colOff>342900</xdr:colOff>
      <xdr:row>8</xdr:row>
      <xdr:rowOff>161925</xdr:rowOff>
    </xdr:from>
    <xdr:to>
      <xdr:col>24</xdr:col>
      <xdr:colOff>485775</xdr:colOff>
      <xdr:row>15</xdr:row>
      <xdr:rowOff>104775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79EB43E-385E-418F-9B96-4A60CA21C048}"/>
            </a:ext>
          </a:extLst>
        </xdr:cNvPr>
        <xdr:cNvSpPr txBox="1"/>
      </xdr:nvSpPr>
      <xdr:spPr>
        <a:xfrm>
          <a:off x="17335500" y="1828800"/>
          <a:ext cx="13620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/>
            <a:t>30%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11</xdr:col>
      <xdr:colOff>271461</xdr:colOff>
      <xdr:row>20</xdr:row>
      <xdr:rowOff>100012</xdr:rowOff>
    </xdr:from>
    <xdr:to>
      <xdr:col>21</xdr:col>
      <xdr:colOff>276225</xdr:colOff>
      <xdr:row>33</xdr:row>
      <xdr:rowOff>176212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410397B-8F13-4899-B625-853A0794D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476250</xdr:colOff>
      <xdr:row>21</xdr:row>
      <xdr:rowOff>152400</xdr:rowOff>
    </xdr:from>
    <xdr:to>
      <xdr:col>18</xdr:col>
      <xdr:colOff>428625</xdr:colOff>
      <xdr:row>26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7592348-4E92-4C4F-90D7-2B562385E00A}"/>
            </a:ext>
          </a:extLst>
        </xdr:cNvPr>
        <xdr:cNvSpPr txBox="1"/>
      </xdr:nvSpPr>
      <xdr:spPr>
        <a:xfrm>
          <a:off x="13201650" y="4914900"/>
          <a:ext cx="1781175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31859C"/>
              </a:solidFill>
            </a:rPr>
            <a:t>All smart </a:t>
          </a:r>
        </a:p>
        <a:p>
          <a:pPr algn="ctr"/>
          <a:r>
            <a:rPr lang="en-GB" sz="1100">
              <a:solidFill>
                <a:srgbClr val="31859C"/>
              </a:solidFill>
            </a:rPr>
            <a:t>16.5m </a:t>
          </a:r>
        </a:p>
        <a:p>
          <a:pPr algn="ctr"/>
          <a:r>
            <a:rPr lang="en-GB" sz="1100">
              <a:solidFill>
                <a:srgbClr val="31859C"/>
              </a:solidFill>
            </a:rPr>
            <a:t>30%</a:t>
          </a:r>
        </a:p>
      </xdr:txBody>
    </xdr:sp>
    <xdr:clientData/>
  </xdr:twoCellAnchor>
  <xdr:twoCellAnchor>
    <xdr:from>
      <xdr:col>15</xdr:col>
      <xdr:colOff>533400</xdr:colOff>
      <xdr:row>22</xdr:row>
      <xdr:rowOff>95250</xdr:rowOff>
    </xdr:from>
    <xdr:to>
      <xdr:col>16</xdr:col>
      <xdr:colOff>447675</xdr:colOff>
      <xdr:row>22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19BEA7A8-E667-4F54-9E9B-DA9FB3716CD3}"/>
            </a:ext>
          </a:extLst>
        </xdr:cNvPr>
        <xdr:cNvCxnSpPr/>
      </xdr:nvCxnSpPr>
      <xdr:spPr>
        <a:xfrm flipH="1">
          <a:off x="13258800" y="5048250"/>
          <a:ext cx="523875" cy="0"/>
        </a:xfrm>
        <a:prstGeom prst="straightConnector1">
          <a:avLst/>
        </a:prstGeom>
        <a:ln>
          <a:solidFill>
            <a:srgbClr val="31859C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419100</xdr:colOff>
      <xdr:row>23</xdr:row>
      <xdr:rowOff>38100</xdr:rowOff>
    </xdr:from>
    <xdr:to>
      <xdr:col>18</xdr:col>
      <xdr:colOff>285750</xdr:colOff>
      <xdr:row>24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8DA1C695-8760-44AB-9C43-B274CFE5A63C}"/>
            </a:ext>
          </a:extLst>
        </xdr:cNvPr>
        <xdr:cNvCxnSpPr/>
      </xdr:nvCxnSpPr>
      <xdr:spPr>
        <a:xfrm>
          <a:off x="14363700" y="5181600"/>
          <a:ext cx="476250" cy="495300"/>
        </a:xfrm>
        <a:prstGeom prst="straightConnector1">
          <a:avLst/>
        </a:prstGeom>
        <a:ln>
          <a:solidFill>
            <a:srgbClr val="31859C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13</xdr:col>
      <xdr:colOff>81507</xdr:colOff>
      <xdr:row>16</xdr:row>
      <xdr:rowOff>174059</xdr:rowOff>
    </xdr:to>
    <xdr:pic>
      <xdr:nvPicPr>
        <xdr:cNvPr id="14" name="Graphic 5" descr="House">
          <a:extLst>
            <a:ext uri="{FF2B5EF4-FFF2-40B4-BE49-F238E27FC236}">
              <a16:creationId xmlns:a16="http://schemas.microsoft.com/office/drawing/2014/main" id="{2DA48581-20CD-40DC-82E6-FB5358BDD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72400" y="2454729"/>
          <a:ext cx="729207" cy="729230"/>
        </a:xfrm>
        <a:prstGeom prst="rect">
          <a:avLst/>
        </a:prstGeom>
      </xdr:spPr>
    </xdr:pic>
    <xdr:clientData/>
  </xdr:twoCellAnchor>
  <xdr:twoCellAnchor>
    <xdr:from>
      <xdr:col>1</xdr:col>
      <xdr:colOff>21772</xdr:colOff>
      <xdr:row>1</xdr:row>
      <xdr:rowOff>161371</xdr:rowOff>
    </xdr:from>
    <xdr:to>
      <xdr:col>12</xdr:col>
      <xdr:colOff>0</xdr:colOff>
      <xdr:row>25</xdr:row>
      <xdr:rowOff>43543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98AA0732-D193-495D-9A41-065BD71FCAF6}"/>
            </a:ext>
          </a:extLst>
        </xdr:cNvPr>
        <xdr:cNvGrpSpPr/>
      </xdr:nvGrpSpPr>
      <xdr:grpSpPr>
        <a:xfrm>
          <a:off x="684712" y="344251"/>
          <a:ext cx="7270568" cy="4320822"/>
          <a:chOff x="669472" y="346428"/>
          <a:chExt cx="7102928" cy="4372529"/>
        </a:xfrm>
      </xdr:grpSpPr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0E768FB7-469E-4A0E-9A81-E0782C4ED581}"/>
              </a:ext>
            </a:extLst>
          </xdr:cNvPr>
          <xdr:cNvGrpSpPr/>
        </xdr:nvGrpSpPr>
        <xdr:grpSpPr>
          <a:xfrm>
            <a:off x="669472" y="346428"/>
            <a:ext cx="7102928" cy="4372529"/>
            <a:chOff x="669472" y="346428"/>
            <a:chExt cx="7102928" cy="4372529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4D159369-4584-4FFA-AEB7-AE022F564CCA}"/>
                </a:ext>
              </a:extLst>
            </xdr:cNvPr>
            <xdr:cNvGrpSpPr/>
          </xdr:nvGrpSpPr>
          <xdr:grpSpPr>
            <a:xfrm>
              <a:off x="669472" y="346428"/>
              <a:ext cx="7102928" cy="4372529"/>
              <a:chOff x="587829" y="1560185"/>
              <a:chExt cx="7102928" cy="4372529"/>
            </a:xfrm>
          </xdr:grpSpPr>
          <xdr:grpSp>
            <xdr:nvGrpSpPr>
              <xdr:cNvPr id="9" name="Group 8">
                <a:extLst>
                  <a:ext uri="{FF2B5EF4-FFF2-40B4-BE49-F238E27FC236}">
                    <a16:creationId xmlns:a16="http://schemas.microsoft.com/office/drawing/2014/main" id="{89C0F2AA-1382-496A-BB59-C1E118AF024A}"/>
                  </a:ext>
                </a:extLst>
              </xdr:cNvPr>
              <xdr:cNvGrpSpPr/>
            </xdr:nvGrpSpPr>
            <xdr:grpSpPr>
              <a:xfrm>
                <a:off x="587829" y="1560185"/>
                <a:ext cx="7102928" cy="4372529"/>
                <a:chOff x="2520043" y="1744027"/>
                <a:chExt cx="6638832" cy="4047173"/>
              </a:xfrm>
            </xdr:grpSpPr>
            <xdr:graphicFrame macro="">
              <xdr:nvGraphicFramePr>
                <xdr:cNvPr id="11" name="Chart 10">
                  <a:extLst>
                    <a:ext uri="{FF2B5EF4-FFF2-40B4-BE49-F238E27FC236}">
                      <a16:creationId xmlns:a16="http://schemas.microsoft.com/office/drawing/2014/main" id="{86D4317F-0E67-4175-9DFF-4FCC87B38470}"/>
                    </a:ext>
                  </a:extLst>
                </xdr:cNvPr>
                <xdr:cNvGraphicFramePr/>
              </xdr:nvGraphicFramePr>
              <xdr:xfrm>
                <a:off x="2520043" y="1915886"/>
                <a:ext cx="5992585" cy="387531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graphicFrame macro="">
              <xdr:nvGraphicFramePr>
                <xdr:cNvPr id="12" name="Chart 11">
                  <a:extLst>
                    <a:ext uri="{FF2B5EF4-FFF2-40B4-BE49-F238E27FC236}">
                      <a16:creationId xmlns:a16="http://schemas.microsoft.com/office/drawing/2014/main" id="{DE657B32-2315-4043-A8C4-3C70A0DB3BB7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7379062" y="1744027"/>
                <a:ext cx="1779813" cy="3996972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sp macro="" textlink="">
              <xdr:nvSpPr>
                <xdr:cNvPr id="13" name="TextBox 12">
                  <a:extLst>
                    <a:ext uri="{FF2B5EF4-FFF2-40B4-BE49-F238E27FC236}">
                      <a16:creationId xmlns:a16="http://schemas.microsoft.com/office/drawing/2014/main" id="{CBAF36FA-7814-4450-A15D-8461D6CDF9A8}"/>
                    </a:ext>
                  </a:extLst>
                </xdr:cNvPr>
                <xdr:cNvSpPr txBox="1"/>
              </xdr:nvSpPr>
              <xdr:spPr>
                <a:xfrm>
                  <a:off x="6808577" y="2397493"/>
                  <a:ext cx="1279654" cy="4373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algn="ctr"/>
                  <a:r>
                    <a:rPr lang="en-GB" sz="1200" b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All smart meters</a:t>
                  </a:r>
                </a:p>
              </xdr:txBody>
            </xdr:sp>
          </xdr:grpSp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9ED5939D-BB0F-4EF4-9601-03B01D7F6E73}"/>
                  </a:ext>
                </a:extLst>
              </xdr:cNvPr>
              <xdr:cNvSpPr txBox="1"/>
            </xdr:nvSpPr>
            <xdr:spPr>
              <a:xfrm>
                <a:off x="6621507" y="2117273"/>
                <a:ext cx="568507" cy="44229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100" b="0">
                    <a:solidFill>
                      <a:schemeClr val="bg1"/>
                    </a:solidFill>
                  </a:rPr>
                  <a:t>16.5m</a:t>
                </a:r>
              </a:p>
            </xdr:txBody>
          </xdr:sp>
        </xdr:grpSp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E5348382-AAC5-4195-8DE9-F2CFDB6F94DA}"/>
                </a:ext>
              </a:extLst>
            </xdr:cNvPr>
            <xdr:cNvGrpSpPr/>
          </xdr:nvGrpSpPr>
          <xdr:grpSpPr>
            <a:xfrm>
              <a:off x="5290457" y="2405743"/>
              <a:ext cx="1853293" cy="1251860"/>
              <a:chOff x="4744284" y="4100949"/>
              <a:chExt cx="2495550" cy="2039578"/>
            </a:xfrm>
          </xdr:grpSpPr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3" name="Chart 2">
                    <a:extLst>
                      <a:ext uri="{FF2B5EF4-FFF2-40B4-BE49-F238E27FC236}">
                        <a16:creationId xmlns:a16="http://schemas.microsoft.com/office/drawing/2014/main" id="{C09C8B15-BA8A-4B04-890B-9A68EF7EB127}"/>
                      </a:ext>
                    </a:extLst>
                  </xdr:cNvPr>
                  <xdr:cNvGraphicFramePr/>
                </xdr:nvGraphicFramePr>
                <xdr:xfrm>
                  <a:off x="4744284" y="4100949"/>
                  <a:ext cx="2495550" cy="1933161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5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xfrm>
                    <a:off x="4744284" y="4100949"/>
                    <a:ext cx="2495550" cy="1933161"/>
                  </a:xfrm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en-GB" sz="1100"/>
                      <a:t>This chart isn't available in your version of Excel.
Editing this shape or saving this workbook into a different file format will permanently break the chart.</a:t>
                    </a:r>
                  </a:p>
                </xdr:txBody>
              </xdr:sp>
            </mc:Fallback>
          </mc:AlternateContent>
          <xdr:pic>
            <xdr:nvPicPr>
              <xdr:cNvPr id="16" name="Graphic 5" descr="House">
                <a:extLst>
                  <a:ext uri="{FF2B5EF4-FFF2-40B4-BE49-F238E27FC236}">
                    <a16:creationId xmlns:a16="http://schemas.microsoft.com/office/drawing/2014/main" id="{9C52533D-662C-4631-8E72-4F5F9EF48C3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7"/>
                  </a:ext>
                </a:extLst>
              </a:blip>
              <a:stretch>
                <a:fillRect/>
              </a:stretch>
            </xdr:blipFill>
            <xdr:spPr>
              <a:xfrm>
                <a:off x="6188110" y="4748294"/>
                <a:ext cx="806738" cy="915557"/>
              </a:xfrm>
              <a:prstGeom prst="rect">
                <a:avLst/>
              </a:prstGeom>
            </xdr:spPr>
          </xdr:pic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FB170D4F-3054-4798-A07E-BB26C135A5A0}"/>
                  </a:ext>
                </a:extLst>
              </xdr:cNvPr>
              <xdr:cNvSpPr txBox="1"/>
            </xdr:nvSpPr>
            <xdr:spPr>
              <a:xfrm>
                <a:off x="5303987" y="4278722"/>
                <a:ext cx="737545" cy="4163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000" b="0">
                    <a:solidFill>
                      <a:schemeClr val="bg1"/>
                    </a:solidFill>
                  </a:rPr>
                  <a:t>(2019)</a:t>
                </a:r>
              </a:p>
            </xdr:txBody>
          </xdr:sp>
          <xdr:sp macro="" textlink="">
            <xdr:nvSpPr>
              <xdr:cNvPr id="18" name="TextBox 17">
                <a:extLst>
                  <a:ext uri="{FF2B5EF4-FFF2-40B4-BE49-F238E27FC236}">
                    <a16:creationId xmlns:a16="http://schemas.microsoft.com/office/drawing/2014/main" id="{26737BD7-9C7E-46F0-A5D8-4A843E6C4F21}"/>
                  </a:ext>
                </a:extLst>
              </xdr:cNvPr>
              <xdr:cNvSpPr txBox="1"/>
            </xdr:nvSpPr>
            <xdr:spPr>
              <a:xfrm>
                <a:off x="4827595" y="4703956"/>
                <a:ext cx="1726971" cy="14365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000" b="0">
                    <a:solidFill>
                      <a:schemeClr val="bg1"/>
                    </a:solidFill>
                  </a:rPr>
                  <a:t>Smart</a:t>
                </a:r>
                <a:r>
                  <a:rPr lang="en-GB" sz="1000" b="0" baseline="0">
                    <a:solidFill>
                      <a:schemeClr val="bg1"/>
                    </a:solidFill>
                  </a:rPr>
                  <a:t> meters operated by large suppliers are in domestic properties</a:t>
                </a:r>
                <a:endParaRPr lang="en-GB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9" name="TextBox 18">
                <a:extLst>
                  <a:ext uri="{FF2B5EF4-FFF2-40B4-BE49-F238E27FC236}">
                    <a16:creationId xmlns:a16="http://schemas.microsoft.com/office/drawing/2014/main" id="{972CE203-A36A-4105-81FE-AC8905F56234}"/>
                  </a:ext>
                </a:extLst>
              </xdr:cNvPr>
              <xdr:cNvSpPr txBox="1"/>
            </xdr:nvSpPr>
            <xdr:spPr>
              <a:xfrm>
                <a:off x="4831369" y="4206750"/>
                <a:ext cx="667809" cy="4794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400" b="1">
                    <a:solidFill>
                      <a:schemeClr val="bg1"/>
                    </a:solidFill>
                  </a:rPr>
                  <a:t>94%</a:t>
                </a:r>
              </a:p>
            </xdr:txBody>
          </xdr:sp>
        </xdr:grpSp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1DD6F58A-FF71-40FD-9BFE-2847856C4D53}"/>
              </a:ext>
            </a:extLst>
          </xdr:cNvPr>
          <xdr:cNvSpPr txBox="1"/>
        </xdr:nvSpPr>
        <xdr:spPr>
          <a:xfrm>
            <a:off x="6351814" y="364671"/>
            <a:ext cx="1198159" cy="472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200" b="0">
                <a:solidFill>
                  <a:schemeClr val="tx1">
                    <a:lumMod val="65000"/>
                    <a:lumOff val="35000"/>
                  </a:schemeClr>
                </a:solidFill>
              </a:rPr>
              <a:t>Total</a:t>
            </a:r>
          </a:p>
          <a:p>
            <a:pPr algn="ctr"/>
            <a:r>
              <a:rPr lang="en-GB" sz="1200" b="0">
                <a:solidFill>
                  <a:schemeClr val="tx1">
                    <a:lumMod val="65000"/>
                    <a:lumOff val="35000"/>
                  </a:schemeClr>
                </a:solidFill>
              </a:rPr>
              <a:t>operating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0.04097</cdr:x>
      <cdr:y>0.30796</cdr:y>
    </cdr:from>
    <cdr:to>
      <cdr:x>0.67987</cdr:x>
      <cdr:y>0.37605</cdr:y>
    </cdr:to>
    <cdr:sp macro="" textlink="">
      <cdr:nvSpPr>
        <cdr:cNvPr id="3" name="TextBox 12">
          <a:extLst xmlns:a="http://schemas.openxmlformats.org/drawingml/2006/main">
            <a:ext uri="{FF2B5EF4-FFF2-40B4-BE49-F238E27FC236}">
              <a16:creationId xmlns:a16="http://schemas.microsoft.com/office/drawing/2014/main" id="{CBAF36FA-7814-4450-A15D-8461D6CDF9A8}"/>
            </a:ext>
          </a:extLst>
        </cdr:cNvPr>
        <cdr:cNvSpPr txBox="1"/>
      </cdr:nvSpPr>
      <cdr:spPr>
        <a:xfrm xmlns:a="http://schemas.openxmlformats.org/drawingml/2006/main">
          <a:off x="78015" y="1329873"/>
          <a:ext cx="1216617" cy="294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solidFill>
                <a:srgbClr val="7DA3A1"/>
              </a:solidFill>
            </a:rPr>
            <a:t>Large suppliers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56</xdr:row>
      <xdr:rowOff>190499</xdr:rowOff>
    </xdr:from>
    <xdr:to>
      <xdr:col>15</xdr:col>
      <xdr:colOff>466724</xdr:colOff>
      <xdr:row>62</xdr:row>
      <xdr:rowOff>114522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56091F7-3AE5-481D-987B-C598FE9A8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9058274" y="12020549"/>
          <a:ext cx="3667125" cy="1067023"/>
        </a:xfrm>
        <a:prstGeom prst="rect">
          <a:avLst/>
        </a:prstGeom>
      </xdr:spPr>
    </xdr:pic>
    <xdr:clientData/>
  </xdr:twoCellAnchor>
  <xdr:twoCellAnchor>
    <xdr:from>
      <xdr:col>0</xdr:col>
      <xdr:colOff>369433</xdr:colOff>
      <xdr:row>11</xdr:row>
      <xdr:rowOff>66675</xdr:rowOff>
    </xdr:from>
    <xdr:to>
      <xdr:col>6</xdr:col>
      <xdr:colOff>95266</xdr:colOff>
      <xdr:row>21</xdr:row>
      <xdr:rowOff>680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581F155-FA0A-41FF-B6FD-4BFD51AE148E}"/>
            </a:ext>
          </a:extLst>
        </xdr:cNvPr>
        <xdr:cNvGrpSpPr/>
      </xdr:nvGrpSpPr>
      <xdr:grpSpPr>
        <a:xfrm>
          <a:off x="369433" y="2318385"/>
          <a:ext cx="7844943" cy="2021885"/>
          <a:chOff x="1282472" y="5529943"/>
          <a:chExt cx="7666220" cy="177505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9A9AB75-BCB3-4F48-9CCF-6E2FB069F00D}"/>
              </a:ext>
            </a:extLst>
          </xdr:cNvPr>
          <xdr:cNvGraphicFramePr/>
        </xdr:nvGraphicFramePr>
        <xdr:xfrm>
          <a:off x="1282472" y="5529943"/>
          <a:ext cx="6066745" cy="17750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4" name="Graphic 3" descr="Lightning bolt">
            <a:extLst>
              <a:ext uri="{FF2B5EF4-FFF2-40B4-BE49-F238E27FC236}">
                <a16:creationId xmlns:a16="http://schemas.microsoft.com/office/drawing/2014/main" id="{444687E0-61CD-4703-8FB2-9A7C92E216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014518" y="5770789"/>
            <a:ext cx="408356" cy="499522"/>
          </a:xfrm>
          <a:prstGeom prst="rect">
            <a:avLst/>
          </a:prstGeom>
        </xdr:spPr>
      </xdr:pic>
      <xdr:pic>
        <xdr:nvPicPr>
          <xdr:cNvPr id="5" name="Graphic 4" descr="Fire">
            <a:extLst>
              <a:ext uri="{FF2B5EF4-FFF2-40B4-BE49-F238E27FC236}">
                <a16:creationId xmlns:a16="http://schemas.microsoft.com/office/drawing/2014/main" id="{936A8560-8EB9-4081-83AC-56CEEA74F1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973692" y="6421211"/>
            <a:ext cx="500117" cy="511628"/>
          </a:xfrm>
          <a:prstGeom prst="rect">
            <a:avLst/>
          </a:prstGeom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3981D359-FB69-48A2-B8E6-493015A3A900}"/>
              </a:ext>
            </a:extLst>
          </xdr:cNvPr>
          <xdr:cNvSpPr txBox="1"/>
        </xdr:nvSpPr>
        <xdr:spPr>
          <a:xfrm>
            <a:off x="7245078" y="6365421"/>
            <a:ext cx="1703614" cy="673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400" b="1"/>
              <a:t>Gas</a:t>
            </a:r>
          </a:p>
          <a:p>
            <a:pPr algn="ctr"/>
            <a:r>
              <a:rPr lang="en-GB" sz="1400"/>
              <a:t>23.4m</a:t>
            </a:r>
            <a:r>
              <a:rPr lang="en-GB" sz="1400" baseline="0"/>
              <a:t> meters</a:t>
            </a:r>
            <a:endParaRPr lang="en-GB" sz="14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FEFFF466-0668-470E-B028-685A51BAC4A8}"/>
              </a:ext>
            </a:extLst>
          </xdr:cNvPr>
          <xdr:cNvSpPr txBox="1"/>
        </xdr:nvSpPr>
        <xdr:spPr>
          <a:xfrm>
            <a:off x="7262178" y="5710917"/>
            <a:ext cx="1636940" cy="6735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400" b="1"/>
              <a:t>Electricity</a:t>
            </a:r>
          </a:p>
          <a:p>
            <a:pPr algn="ctr"/>
            <a:r>
              <a:rPr lang="en-GB" sz="1400"/>
              <a:t>28.4m</a:t>
            </a:r>
            <a:r>
              <a:rPr lang="en-GB" sz="1400" baseline="0"/>
              <a:t> meters</a:t>
            </a:r>
            <a:endParaRPr lang="en-GB" sz="1400"/>
          </a:p>
        </xdr:txBody>
      </xdr:sp>
    </xdr:grpSp>
    <xdr:clientData/>
  </xdr:twoCellAnchor>
  <xdr:twoCellAnchor>
    <xdr:from>
      <xdr:col>9</xdr:col>
      <xdr:colOff>92530</xdr:colOff>
      <xdr:row>20</xdr:row>
      <xdr:rowOff>159884</xdr:rowOff>
    </xdr:from>
    <xdr:to>
      <xdr:col>17</xdr:col>
      <xdr:colOff>285750</xdr:colOff>
      <xdr:row>26</xdr:row>
      <xdr:rowOff>84365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6FC5692E-84D5-4023-9EDC-8C32C309C4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60430" y="4316594"/>
              <a:ext cx="4833800" cy="10217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416379</xdr:colOff>
      <xdr:row>25</xdr:row>
      <xdr:rowOff>124505</xdr:rowOff>
    </xdr:from>
    <xdr:to>
      <xdr:col>5</xdr:col>
      <xdr:colOff>409575</xdr:colOff>
      <xdr:row>31</xdr:row>
      <xdr:rowOff>40333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B530784C-2373-4F0F-B64F-FD5A59CEDE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72939" y="5195615"/>
              <a:ext cx="4485186" cy="10131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17</xdr:col>
      <xdr:colOff>31287</xdr:colOff>
      <xdr:row>27</xdr:row>
      <xdr:rowOff>131988</xdr:rowOff>
    </xdr:from>
    <xdr:to>
      <xdr:col>17</xdr:col>
      <xdr:colOff>457114</xdr:colOff>
      <xdr:row>33</xdr:row>
      <xdr:rowOff>38290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4127F5CE-40BD-4BA3-8F4D-1D4474C2D5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39767" y="5568858"/>
              <a:ext cx="425827" cy="10035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161925</xdr:colOff>
      <xdr:row>21</xdr:row>
      <xdr:rowOff>27214</xdr:rowOff>
    </xdr:from>
    <xdr:to>
      <xdr:col>12</xdr:col>
      <xdr:colOff>398689</xdr:colOff>
      <xdr:row>24</xdr:row>
      <xdr:rowOff>73479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3B57232-DA2A-4510-A1F0-7411F484E582}"/>
            </a:ext>
          </a:extLst>
        </xdr:cNvPr>
        <xdr:cNvSpPr txBox="1"/>
      </xdr:nvSpPr>
      <xdr:spPr>
        <a:xfrm>
          <a:off x="9258300" y="4542064"/>
          <a:ext cx="2141764" cy="617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93% of domestic meters</a:t>
          </a:r>
        </a:p>
        <a:p>
          <a:endParaRPr lang="en-GB" sz="1100"/>
        </a:p>
      </xdr:txBody>
    </xdr:sp>
    <xdr:clientData/>
  </xdr:twoCellAnchor>
  <xdr:twoCellAnchor>
    <xdr:from>
      <xdr:col>16</xdr:col>
      <xdr:colOff>178933</xdr:colOff>
      <xdr:row>20</xdr:row>
      <xdr:rowOff>180980</xdr:rowOff>
    </xdr:from>
    <xdr:to>
      <xdr:col>17</xdr:col>
      <xdr:colOff>215672</xdr:colOff>
      <xdr:row>25</xdr:row>
      <xdr:rowOff>112262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6AFE089-54B1-49E7-80A2-E9EBD191BA95}"/>
            </a:ext>
          </a:extLst>
        </xdr:cNvPr>
        <xdr:cNvSpPr txBox="1"/>
      </xdr:nvSpPr>
      <xdr:spPr>
        <a:xfrm rot="5400000">
          <a:off x="12833237" y="4633576"/>
          <a:ext cx="883782" cy="627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200">
              <a:solidFill>
                <a:schemeClr val="bg1"/>
              </a:solidFill>
            </a:rPr>
            <a:t>Small, 7% </a:t>
          </a:r>
        </a:p>
        <a:p>
          <a:pPr algn="r"/>
          <a:endParaRPr lang="en-GB" sz="1100"/>
        </a:p>
      </xdr:txBody>
    </xdr:sp>
    <xdr:clientData/>
  </xdr:twoCellAnchor>
  <xdr:twoCellAnchor>
    <xdr:from>
      <xdr:col>17</xdr:col>
      <xdr:colOff>332015</xdr:colOff>
      <xdr:row>30</xdr:row>
      <xdr:rowOff>163287</xdr:rowOff>
    </xdr:from>
    <xdr:to>
      <xdr:col>21</xdr:col>
      <xdr:colOff>561975</xdr:colOff>
      <xdr:row>34</xdr:row>
      <xdr:rowOff>21771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0E25965-555C-453A-863C-04EF8C6C390A}"/>
            </a:ext>
          </a:extLst>
        </xdr:cNvPr>
        <xdr:cNvSpPr txBox="1"/>
      </xdr:nvSpPr>
      <xdr:spPr>
        <a:xfrm>
          <a:off x="13705115" y="6392637"/>
          <a:ext cx="2106385" cy="620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>
              <a:solidFill>
                <a:srgbClr val="31859C"/>
              </a:solidFill>
            </a:rPr>
            <a:t>Small</a:t>
          </a:r>
          <a:r>
            <a:rPr lang="en-GB" sz="1100" baseline="0">
              <a:solidFill>
                <a:srgbClr val="31859C"/>
              </a:solidFill>
            </a:rPr>
            <a:t> suppliers</a:t>
          </a:r>
        </a:p>
        <a:p>
          <a:pPr algn="l"/>
          <a:r>
            <a:rPr lang="en-GB" sz="1100">
              <a:solidFill>
                <a:srgbClr val="31859C"/>
              </a:solidFill>
            </a:rPr>
            <a:t>13% smart </a:t>
          </a:r>
        </a:p>
        <a:p>
          <a:pPr algn="r"/>
          <a:endParaRPr lang="en-GB" sz="1100"/>
        </a:p>
      </xdr:txBody>
    </xdr:sp>
    <xdr:clientData/>
  </xdr:twoCellAnchor>
  <xdr:twoCellAnchor>
    <xdr:from>
      <xdr:col>9</xdr:col>
      <xdr:colOff>123825</xdr:colOff>
      <xdr:row>50</xdr:row>
      <xdr:rowOff>38100</xdr:rowOff>
    </xdr:from>
    <xdr:to>
      <xdr:col>17</xdr:col>
      <xdr:colOff>307521</xdr:colOff>
      <xdr:row>55</xdr:row>
      <xdr:rowOff>135392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Chart 19">
              <a:extLst>
                <a:ext uri="{FF2B5EF4-FFF2-40B4-BE49-F238E27FC236}">
                  <a16:creationId xmlns:a16="http://schemas.microsoft.com/office/drawing/2014/main" id="{EB973784-1007-419B-841A-35ADCC22406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91725" y="10306050"/>
              <a:ext cx="4824276" cy="10116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200025</xdr:colOff>
      <xdr:row>50</xdr:row>
      <xdr:rowOff>76200</xdr:rowOff>
    </xdr:from>
    <xdr:to>
      <xdr:col>12</xdr:col>
      <xdr:colOff>440871</xdr:colOff>
      <xdr:row>53</xdr:row>
      <xdr:rowOff>125186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28A115B-4E09-4CA8-87F3-6A1FECCECAD0}"/>
            </a:ext>
          </a:extLst>
        </xdr:cNvPr>
        <xdr:cNvSpPr txBox="1"/>
      </xdr:nvSpPr>
      <xdr:spPr>
        <a:xfrm>
          <a:off x="9848850" y="10306050"/>
          <a:ext cx="2250621" cy="591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82% of non-domestic meters</a:t>
          </a:r>
        </a:p>
        <a:p>
          <a:endParaRPr lang="en-GB" sz="1100"/>
        </a:p>
      </xdr:txBody>
    </xdr:sp>
    <xdr:clientData/>
  </xdr:twoCellAnchor>
  <xdr:twoCellAnchor>
    <xdr:from>
      <xdr:col>3</xdr:col>
      <xdr:colOff>849087</xdr:colOff>
      <xdr:row>51</xdr:row>
      <xdr:rowOff>151039</xdr:rowOff>
    </xdr:from>
    <xdr:to>
      <xdr:col>7</xdr:col>
      <xdr:colOff>494380</xdr:colOff>
      <xdr:row>57</xdr:row>
      <xdr:rowOff>64148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Chart 21">
              <a:extLst>
                <a:ext uri="{FF2B5EF4-FFF2-40B4-BE49-F238E27FC236}">
                  <a16:creationId xmlns:a16="http://schemas.microsoft.com/office/drawing/2014/main" id="{D352BB8C-D768-418F-843A-19260A4C4B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02977" y="10601869"/>
              <a:ext cx="3973453" cy="10103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428640</xdr:colOff>
      <xdr:row>47</xdr:row>
      <xdr:rowOff>93889</xdr:rowOff>
    </xdr:from>
    <xdr:to>
      <xdr:col>23</xdr:col>
      <xdr:colOff>121640</xdr:colOff>
      <xdr:row>53</xdr:row>
      <xdr:rowOff>8357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Chart 23">
              <a:extLst>
                <a:ext uri="{FF2B5EF4-FFF2-40B4-BE49-F238E27FC236}">
                  <a16:creationId xmlns:a16="http://schemas.microsoft.com/office/drawing/2014/main" id="{B07E6590-5D8F-41E4-9B2B-07DD8126C1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971660" y="9813199"/>
              <a:ext cx="996020" cy="10117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122465</xdr:colOff>
      <xdr:row>50</xdr:row>
      <xdr:rowOff>96612</xdr:rowOff>
    </xdr:from>
    <xdr:to>
      <xdr:col>17</xdr:col>
      <xdr:colOff>246291</xdr:colOff>
      <xdr:row>53</xdr:row>
      <xdr:rowOff>180976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A93DD5A-E65D-42C7-9773-5FB3A1F7415E}"/>
            </a:ext>
          </a:extLst>
        </xdr:cNvPr>
        <xdr:cNvSpPr txBox="1"/>
      </xdr:nvSpPr>
      <xdr:spPr>
        <a:xfrm>
          <a:off x="11714390" y="10783662"/>
          <a:ext cx="1905001" cy="655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200">
              <a:solidFill>
                <a:schemeClr val="bg1"/>
              </a:solidFill>
            </a:rPr>
            <a:t>Small </a:t>
          </a:r>
        </a:p>
        <a:p>
          <a:pPr algn="r"/>
          <a:r>
            <a:rPr lang="en-GB" sz="1200">
              <a:solidFill>
                <a:schemeClr val="bg1"/>
              </a:solidFill>
            </a:rPr>
            <a:t>suppliers</a:t>
          </a:r>
        </a:p>
        <a:p>
          <a:pPr algn="r"/>
          <a:r>
            <a:rPr lang="en-GB" sz="1200">
              <a:solidFill>
                <a:schemeClr val="bg1"/>
              </a:solidFill>
            </a:rPr>
            <a:t>18% 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39447</xdr:colOff>
      <xdr:row>57</xdr:row>
      <xdr:rowOff>38099</xdr:rowOff>
    </xdr:from>
    <xdr:to>
      <xdr:col>12</xdr:col>
      <xdr:colOff>273508</xdr:colOff>
      <xdr:row>62</xdr:row>
      <xdr:rowOff>85724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1537CC-9735-41A8-A836-271C3F019B95}"/>
            </a:ext>
          </a:extLst>
        </xdr:cNvPr>
        <xdr:cNvSpPr txBox="1"/>
      </xdr:nvSpPr>
      <xdr:spPr>
        <a:xfrm>
          <a:off x="9135822" y="12058649"/>
          <a:ext cx="2139061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37% smart/</a:t>
          </a:r>
        </a:p>
        <a:p>
          <a:r>
            <a:rPr lang="en-GB" sz="1200">
              <a:solidFill>
                <a:schemeClr val="bg1"/>
              </a:solidFill>
            </a:rPr>
            <a:t>advanced</a:t>
          </a:r>
        </a:p>
        <a:p>
          <a:endParaRPr lang="en-GB" sz="1100"/>
        </a:p>
      </xdr:txBody>
    </xdr:sp>
    <xdr:clientData/>
  </xdr:twoCellAnchor>
  <xdr:twoCellAnchor>
    <xdr:from>
      <xdr:col>17</xdr:col>
      <xdr:colOff>325197</xdr:colOff>
      <xdr:row>59</xdr:row>
      <xdr:rowOff>183694</xdr:rowOff>
    </xdr:from>
    <xdr:to>
      <xdr:col>21</xdr:col>
      <xdr:colOff>409575</xdr:colOff>
      <xdr:row>62</xdr:row>
      <xdr:rowOff>142875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CDE0CEC-BB7E-4942-892F-37902E1AC1B3}"/>
            </a:ext>
          </a:extLst>
        </xdr:cNvPr>
        <xdr:cNvSpPr txBox="1"/>
      </xdr:nvSpPr>
      <xdr:spPr>
        <a:xfrm>
          <a:off x="13698297" y="12585244"/>
          <a:ext cx="1960803" cy="530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200">
              <a:solidFill>
                <a:srgbClr val="31859C"/>
              </a:solidFill>
            </a:rPr>
            <a:t>Small suppliers </a:t>
          </a:r>
        </a:p>
        <a:p>
          <a:pPr algn="l"/>
          <a:r>
            <a:rPr lang="en-GB" sz="1200">
              <a:solidFill>
                <a:srgbClr val="31859C"/>
              </a:solidFill>
            </a:rPr>
            <a:t>54% smart/advanced</a:t>
          </a:r>
          <a:endParaRPr lang="en-GB" sz="1100">
            <a:solidFill>
              <a:srgbClr val="31859C"/>
            </a:solidFill>
          </a:endParaRPr>
        </a:p>
      </xdr:txBody>
    </xdr:sp>
    <xdr:clientData/>
  </xdr:twoCellAnchor>
  <xdr:twoCellAnchor editAs="oneCell">
    <xdr:from>
      <xdr:col>8</xdr:col>
      <xdr:colOff>323850</xdr:colOff>
      <xdr:row>27</xdr:row>
      <xdr:rowOff>123825</xdr:rowOff>
    </xdr:from>
    <xdr:to>
      <xdr:col>16</xdr:col>
      <xdr:colOff>386693</xdr:colOff>
      <xdr:row>33</xdr:row>
      <xdr:rowOff>41621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AE7DF0F-88F0-4E8E-9459-DA9547E31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0800000">
          <a:off x="9029700" y="5781675"/>
          <a:ext cx="4139543" cy="1060796"/>
        </a:xfrm>
        <a:prstGeom prst="rect">
          <a:avLst/>
        </a:prstGeom>
      </xdr:spPr>
    </xdr:pic>
    <xdr:clientData/>
  </xdr:twoCellAnchor>
  <xdr:twoCellAnchor>
    <xdr:from>
      <xdr:col>9</xdr:col>
      <xdr:colOff>10882</xdr:colOff>
      <xdr:row>27</xdr:row>
      <xdr:rowOff>178254</xdr:rowOff>
    </xdr:from>
    <xdr:to>
      <xdr:col>12</xdr:col>
      <xdr:colOff>244929</xdr:colOff>
      <xdr:row>31</xdr:row>
      <xdr:rowOff>47625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E615AAF-13A7-4BCA-A0B6-0E3D81DB209E}"/>
            </a:ext>
          </a:extLst>
        </xdr:cNvPr>
        <xdr:cNvSpPr txBox="1"/>
      </xdr:nvSpPr>
      <xdr:spPr>
        <a:xfrm>
          <a:off x="9107257" y="5836104"/>
          <a:ext cx="2139047" cy="631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30% smart</a:t>
          </a:r>
        </a:p>
        <a:p>
          <a:endParaRPr lang="en-GB" sz="1100"/>
        </a:p>
      </xdr:txBody>
    </xdr:sp>
    <xdr:clientData/>
  </xdr:twoCellAnchor>
  <xdr:twoCellAnchor>
    <xdr:from>
      <xdr:col>9</xdr:col>
      <xdr:colOff>21771</xdr:colOff>
      <xdr:row>26</xdr:row>
      <xdr:rowOff>10886</xdr:rowOff>
    </xdr:from>
    <xdr:to>
      <xdr:col>9</xdr:col>
      <xdr:colOff>168729</xdr:colOff>
      <xdr:row>28</xdr:row>
      <xdr:rowOff>16329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0969FEC-1B6B-4657-993D-0DD8A9A4EFE2}"/>
            </a:ext>
          </a:extLst>
        </xdr:cNvPr>
        <xdr:cNvCxnSpPr/>
      </xdr:nvCxnSpPr>
      <xdr:spPr>
        <a:xfrm flipH="1">
          <a:off x="9127671" y="548640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317046</xdr:colOff>
      <xdr:row>26</xdr:row>
      <xdr:rowOff>0</xdr:rowOff>
    </xdr:from>
    <xdr:to>
      <xdr:col>16</xdr:col>
      <xdr:colOff>464004</xdr:colOff>
      <xdr:row>28</xdr:row>
      <xdr:rowOff>5443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653D01EA-5919-4B9E-9C62-05BA671F98E2}"/>
            </a:ext>
          </a:extLst>
        </xdr:cNvPr>
        <xdr:cNvCxnSpPr/>
      </xdr:nvCxnSpPr>
      <xdr:spPr>
        <a:xfrm flipH="1">
          <a:off x="13099596" y="546735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530679</xdr:colOff>
      <xdr:row>26</xdr:row>
      <xdr:rowOff>9525</xdr:rowOff>
    </xdr:from>
    <xdr:to>
      <xdr:col>17</xdr:col>
      <xdr:colOff>85725</xdr:colOff>
      <xdr:row>28</xdr:row>
      <xdr:rowOff>9525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FCFCDF38-313C-4F26-8292-CCFF55983854}"/>
            </a:ext>
          </a:extLst>
        </xdr:cNvPr>
        <xdr:cNvCxnSpPr/>
      </xdr:nvCxnSpPr>
      <xdr:spPr>
        <a:xfrm>
          <a:off x="13313229" y="547687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197304</xdr:colOff>
      <xdr:row>26</xdr:row>
      <xdr:rowOff>9525</xdr:rowOff>
    </xdr:from>
    <xdr:to>
      <xdr:col>17</xdr:col>
      <xdr:colOff>342900</xdr:colOff>
      <xdr:row>28</xdr:row>
      <xdr:rowOff>9525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5EBAE059-BBDD-46CC-9217-CBF3216537DC}"/>
            </a:ext>
          </a:extLst>
        </xdr:cNvPr>
        <xdr:cNvCxnSpPr/>
      </xdr:nvCxnSpPr>
      <xdr:spPr>
        <a:xfrm>
          <a:off x="13570404" y="547687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50346</xdr:colOff>
      <xdr:row>55</xdr:row>
      <xdr:rowOff>58511</xdr:rowOff>
    </xdr:from>
    <xdr:to>
      <xdr:col>9</xdr:col>
      <xdr:colOff>197304</xdr:colOff>
      <xdr:row>57</xdr:row>
      <xdr:rowOff>63954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3EA8BF30-7CC4-4267-AC34-889CD170FCB3}"/>
            </a:ext>
          </a:extLst>
        </xdr:cNvPr>
        <xdr:cNvCxnSpPr/>
      </xdr:nvCxnSpPr>
      <xdr:spPr>
        <a:xfrm flipH="1">
          <a:off x="9146721" y="11698061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412296</xdr:colOff>
      <xdr:row>55</xdr:row>
      <xdr:rowOff>57150</xdr:rowOff>
    </xdr:from>
    <xdr:to>
      <xdr:col>16</xdr:col>
      <xdr:colOff>35379</xdr:colOff>
      <xdr:row>57</xdr:row>
      <xdr:rowOff>62593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B6C88B22-8C77-483C-869B-8DF15CF714BD}"/>
            </a:ext>
          </a:extLst>
        </xdr:cNvPr>
        <xdr:cNvCxnSpPr/>
      </xdr:nvCxnSpPr>
      <xdr:spPr>
        <a:xfrm flipH="1">
          <a:off x="12670971" y="1169670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63954</xdr:colOff>
      <xdr:row>55</xdr:row>
      <xdr:rowOff>57150</xdr:rowOff>
    </xdr:from>
    <xdr:to>
      <xdr:col>16</xdr:col>
      <xdr:colOff>209550</xdr:colOff>
      <xdr:row>57</xdr:row>
      <xdr:rowOff>57150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C937406-C6D9-4E86-B9EE-58E088FBE6C5}"/>
            </a:ext>
          </a:extLst>
        </xdr:cNvPr>
        <xdr:cNvCxnSpPr/>
      </xdr:nvCxnSpPr>
      <xdr:spPr>
        <a:xfrm>
          <a:off x="12846504" y="11696700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225879</xdr:colOff>
      <xdr:row>55</xdr:row>
      <xdr:rowOff>66675</xdr:rowOff>
    </xdr:from>
    <xdr:to>
      <xdr:col>17</xdr:col>
      <xdr:colOff>371475</xdr:colOff>
      <xdr:row>57</xdr:row>
      <xdr:rowOff>66675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7CDE615B-6785-4985-A337-D2A94DB044F4}"/>
            </a:ext>
          </a:extLst>
        </xdr:cNvPr>
        <xdr:cNvCxnSpPr/>
      </xdr:nvCxnSpPr>
      <xdr:spPr>
        <a:xfrm>
          <a:off x="13598979" y="1170622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152400</xdr:colOff>
      <xdr:row>57</xdr:row>
      <xdr:rowOff>9525</xdr:rowOff>
    </xdr:from>
    <xdr:to>
      <xdr:col>17</xdr:col>
      <xdr:colOff>464136</xdr:colOff>
      <xdr:row>62</xdr:row>
      <xdr:rowOff>123917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C3FA90BD-52E8-4C52-B37B-85FCDF2BB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0800000">
          <a:off x="12934950" y="12030075"/>
          <a:ext cx="902286" cy="10668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582389</xdr:colOff>
      <xdr:row>17</xdr:row>
      <xdr:rowOff>85726</xdr:rowOff>
    </xdr:from>
    <xdr:to>
      <xdr:col>3</xdr:col>
      <xdr:colOff>875126</xdr:colOff>
      <xdr:row>19</xdr:row>
      <xdr:rowOff>17219</xdr:rowOff>
    </xdr:to>
    <xdr:pic>
      <xdr:nvPicPr>
        <xdr:cNvPr id="2" name="Graphic 1" descr="Fire">
          <a:extLst>
            <a:ext uri="{FF2B5EF4-FFF2-40B4-BE49-F238E27FC236}">
              <a16:creationId xmlns:a16="http://schemas.microsoft.com/office/drawing/2014/main" id="{03A83D6E-598F-476C-953A-7FA660A2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057653" y="3532415"/>
          <a:ext cx="294098" cy="297525"/>
        </a:xfrm>
        <a:prstGeom prst="rect">
          <a:avLst/>
        </a:prstGeom>
      </xdr:spPr>
    </xdr:pic>
    <xdr:clientData/>
  </xdr:twoCellAnchor>
  <xdr:twoCellAnchor editAs="oneCell">
    <xdr:from>
      <xdr:col>7</xdr:col>
      <xdr:colOff>370115</xdr:colOff>
      <xdr:row>13</xdr:row>
      <xdr:rowOff>50346</xdr:rowOff>
    </xdr:from>
    <xdr:to>
      <xdr:col>8</xdr:col>
      <xdr:colOff>219220</xdr:colOff>
      <xdr:row>16</xdr:row>
      <xdr:rowOff>141</xdr:rowOff>
    </xdr:to>
    <xdr:pic>
      <xdr:nvPicPr>
        <xdr:cNvPr id="3" name="Graphic 2" descr="Lightning bolt">
          <a:extLst>
            <a:ext uri="{FF2B5EF4-FFF2-40B4-BE49-F238E27FC236}">
              <a16:creationId xmlns:a16="http://schemas.microsoft.com/office/drawing/2014/main" id="{BD6A524E-C92D-4DCC-841D-7A263EF24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181851" y="2773135"/>
          <a:ext cx="494081" cy="49408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11</xdr:row>
      <xdr:rowOff>171449</xdr:rowOff>
    </xdr:from>
    <xdr:to>
      <xdr:col>8</xdr:col>
      <xdr:colOff>345205</xdr:colOff>
      <xdr:row>21</xdr:row>
      <xdr:rowOff>87567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3157654-2120-4FE9-B4B5-7177516CC0FB}"/>
            </a:ext>
          </a:extLst>
        </xdr:cNvPr>
        <xdr:cNvGrpSpPr/>
      </xdr:nvGrpSpPr>
      <xdr:grpSpPr>
        <a:xfrm>
          <a:off x="390525" y="2526029"/>
          <a:ext cx="7586110" cy="1744918"/>
          <a:chOff x="367393" y="2626178"/>
          <a:chExt cx="7008324" cy="1825200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407D9613-C125-4CFB-A0A4-4F6D271B10F7}"/>
              </a:ext>
            </a:extLst>
          </xdr:cNvPr>
          <xdr:cNvGrpSpPr/>
        </xdr:nvGrpSpPr>
        <xdr:grpSpPr>
          <a:xfrm>
            <a:off x="367393" y="2626178"/>
            <a:ext cx="7008324" cy="1825200"/>
            <a:chOff x="9779454" y="5644243"/>
            <a:chExt cx="9760506" cy="1769608"/>
          </a:xfrm>
        </xdr:grpSpPr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9FD67AFF-86E5-4B3E-8E60-E12CC8357BF3}"/>
                </a:ext>
              </a:extLst>
            </xdr:cNvPr>
            <xdr:cNvGraphicFramePr>
              <a:graphicFrameLocks/>
            </xdr:cNvGraphicFramePr>
          </xdr:nvGraphicFramePr>
          <xdr:xfrm>
            <a:off x="9779454" y="5644243"/>
            <a:ext cx="8122784" cy="176960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34A42DDE-5A53-4DB3-AE76-79E7B58191C5}"/>
                </a:ext>
              </a:extLst>
            </xdr:cNvPr>
            <xdr:cNvSpPr txBox="1"/>
          </xdr:nvSpPr>
          <xdr:spPr>
            <a:xfrm>
              <a:off x="17880410" y="5836092"/>
              <a:ext cx="1657350" cy="6735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400" b="1"/>
                <a:t>Electricity</a:t>
              </a:r>
            </a:p>
            <a:p>
              <a:pPr algn="ctr"/>
              <a:r>
                <a:rPr lang="en-GB" sz="1400"/>
                <a:t>2.45m</a:t>
              </a:r>
              <a:r>
                <a:rPr lang="en-GB" sz="1400" baseline="0"/>
                <a:t> meters</a:t>
              </a:r>
              <a:endParaRPr lang="en-GB" sz="1400"/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D2715A5-CA80-4892-AB5F-52967C59E208}"/>
                </a:ext>
              </a:extLst>
            </xdr:cNvPr>
            <xdr:cNvSpPr txBox="1"/>
          </xdr:nvSpPr>
          <xdr:spPr>
            <a:xfrm>
              <a:off x="17882611" y="6540905"/>
              <a:ext cx="1657349" cy="6789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400" b="1"/>
                <a:t>Gas</a:t>
              </a:r>
            </a:p>
            <a:p>
              <a:pPr algn="ctr"/>
              <a:r>
                <a:rPr lang="en-GB" sz="1400"/>
                <a:t>0.75m</a:t>
              </a:r>
              <a:r>
                <a:rPr lang="en-GB" sz="1400" baseline="0"/>
                <a:t> meters</a:t>
              </a:r>
              <a:endParaRPr lang="en-GB" sz="1400"/>
            </a:p>
          </xdr:txBody>
        </xdr:sp>
      </xdr:grpSp>
      <xdr:pic>
        <xdr:nvPicPr>
          <xdr:cNvPr id="6" name="Graphic 5" descr="Lightning bolt">
            <a:extLst>
              <a:ext uri="{FF2B5EF4-FFF2-40B4-BE49-F238E27FC236}">
                <a16:creationId xmlns:a16="http://schemas.microsoft.com/office/drawing/2014/main" id="{879FF180-AF1A-4299-B36B-53E6F9866D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5856597" y="2854778"/>
            <a:ext cx="384635" cy="513307"/>
          </a:xfrm>
          <a:prstGeom prst="rect">
            <a:avLst/>
          </a:prstGeom>
        </xdr:spPr>
      </xdr:pic>
      <xdr:pic>
        <xdr:nvPicPr>
          <xdr:cNvPr id="7" name="Graphic 6" descr="Fire">
            <a:extLst>
              <a:ext uri="{FF2B5EF4-FFF2-40B4-BE49-F238E27FC236}">
                <a16:creationId xmlns:a16="http://schemas.microsoft.com/office/drawing/2014/main" id="{796AEC71-70DB-4D49-B813-DA2C53B738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5802717" y="3562420"/>
            <a:ext cx="471065" cy="525747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36</xdr:row>
      <xdr:rowOff>0</xdr:rowOff>
    </xdr:from>
    <xdr:to>
      <xdr:col>14</xdr:col>
      <xdr:colOff>345641</xdr:colOff>
      <xdr:row>57</xdr:row>
      <xdr:rowOff>169367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6CA14FA2-E17F-4952-B102-3710B287C73D}"/>
            </a:ext>
          </a:extLst>
        </xdr:cNvPr>
        <xdr:cNvGrpSpPr/>
      </xdr:nvGrpSpPr>
      <xdr:grpSpPr>
        <a:xfrm>
          <a:off x="4773930" y="6583680"/>
          <a:ext cx="6445451" cy="4009847"/>
          <a:chOff x="490606" y="532107"/>
          <a:chExt cx="6403541" cy="4055567"/>
        </a:xfrm>
      </xdr:grpSpPr>
      <xdr:grpSp>
        <xdr:nvGrpSpPr>
          <xdr:cNvPr id="79" name="Group 78">
            <a:extLst>
              <a:ext uri="{FF2B5EF4-FFF2-40B4-BE49-F238E27FC236}">
                <a16:creationId xmlns:a16="http://schemas.microsoft.com/office/drawing/2014/main" id="{E9C4664F-C0A4-4AC1-AEF1-0F8A49044BDA}"/>
              </a:ext>
            </a:extLst>
          </xdr:cNvPr>
          <xdr:cNvGrpSpPr/>
        </xdr:nvGrpSpPr>
        <xdr:grpSpPr>
          <a:xfrm>
            <a:off x="490606" y="532107"/>
            <a:ext cx="6403541" cy="4055567"/>
            <a:chOff x="490606" y="532107"/>
            <a:chExt cx="6403541" cy="4055567"/>
          </a:xfrm>
        </xdr:grpSpPr>
        <xdr:grpSp>
          <xdr:nvGrpSpPr>
            <xdr:cNvPr id="84" name="Group 83">
              <a:extLst>
                <a:ext uri="{FF2B5EF4-FFF2-40B4-BE49-F238E27FC236}">
                  <a16:creationId xmlns:a16="http://schemas.microsoft.com/office/drawing/2014/main" id="{CB1C5179-5DA7-4757-8757-4D13439A60A0}"/>
                </a:ext>
              </a:extLst>
            </xdr:cNvPr>
            <xdr:cNvGrpSpPr/>
          </xdr:nvGrpSpPr>
          <xdr:grpSpPr>
            <a:xfrm>
              <a:off x="490606" y="532107"/>
              <a:ext cx="6403541" cy="4055567"/>
              <a:chOff x="490606" y="532107"/>
              <a:chExt cx="6403541" cy="4055567"/>
            </a:xfrm>
          </xdr:grpSpPr>
          <xdr:grpSp>
            <xdr:nvGrpSpPr>
              <xdr:cNvPr id="90" name="Group 89">
                <a:extLst>
                  <a:ext uri="{FF2B5EF4-FFF2-40B4-BE49-F238E27FC236}">
                    <a16:creationId xmlns:a16="http://schemas.microsoft.com/office/drawing/2014/main" id="{AE1D124F-52DF-4E7B-A334-8DEB96212C81}"/>
                  </a:ext>
                </a:extLst>
              </xdr:cNvPr>
              <xdr:cNvGrpSpPr/>
            </xdr:nvGrpSpPr>
            <xdr:grpSpPr>
              <a:xfrm>
                <a:off x="490606" y="532107"/>
                <a:ext cx="5610837" cy="4055567"/>
                <a:chOff x="-772064" y="-245648"/>
                <a:chExt cx="6873215" cy="4160095"/>
              </a:xfrm>
            </xdr:grpSpPr>
            <xdr:grpSp>
              <xdr:nvGrpSpPr>
                <xdr:cNvPr id="91" name="Group 90">
                  <a:extLst>
                    <a:ext uri="{FF2B5EF4-FFF2-40B4-BE49-F238E27FC236}">
                      <a16:creationId xmlns:a16="http://schemas.microsoft.com/office/drawing/2014/main" id="{C526DE67-75F3-4C36-A0F6-439F645C3FC5}"/>
                    </a:ext>
                  </a:extLst>
                </xdr:cNvPr>
                <xdr:cNvGrpSpPr/>
              </xdr:nvGrpSpPr>
              <xdr:grpSpPr>
                <a:xfrm>
                  <a:off x="-772064" y="-245648"/>
                  <a:ext cx="6873215" cy="4160095"/>
                  <a:chOff x="-784163" y="-440858"/>
                  <a:chExt cx="6947832" cy="4190534"/>
                </a:xfrm>
              </xdr:grpSpPr>
              <xdr:graphicFrame macro="">
                <xdr:nvGraphicFramePr>
                  <xdr:cNvPr id="93" name="Chart 92">
                    <a:extLst>
                      <a:ext uri="{FF2B5EF4-FFF2-40B4-BE49-F238E27FC236}">
                        <a16:creationId xmlns:a16="http://schemas.microsoft.com/office/drawing/2014/main" id="{BD21CE9B-E100-4649-A9C5-CB187CD693DC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-784163" y="-440858"/>
                  <a:ext cx="6947832" cy="4190534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94" name="Oval 93">
                    <a:extLst>
                      <a:ext uri="{FF2B5EF4-FFF2-40B4-BE49-F238E27FC236}">
                        <a16:creationId xmlns:a16="http://schemas.microsoft.com/office/drawing/2014/main" id="{9DE50B90-B8F6-430D-9570-406E0A5920F1}"/>
                      </a:ext>
                    </a:extLst>
                  </xdr:cNvPr>
                  <xdr:cNvSpPr/>
                </xdr:nvSpPr>
                <xdr:spPr>
                  <a:xfrm flipH="1">
                    <a:off x="179988" y="3547322"/>
                    <a:ext cx="60630" cy="48651"/>
                  </a:xfrm>
                  <a:prstGeom prst="ellipse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GB" sz="1100"/>
                  </a:p>
                </xdr:txBody>
              </xdr:sp>
            </xdr:grpSp>
            <xdr:sp macro="" textlink="">
              <xdr:nvSpPr>
                <xdr:cNvPr id="92" name="TextBox 91">
                  <a:extLst>
                    <a:ext uri="{FF2B5EF4-FFF2-40B4-BE49-F238E27FC236}">
                      <a16:creationId xmlns:a16="http://schemas.microsoft.com/office/drawing/2014/main" id="{5A029991-7196-4BA3-83DF-B8488A55C5A5}"/>
                    </a:ext>
                  </a:extLst>
                </xdr:cNvPr>
                <xdr:cNvSpPr txBox="1"/>
              </xdr:nvSpPr>
              <xdr:spPr>
                <a:xfrm>
                  <a:off x="173753" y="3635306"/>
                  <a:ext cx="5560740" cy="2000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n-GB" sz="1000"/>
                    <a:t>Marks inclusion of additional large suppliers to the series</a:t>
                  </a:r>
                </a:p>
              </xdr:txBody>
            </xdr:sp>
          </xdr:grpSp>
          <xdr:graphicFrame macro="">
            <xdr:nvGraphicFramePr>
              <xdr:cNvPr id="89" name="Chart 88">
                <a:extLst>
                  <a:ext uri="{FF2B5EF4-FFF2-40B4-BE49-F238E27FC236}">
                    <a16:creationId xmlns:a16="http://schemas.microsoft.com/office/drawing/2014/main" id="{6DC995AF-7AD4-4877-A1D9-D918C9EA0128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515357" y="1064705"/>
              <a:ext cx="2378790" cy="279331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EDFE0708-33F3-4470-A07C-ACA8A24B6213}"/>
                </a:ext>
              </a:extLst>
            </xdr:cNvPr>
            <xdr:cNvSpPr txBox="1"/>
          </xdr:nvSpPr>
          <xdr:spPr>
            <a:xfrm>
              <a:off x="5356072" y="1431638"/>
              <a:ext cx="694441" cy="3154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18.6m</a:t>
              </a:r>
            </a:p>
          </xdr:txBody>
        </xdr:sp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2B7410FE-41C6-4858-8C72-3FBC76E8C800}"/>
                </a:ext>
              </a:extLst>
            </xdr:cNvPr>
            <xdr:cNvSpPr txBox="1"/>
          </xdr:nvSpPr>
          <xdr:spPr>
            <a:xfrm>
              <a:off x="5362333" y="2295928"/>
              <a:ext cx="688962" cy="3223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10.5m</a:t>
              </a:r>
            </a:p>
          </xdr:txBody>
        </xdr:sp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21A61C50-8E0F-4E19-BED5-0A0427B2E5E4}"/>
                </a:ext>
              </a:extLst>
            </xdr:cNvPr>
            <xdr:cNvSpPr txBox="1"/>
          </xdr:nvSpPr>
          <xdr:spPr>
            <a:xfrm>
              <a:off x="5361523" y="2718872"/>
              <a:ext cx="683483" cy="22571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8.0m</a:t>
              </a:r>
            </a:p>
          </xdr:txBody>
        </xdr:sp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4BEEBED2-9498-4E3A-8261-AF87CDBDD150}"/>
                </a:ext>
              </a:extLst>
            </xdr:cNvPr>
            <xdr:cNvSpPr txBox="1"/>
          </xdr:nvSpPr>
          <xdr:spPr>
            <a:xfrm>
              <a:off x="5247551" y="775466"/>
              <a:ext cx="894088" cy="5073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Total installed</a:t>
              </a:r>
            </a:p>
          </xdr:txBody>
        </xdr:sp>
      </xdr:grp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4A36E8E0-EA75-4E14-8099-C86B4716546E}"/>
              </a:ext>
            </a:extLst>
          </xdr:cNvPr>
          <xdr:cNvGrpSpPr/>
        </xdr:nvGrpSpPr>
        <xdr:grpSpPr>
          <a:xfrm>
            <a:off x="3681612" y="930727"/>
            <a:ext cx="1815672" cy="2460168"/>
            <a:chOff x="3815836" y="1126376"/>
            <a:chExt cx="1585091" cy="1955920"/>
          </a:xfrm>
        </xdr:grpSpPr>
        <xdr:sp macro="" textlink="">
          <xdr:nvSpPr>
            <xdr:cNvPr id="81" name="TextBox 1">
              <a:extLst>
                <a:ext uri="{FF2B5EF4-FFF2-40B4-BE49-F238E27FC236}">
                  <a16:creationId xmlns:a16="http://schemas.microsoft.com/office/drawing/2014/main" id="{4B8B281D-4880-49AA-AD50-8CDED801DC68}"/>
                </a:ext>
              </a:extLst>
            </xdr:cNvPr>
            <xdr:cNvSpPr txBox="1"/>
          </xdr:nvSpPr>
          <xdr:spPr>
            <a:xfrm>
              <a:off x="3815836" y="1126376"/>
              <a:ext cx="1308320" cy="233671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1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All smart meters</a:t>
              </a:r>
            </a:p>
          </xdr:txBody>
        </xdr:sp>
        <xdr:pic>
          <xdr:nvPicPr>
            <xdr:cNvPr id="82" name="Graphic 81" descr="Lightning bolt">
              <a:extLst>
                <a:ext uri="{FF2B5EF4-FFF2-40B4-BE49-F238E27FC236}">
                  <a16:creationId xmlns:a16="http://schemas.microsoft.com/office/drawing/2014/main" id="{BD2FACDD-D4C1-4FBF-BC6D-3D94BAF752B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5027883" y="2062886"/>
              <a:ext cx="373044" cy="342720"/>
            </a:xfrm>
            <a:prstGeom prst="rect">
              <a:avLst/>
            </a:prstGeom>
          </xdr:spPr>
        </xdr:pic>
        <xdr:pic>
          <xdr:nvPicPr>
            <xdr:cNvPr id="83" name="Graphic 82" descr="Fire">
              <a:extLst>
                <a:ext uri="{FF2B5EF4-FFF2-40B4-BE49-F238E27FC236}">
                  <a16:creationId xmlns:a16="http://schemas.microsoft.com/office/drawing/2014/main" id="{A2E892A4-79FE-40D4-8443-B0077D8B8F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5044554" y="2750862"/>
              <a:ext cx="355086" cy="33143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5</xdr:col>
      <xdr:colOff>625929</xdr:colOff>
      <xdr:row>13</xdr:row>
      <xdr:rowOff>171448</xdr:rowOff>
    </xdr:from>
    <xdr:to>
      <xdr:col>15</xdr:col>
      <xdr:colOff>642258</xdr:colOff>
      <xdr:row>36</xdr:row>
      <xdr:rowOff>54428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4D43F53D-9FC0-4F3B-B5BF-274FD7666724}"/>
            </a:ext>
          </a:extLst>
        </xdr:cNvPr>
        <xdr:cNvGrpSpPr/>
      </xdr:nvGrpSpPr>
      <xdr:grpSpPr>
        <a:xfrm>
          <a:off x="4759779" y="2548888"/>
          <a:ext cx="7563939" cy="4089220"/>
          <a:chOff x="3891643" y="2577191"/>
          <a:chExt cx="7511144" cy="4139294"/>
        </a:xfrm>
      </xdr:grpSpPr>
      <xdr:grpSp>
        <xdr:nvGrpSpPr>
          <xdr:cNvPr id="110" name="Group 109">
            <a:extLst>
              <a:ext uri="{FF2B5EF4-FFF2-40B4-BE49-F238E27FC236}">
                <a16:creationId xmlns:a16="http://schemas.microsoft.com/office/drawing/2014/main" id="{083E4236-8821-43CD-9F66-A4E454EFB2F8}"/>
              </a:ext>
            </a:extLst>
          </xdr:cNvPr>
          <xdr:cNvGrpSpPr/>
        </xdr:nvGrpSpPr>
        <xdr:grpSpPr>
          <a:xfrm>
            <a:off x="3891643" y="2577191"/>
            <a:ext cx="7511144" cy="4139294"/>
            <a:chOff x="3858986" y="2038348"/>
            <a:chExt cx="7511144" cy="4139294"/>
          </a:xfrm>
        </xdr:grpSpPr>
        <xdr:grpSp>
          <xdr:nvGrpSpPr>
            <xdr:cNvPr id="103" name="Group 102">
              <a:extLst>
                <a:ext uri="{FF2B5EF4-FFF2-40B4-BE49-F238E27FC236}">
                  <a16:creationId xmlns:a16="http://schemas.microsoft.com/office/drawing/2014/main" id="{6BBAD428-75BC-419D-8A56-06000BD173B8}"/>
                </a:ext>
              </a:extLst>
            </xdr:cNvPr>
            <xdr:cNvGrpSpPr/>
          </xdr:nvGrpSpPr>
          <xdr:grpSpPr>
            <a:xfrm>
              <a:off x="3858986" y="2038348"/>
              <a:ext cx="7511144" cy="4139294"/>
              <a:chOff x="3858986" y="2038348"/>
              <a:chExt cx="7511144" cy="4139294"/>
            </a:xfrm>
          </xdr:grpSpPr>
          <xdr:grpSp>
            <xdr:nvGrpSpPr>
              <xdr:cNvPr id="102" name="Group 101">
                <a:extLst>
                  <a:ext uri="{FF2B5EF4-FFF2-40B4-BE49-F238E27FC236}">
                    <a16:creationId xmlns:a16="http://schemas.microsoft.com/office/drawing/2014/main" id="{C9B34B85-F46B-4988-9E97-00AD9DEA5A47}"/>
                  </a:ext>
                </a:extLst>
              </xdr:cNvPr>
              <xdr:cNvGrpSpPr/>
            </xdr:nvGrpSpPr>
            <xdr:grpSpPr>
              <a:xfrm>
                <a:off x="3858986" y="2038348"/>
                <a:ext cx="7511144" cy="4139294"/>
                <a:chOff x="3858986" y="2038348"/>
                <a:chExt cx="7511144" cy="4139294"/>
              </a:xfrm>
            </xdr:grpSpPr>
            <xdr:grpSp>
              <xdr:nvGrpSpPr>
                <xdr:cNvPr id="101" name="Group 100">
                  <a:extLst>
                    <a:ext uri="{FF2B5EF4-FFF2-40B4-BE49-F238E27FC236}">
                      <a16:creationId xmlns:a16="http://schemas.microsoft.com/office/drawing/2014/main" id="{ADB1C443-104F-4DE5-88B7-7F3520A02B49}"/>
                    </a:ext>
                  </a:extLst>
                </xdr:cNvPr>
                <xdr:cNvGrpSpPr/>
              </xdr:nvGrpSpPr>
              <xdr:grpSpPr>
                <a:xfrm>
                  <a:off x="3858986" y="2038348"/>
                  <a:ext cx="7511144" cy="4139294"/>
                  <a:chOff x="3858986" y="2038348"/>
                  <a:chExt cx="7511144" cy="4139294"/>
                </a:xfrm>
              </xdr:grpSpPr>
              <xdr:grpSp>
                <xdr:nvGrpSpPr>
                  <xdr:cNvPr id="17" name="Group 16">
                    <a:extLst>
                      <a:ext uri="{FF2B5EF4-FFF2-40B4-BE49-F238E27FC236}">
                        <a16:creationId xmlns:a16="http://schemas.microsoft.com/office/drawing/2014/main" id="{EB7E50DD-03EB-4C22-A061-7807D1920887}"/>
                      </a:ext>
                    </a:extLst>
                  </xdr:cNvPr>
                  <xdr:cNvGrpSpPr/>
                </xdr:nvGrpSpPr>
                <xdr:grpSpPr>
                  <a:xfrm>
                    <a:off x="3858986" y="2038348"/>
                    <a:ext cx="7511144" cy="4139294"/>
                    <a:chOff x="3858986" y="2038348"/>
                    <a:chExt cx="7511144" cy="4139294"/>
                  </a:xfrm>
                </xdr:grpSpPr>
                <xdr:grpSp>
                  <xdr:nvGrpSpPr>
                    <xdr:cNvPr id="4" name="Group 3">
                      <a:extLst>
                        <a:ext uri="{FF2B5EF4-FFF2-40B4-BE49-F238E27FC236}">
                          <a16:creationId xmlns:a16="http://schemas.microsoft.com/office/drawing/2014/main" id="{4460BFA7-7A18-4314-BB01-1A2EFD343A99}"/>
                        </a:ext>
                      </a:extLst>
                    </xdr:cNvPr>
                    <xdr:cNvGrpSpPr/>
                  </xdr:nvGrpSpPr>
                  <xdr:grpSpPr>
                    <a:xfrm>
                      <a:off x="3951514" y="2038348"/>
                      <a:ext cx="7418616" cy="4139294"/>
                      <a:chOff x="6536871" y="2038348"/>
                      <a:chExt cx="7418615" cy="4139294"/>
                    </a:xfrm>
                  </xdr:grpSpPr>
                  <mc:AlternateContent xmlns:mc="http://schemas.openxmlformats.org/markup-compatibility/2006">
                    <mc:Choice xmlns:cx1="http://schemas.microsoft.com/office/drawing/2015/9/8/chartex" Requires="cx1">
                      <xdr:graphicFrame macro="">
                        <xdr:nvGraphicFramePr>
                          <xdr:cNvPr id="2" name="Chart 1">
                            <a:extLst>
                              <a:ext uri="{FF2B5EF4-FFF2-40B4-BE49-F238E27FC236}">
                                <a16:creationId xmlns:a16="http://schemas.microsoft.com/office/drawing/2014/main" id="{16AF88AF-61CA-4F2B-8F7E-69D25684DE57}"/>
                              </a:ext>
                            </a:extLst>
                          </xdr:cNvPr>
                          <xdr:cNvGraphicFramePr/>
                        </xdr:nvGraphicFramePr>
                        <xdr:xfrm>
                          <a:off x="6536871" y="2038348"/>
                          <a:ext cx="7418615" cy="4139294"/>
                        </xdr:xfrm>
                        <a:graphic>
                          <a:graphicData uri="http://schemas.microsoft.com/office/drawing/2014/chartex">
                            <cx:chart xmlns:cx="http://schemas.microsoft.com/office/drawing/2014/chartex" xmlns:r="http://schemas.openxmlformats.org/officeDocument/2006/relationships" r:id="rId7"/>
                          </a:graphicData>
                        </a:graphic>
                      </xdr:graphicFrame>
                    </mc:Choice>
                    <mc:Fallback>
                      <xdr:sp macro="" textlink="">
                        <xdr:nvSpPr>
                          <xdr:cNvPr id="0" name=""/>
                          <xdr:cNvSpPr>
                            <a:spLocks noTextEdit="1"/>
                          </xdr:cNvSpPr>
                        </xdr:nvSpPr>
                        <xdr:spPr>
                          <a:xfrm>
                            <a:off x="6536871" y="2038348"/>
                            <a:ext cx="7418615" cy="4139294"/>
                          </a:xfrm>
                          <a:prstGeom prst="rect">
                            <a:avLst/>
                          </a:prstGeom>
                          <a:solidFill>
                            <a:prstClr val="white"/>
                          </a:solidFill>
                          <a:ln w="1">
                            <a:solidFill>
                              <a:prstClr val="green"/>
                            </a:solidFill>
                          </a:ln>
                        </xdr:spPr>
                        <xdr:txBody>
                          <a:bodyPr vertOverflow="clip" horzOverflow="clip"/>
                          <a:lstStyle/>
                          <a:p>
                            <a:r>
                              <a:rPr lang="en-GB" sz="1100"/>
                              <a:t>This chart isn't available in your version of Excel.
Editing this shape or saving this workbook into a different file format will permanently break the chart.</a:t>
                            </a:r>
                          </a:p>
                        </xdr:txBody>
                      </xdr:sp>
                    </mc:Fallback>
                  </mc:AlternateContent>
                  <xdr:sp macro="" textlink="">
                    <xdr:nvSpPr>
                      <xdr:cNvPr id="3" name="TextBox 2">
                        <a:extLst>
                          <a:ext uri="{FF2B5EF4-FFF2-40B4-BE49-F238E27FC236}">
                            <a16:creationId xmlns:a16="http://schemas.microsoft.com/office/drawing/2014/main" id="{06AC3AD6-9BD6-427B-AAE3-9B4FFE3D3ED5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0172698" y="2683327"/>
                        <a:ext cx="1398815" cy="59871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 algn="ctr"/>
                        <a:r>
                          <a:rPr lang="en-GB" sz="1600" b="1">
                            <a:solidFill>
                              <a:schemeClr val="bg1"/>
                            </a:solidFill>
                          </a:rPr>
                          <a:t>4.5 million</a:t>
                        </a:r>
                      </a:p>
                      <a:p>
                        <a:pPr algn="ctr"/>
                        <a:r>
                          <a:rPr lang="en-GB" sz="1600" b="1">
                            <a:solidFill>
                              <a:schemeClr val="bg1"/>
                            </a:solidFill>
                          </a:rPr>
                          <a:t>installations</a:t>
                        </a:r>
                      </a:p>
                    </xdr:txBody>
                  </xdr:sp>
                </xdr:grpSp>
                <xdr:graphicFrame macro="">
                  <xdr:nvGraphicFramePr>
                    <xdr:cNvPr id="5" name="Chart 4">
                      <a:extLst>
                        <a:ext uri="{FF2B5EF4-FFF2-40B4-BE49-F238E27FC236}">
                          <a16:creationId xmlns:a16="http://schemas.microsoft.com/office/drawing/2014/main" id="{514BB54B-7D48-4D32-A659-0A75CCDFFAC5}"/>
                        </a:ext>
                      </a:extLst>
                    </xdr:cNvPr>
                    <xdr:cNvGraphicFramePr/>
                  </xdr:nvGraphicFramePr>
                  <xdr:xfrm>
                    <a:off x="8833757" y="2296882"/>
                    <a:ext cx="985157" cy="1257301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8"/>
                    </a:graphicData>
                  </a:graphic>
                </xdr:graphicFrame>
                <xdr:sp macro="" textlink="">
                  <xdr:nvSpPr>
                    <xdr:cNvPr id="6" name="TextBox 5">
                      <a:extLst>
                        <a:ext uri="{FF2B5EF4-FFF2-40B4-BE49-F238E27FC236}">
                          <a16:creationId xmlns:a16="http://schemas.microsoft.com/office/drawing/2014/main" id="{000132F1-DF44-4654-B69A-881FACA3E1DC}"/>
                        </a:ext>
                      </a:extLst>
                    </xdr:cNvPr>
                    <xdr:cNvSpPr txBox="1"/>
                  </xdr:nvSpPr>
                  <xdr:spPr>
                    <a:xfrm>
                      <a:off x="3858986" y="2092778"/>
                      <a:ext cx="778329" cy="72389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 b="1">
                          <a:solidFill>
                            <a:schemeClr val="bg1"/>
                          </a:solidFill>
                        </a:rPr>
                        <a:t>2018</a:t>
                      </a:r>
                    </a:p>
                    <a:p>
                      <a:pPr algn="ctr"/>
                      <a:r>
                        <a:rPr lang="en-GB" sz="1100" b="1">
                          <a:solidFill>
                            <a:schemeClr val="bg1"/>
                          </a:solidFill>
                        </a:rPr>
                        <a:t>5.1m</a:t>
                      </a:r>
                    </a:p>
                  </xdr:txBody>
                </xdr:sp>
                <xdr:sp macro="" textlink="">
                  <xdr:nvSpPr>
                    <xdr:cNvPr id="12" name="TextBox 11">
                      <a:extLst>
                        <a:ext uri="{FF2B5EF4-FFF2-40B4-BE49-F238E27FC236}">
                          <a16:creationId xmlns:a16="http://schemas.microsoft.com/office/drawing/2014/main" id="{ADF9EAF4-31FA-4C30-84B3-E97997EF86E3}"/>
                        </a:ext>
                      </a:extLst>
                    </xdr:cNvPr>
                    <xdr:cNvSpPr txBox="1"/>
                  </xdr:nvSpPr>
                  <xdr:spPr>
                    <a:xfrm>
                      <a:off x="8806543" y="3298369"/>
                      <a:ext cx="1017815" cy="44087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Domestic</a:t>
                      </a:r>
                      <a:endParaRPr lang="en-GB" sz="1100" baseline="0">
                        <a:solidFill>
                          <a:schemeClr val="bg1"/>
                        </a:solidFill>
                      </a:endParaRPr>
                    </a:p>
                  </xdr:txBody>
                </xdr:sp>
                <xdr:sp macro="" textlink="">
                  <xdr:nvSpPr>
                    <xdr:cNvPr id="13" name="TextBox 12">
                      <a:extLst>
                        <a:ext uri="{FF2B5EF4-FFF2-40B4-BE49-F238E27FC236}">
                          <a16:creationId xmlns:a16="http://schemas.microsoft.com/office/drawing/2014/main" id="{0EAE9964-5369-4213-BB68-74723208630A}"/>
                        </a:ext>
                      </a:extLst>
                    </xdr:cNvPr>
                    <xdr:cNvSpPr txBox="1"/>
                  </xdr:nvSpPr>
                  <xdr:spPr>
                    <a:xfrm>
                      <a:off x="9111343" y="2792185"/>
                      <a:ext cx="451757" cy="27214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97%</a:t>
                      </a:r>
                    </a:p>
                  </xdr:txBody>
                </xdr:sp>
              </xdr:grpSp>
              <xdr:grpSp>
                <xdr:nvGrpSpPr>
                  <xdr:cNvPr id="18" name="Group 17">
                    <a:extLst>
                      <a:ext uri="{FF2B5EF4-FFF2-40B4-BE49-F238E27FC236}">
                        <a16:creationId xmlns:a16="http://schemas.microsoft.com/office/drawing/2014/main" id="{2ECE2929-68D6-412F-B47C-321AB7B79F64}"/>
                      </a:ext>
                    </a:extLst>
                  </xdr:cNvPr>
                  <xdr:cNvGrpSpPr/>
                </xdr:nvGrpSpPr>
                <xdr:grpSpPr>
                  <a:xfrm>
                    <a:off x="8763001" y="3439887"/>
                    <a:ext cx="1050469" cy="1415152"/>
                    <a:chOff x="8752115" y="-1110343"/>
                    <a:chExt cx="1050469" cy="1415152"/>
                  </a:xfrm>
                </xdr:grpSpPr>
                <xdr:graphicFrame macro="">
                  <xdr:nvGraphicFramePr>
                    <xdr:cNvPr id="20" name="Chart 19">
                      <a:extLst>
                        <a:ext uri="{FF2B5EF4-FFF2-40B4-BE49-F238E27FC236}">
                          <a16:creationId xmlns:a16="http://schemas.microsoft.com/office/drawing/2014/main" id="{FCA1982D-FCB5-4A2E-938D-547556751D27}"/>
                        </a:ext>
                      </a:extLst>
                    </xdr:cNvPr>
                    <xdr:cNvGraphicFramePr/>
                  </xdr:nvGraphicFramePr>
                  <xdr:xfrm>
                    <a:off x="8817427" y="-1110343"/>
                    <a:ext cx="985157" cy="1257301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9"/>
                    </a:graphicData>
                  </a:graphic>
                </xdr:graphicFrame>
                <xdr:sp macro="" textlink="">
                  <xdr:nvSpPr>
                    <xdr:cNvPr id="25" name="TextBox 24">
                      <a:extLst>
                        <a:ext uri="{FF2B5EF4-FFF2-40B4-BE49-F238E27FC236}">
                          <a16:creationId xmlns:a16="http://schemas.microsoft.com/office/drawing/2014/main" id="{733BC74E-248F-42E8-922E-05CFF7E9C023}"/>
                        </a:ext>
                      </a:extLst>
                    </xdr:cNvPr>
                    <xdr:cNvSpPr txBox="1"/>
                  </xdr:nvSpPr>
                  <xdr:spPr>
                    <a:xfrm>
                      <a:off x="8752115" y="-136062"/>
                      <a:ext cx="1039587" cy="44087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Large supplier</a:t>
                      </a:r>
                    </a:p>
                  </xdr:txBody>
                </xdr:sp>
                <xdr:sp macro="" textlink="">
                  <xdr:nvSpPr>
                    <xdr:cNvPr id="26" name="TextBox 25">
                      <a:extLst>
                        <a:ext uri="{FF2B5EF4-FFF2-40B4-BE49-F238E27FC236}">
                          <a16:creationId xmlns:a16="http://schemas.microsoft.com/office/drawing/2014/main" id="{CCC613C3-3D22-4CC5-ACE7-714E2EB301A9}"/>
                        </a:ext>
                      </a:extLst>
                    </xdr:cNvPr>
                    <xdr:cNvSpPr txBox="1"/>
                  </xdr:nvSpPr>
                  <xdr:spPr>
                    <a:xfrm>
                      <a:off x="9100462" y="-625932"/>
                      <a:ext cx="451757" cy="27214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97%</a:t>
                      </a:r>
                    </a:p>
                  </xdr:txBody>
                </xdr:sp>
              </xdr:grpSp>
            </xdr:grpSp>
            <xdr:grpSp>
              <xdr:nvGrpSpPr>
                <xdr:cNvPr id="99" name="Group 98">
                  <a:extLst>
                    <a:ext uri="{FF2B5EF4-FFF2-40B4-BE49-F238E27FC236}">
                      <a16:creationId xmlns:a16="http://schemas.microsoft.com/office/drawing/2014/main" id="{97382598-7B84-496C-BCF8-0B716A2B8DCE}"/>
                    </a:ext>
                  </a:extLst>
                </xdr:cNvPr>
                <xdr:cNvGrpSpPr/>
              </xdr:nvGrpSpPr>
              <xdr:grpSpPr>
                <a:xfrm>
                  <a:off x="7690763" y="3461661"/>
                  <a:ext cx="1039587" cy="1393367"/>
                  <a:chOff x="7690763" y="3118760"/>
                  <a:chExt cx="1039587" cy="1393367"/>
                </a:xfrm>
              </xdr:grpSpPr>
              <xdr:graphicFrame macro="">
                <xdr:nvGraphicFramePr>
                  <xdr:cNvPr id="95" name="Chart 94">
                    <a:extLst>
                      <a:ext uri="{FF2B5EF4-FFF2-40B4-BE49-F238E27FC236}">
                        <a16:creationId xmlns:a16="http://schemas.microsoft.com/office/drawing/2014/main" id="{3E289A35-5AAF-4C0D-89AB-E65D34C5D53D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7728882" y="3118760"/>
                  <a:ext cx="985157" cy="125730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0"/>
                  </a:graphicData>
                </a:graphic>
              </xdr:graphicFrame>
              <xdr:sp macro="" textlink="">
                <xdr:nvSpPr>
                  <xdr:cNvPr id="96" name="TextBox 95">
                    <a:extLst>
                      <a:ext uri="{FF2B5EF4-FFF2-40B4-BE49-F238E27FC236}">
                        <a16:creationId xmlns:a16="http://schemas.microsoft.com/office/drawing/2014/main" id="{862C87EA-F8E8-4C79-BA4F-92A6A72E2F1A}"/>
                      </a:ext>
                    </a:extLst>
                  </xdr:cNvPr>
                  <xdr:cNvSpPr txBox="1"/>
                </xdr:nvSpPr>
                <xdr:spPr>
                  <a:xfrm>
                    <a:off x="7690763" y="4071256"/>
                    <a:ext cx="1039587" cy="44087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ctr"/>
                    <a:r>
                      <a:rPr lang="en-GB" sz="1100">
                        <a:solidFill>
                          <a:schemeClr val="bg1"/>
                        </a:solidFill>
                      </a:rPr>
                      <a:t>Electricity</a:t>
                    </a:r>
                  </a:p>
                </xdr:txBody>
              </xdr:sp>
              <xdr:sp macro="" textlink="">
                <xdr:nvSpPr>
                  <xdr:cNvPr id="97" name="TextBox 96">
                    <a:extLst>
                      <a:ext uri="{FF2B5EF4-FFF2-40B4-BE49-F238E27FC236}">
                        <a16:creationId xmlns:a16="http://schemas.microsoft.com/office/drawing/2014/main" id="{B88913C3-8D50-43FC-8AEC-0DA4CE8194ED}"/>
                      </a:ext>
                    </a:extLst>
                  </xdr:cNvPr>
                  <xdr:cNvSpPr txBox="1"/>
                </xdr:nvSpPr>
                <xdr:spPr>
                  <a:xfrm>
                    <a:off x="8017328" y="3608614"/>
                    <a:ext cx="451757" cy="2721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en-GB" sz="1100">
                        <a:solidFill>
                          <a:schemeClr val="bg1"/>
                        </a:solidFill>
                      </a:rPr>
                      <a:t>56%</a:t>
                    </a:r>
                  </a:p>
                </xdr:txBody>
              </xdr:sp>
            </xdr:grpSp>
          </xdr:grpSp>
          <xdr:sp macro="" textlink="">
            <xdr:nvSpPr>
              <xdr:cNvPr id="98" name="TextBox 97">
                <a:extLst>
                  <a:ext uri="{FF2B5EF4-FFF2-40B4-BE49-F238E27FC236}">
                    <a16:creationId xmlns:a16="http://schemas.microsoft.com/office/drawing/2014/main" id="{A8AD1318-7C29-4586-BFB6-F7E61BEB9104}"/>
                  </a:ext>
                </a:extLst>
              </xdr:cNvPr>
              <xdr:cNvSpPr txBox="1"/>
            </xdr:nvSpPr>
            <xdr:spPr>
              <a:xfrm>
                <a:off x="7522040" y="2073728"/>
                <a:ext cx="778330" cy="72389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600" b="1">
                    <a:solidFill>
                      <a:schemeClr val="bg1"/>
                    </a:solidFill>
                  </a:rPr>
                  <a:t>2019</a:t>
                </a:r>
              </a:p>
            </xdr:txBody>
          </xdr:sp>
        </xdr:grpSp>
        <xdr:sp macro="" textlink="">
          <xdr:nvSpPr>
            <xdr:cNvPr id="106" name="TextBox 105">
              <a:extLst>
                <a:ext uri="{FF2B5EF4-FFF2-40B4-BE49-F238E27FC236}">
                  <a16:creationId xmlns:a16="http://schemas.microsoft.com/office/drawing/2014/main" id="{84C4F9C5-2A02-4C0D-B446-0F40B34D71F2}"/>
                </a:ext>
              </a:extLst>
            </xdr:cNvPr>
            <xdr:cNvSpPr txBox="1"/>
          </xdr:nvSpPr>
          <xdr:spPr>
            <a:xfrm>
              <a:off x="9623014" y="209277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2016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3.1m</a:t>
              </a:r>
            </a:p>
          </xdr:txBody>
        </xdr:sp>
        <xdr:sp macro="" textlink="">
          <xdr:nvSpPr>
            <xdr:cNvPr id="107" name="TextBox 106">
              <a:extLst>
                <a:ext uri="{FF2B5EF4-FFF2-40B4-BE49-F238E27FC236}">
                  <a16:creationId xmlns:a16="http://schemas.microsoft.com/office/drawing/2014/main" id="{EF73BE26-C059-4C87-B4A3-1C3F2809FD52}"/>
                </a:ext>
              </a:extLst>
            </xdr:cNvPr>
            <xdr:cNvSpPr txBox="1"/>
          </xdr:nvSpPr>
          <xdr:spPr>
            <a:xfrm>
              <a:off x="7434943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2015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1.7m</a:t>
              </a:r>
            </a:p>
          </xdr:txBody>
        </xdr:sp>
        <xdr:sp macro="" textlink="">
          <xdr:nvSpPr>
            <xdr:cNvPr id="108" name="TextBox 107">
              <a:extLst>
                <a:ext uri="{FF2B5EF4-FFF2-40B4-BE49-F238E27FC236}">
                  <a16:creationId xmlns:a16="http://schemas.microsoft.com/office/drawing/2014/main" id="{1CD1CD24-49A6-40C6-8B31-B07E82A29E1E}"/>
                </a:ext>
              </a:extLst>
            </xdr:cNvPr>
            <xdr:cNvSpPr txBox="1"/>
          </xdr:nvSpPr>
          <xdr:spPr>
            <a:xfrm>
              <a:off x="9704629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2014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0.5m</a:t>
              </a:r>
            </a:p>
          </xdr:txBody>
        </xdr:sp>
        <xdr:sp macro="" textlink="">
          <xdr:nvSpPr>
            <xdr:cNvPr id="109" name="TextBox 108">
              <a:extLst>
                <a:ext uri="{FF2B5EF4-FFF2-40B4-BE49-F238E27FC236}">
                  <a16:creationId xmlns:a16="http://schemas.microsoft.com/office/drawing/2014/main" id="{C4D76451-4014-40DB-971A-47C332B13F3B}"/>
                </a:ext>
              </a:extLst>
            </xdr:cNvPr>
            <xdr:cNvSpPr txBox="1"/>
          </xdr:nvSpPr>
          <xdr:spPr>
            <a:xfrm>
              <a:off x="10444849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2013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0.4m</a:t>
              </a:r>
            </a:p>
          </xdr:txBody>
        </xdr:sp>
      </xdr:grpSp>
      <xdr:sp macro="" textlink="">
        <xdr:nvSpPr>
          <xdr:cNvPr id="105" name="TextBox 104">
            <a:extLst>
              <a:ext uri="{FF2B5EF4-FFF2-40B4-BE49-F238E27FC236}">
                <a16:creationId xmlns:a16="http://schemas.microsoft.com/office/drawing/2014/main" id="{9F6A4195-D41A-439C-9DCB-8520FBFC4812}"/>
              </a:ext>
            </a:extLst>
          </xdr:cNvPr>
          <xdr:cNvSpPr txBox="1"/>
        </xdr:nvSpPr>
        <xdr:spPr>
          <a:xfrm>
            <a:off x="5715021" y="2631621"/>
            <a:ext cx="778329" cy="723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b="1">
                <a:solidFill>
                  <a:schemeClr val="bg1"/>
                </a:solidFill>
              </a:rPr>
              <a:t>2017</a:t>
            </a:r>
          </a:p>
          <a:p>
            <a:pPr algn="ctr"/>
            <a:r>
              <a:rPr lang="en-GB" sz="1100" b="1">
                <a:solidFill>
                  <a:schemeClr val="bg1"/>
                </a:solidFill>
              </a:rPr>
              <a:t>4.9m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mart-meters-statistic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martmeter.stats@bei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49"/>
  <sheetViews>
    <sheetView showGridLines="0" tabSelected="1" workbookViewId="0"/>
  </sheetViews>
  <sheetFormatPr defaultColWidth="0" defaultRowHeight="15" customHeight="1" zeroHeight="1" x14ac:dyDescent="0.55000000000000004"/>
  <cols>
    <col min="1" max="13" width="9.68359375" style="61" customWidth="1"/>
    <col min="14" max="14" width="9.15625" style="61" customWidth="1"/>
    <col min="15" max="16384" width="9.15625" style="61" hidden="1"/>
  </cols>
  <sheetData>
    <row r="1" spans="1:11" ht="15" customHeight="1" x14ac:dyDescent="0.55000000000000004">
      <c r="A1" s="61" t="s">
        <v>0</v>
      </c>
    </row>
    <row r="2" spans="1:11" ht="15" customHeight="1" x14ac:dyDescent="0.55000000000000004"/>
    <row r="3" spans="1:11" ht="15" customHeight="1" x14ac:dyDescent="1.2">
      <c r="F3" s="62"/>
      <c r="G3" s="62"/>
      <c r="I3" s="62"/>
      <c r="J3" s="62"/>
      <c r="K3" s="62"/>
    </row>
    <row r="4" spans="1:11" ht="15" customHeight="1" x14ac:dyDescent="1.2">
      <c r="F4" s="62"/>
      <c r="G4" s="62"/>
      <c r="H4" s="62"/>
      <c r="I4" s="62"/>
      <c r="J4" s="62"/>
      <c r="K4" s="62"/>
    </row>
    <row r="5" spans="1:11" ht="15" customHeight="1" x14ac:dyDescent="0.55000000000000004"/>
    <row r="6" spans="1:11" ht="15" customHeight="1" x14ac:dyDescent="0.55000000000000004"/>
    <row r="7" spans="1:11" ht="15" customHeight="1" x14ac:dyDescent="0.55000000000000004"/>
    <row r="8" spans="1:11" ht="15" customHeight="1" x14ac:dyDescent="0.55000000000000004"/>
    <row r="9" spans="1:11" s="56" customFormat="1" ht="45.9" x14ac:dyDescent="1.65">
      <c r="B9" s="57" t="s">
        <v>1</v>
      </c>
    </row>
    <row r="10" spans="1:11" ht="35.1" customHeight="1" x14ac:dyDescent="1.65">
      <c r="B10" s="63" t="s">
        <v>175</v>
      </c>
    </row>
    <row r="11" spans="1:11" ht="15" customHeight="1" x14ac:dyDescent="0.55000000000000004"/>
    <row r="12" spans="1:11" ht="15" customHeight="1" x14ac:dyDescent="0.7">
      <c r="B12" s="64" t="s">
        <v>2</v>
      </c>
    </row>
    <row r="13" spans="1:11" ht="15" customHeight="1" x14ac:dyDescent="0.55000000000000004">
      <c r="B13" s="65" t="s">
        <v>3</v>
      </c>
      <c r="E13" s="61" t="s">
        <v>4</v>
      </c>
    </row>
    <row r="14" spans="1:11" ht="15" customHeight="1" x14ac:dyDescent="0.55000000000000004">
      <c r="B14" s="65" t="s">
        <v>5</v>
      </c>
      <c r="E14" s="61" t="s">
        <v>6</v>
      </c>
    </row>
    <row r="15" spans="1:11" ht="15" customHeight="1" x14ac:dyDescent="0.55000000000000004">
      <c r="B15" s="65" t="s">
        <v>169</v>
      </c>
      <c r="E15" s="61" t="s">
        <v>7</v>
      </c>
    </row>
    <row r="16" spans="1:11" ht="15" customHeight="1" x14ac:dyDescent="0.55000000000000004">
      <c r="B16" s="65" t="s">
        <v>170</v>
      </c>
      <c r="E16" s="61" t="s">
        <v>8</v>
      </c>
    </row>
    <row r="17" spans="1:5" ht="15" customHeight="1" x14ac:dyDescent="0.55000000000000004">
      <c r="B17" s="65"/>
    </row>
    <row r="18" spans="1:5" ht="15" customHeight="1" x14ac:dyDescent="0.7">
      <c r="B18" s="64" t="s">
        <v>9</v>
      </c>
    </row>
    <row r="19" spans="1:5" ht="15" customHeight="1" x14ac:dyDescent="0.55000000000000004">
      <c r="B19" s="65" t="s">
        <v>10</v>
      </c>
      <c r="E19" s="61" t="s">
        <v>11</v>
      </c>
    </row>
    <row r="20" spans="1:5" ht="15" customHeight="1" x14ac:dyDescent="0.55000000000000004">
      <c r="B20" s="65" t="s">
        <v>12</v>
      </c>
      <c r="E20" s="61" t="s">
        <v>13</v>
      </c>
    </row>
    <row r="21" spans="1:5" ht="15" customHeight="1" x14ac:dyDescent="0.55000000000000004">
      <c r="B21" s="65"/>
    </row>
    <row r="22" spans="1:5" ht="15" customHeight="1" x14ac:dyDescent="0.55000000000000004">
      <c r="B22" s="58" t="s">
        <v>14</v>
      </c>
    </row>
    <row r="23" spans="1:5" ht="15" customHeight="1" x14ac:dyDescent="0.55000000000000004">
      <c r="B23" s="59" t="s">
        <v>15</v>
      </c>
    </row>
    <row r="24" spans="1:5" ht="15" customHeight="1" x14ac:dyDescent="0.55000000000000004"/>
    <row r="25" spans="1:5" ht="15" customHeight="1" x14ac:dyDescent="0.7">
      <c r="B25" s="64"/>
    </row>
    <row r="26" spans="1:5" ht="15" customHeight="1" x14ac:dyDescent="0.55000000000000004">
      <c r="B26" s="65"/>
    </row>
    <row r="27" spans="1:5" ht="15" hidden="1" customHeight="1" x14ac:dyDescent="0.55000000000000004">
      <c r="B27" s="65"/>
    </row>
    <row r="28" spans="1:5" ht="15" hidden="1" customHeight="1" x14ac:dyDescent="0.55000000000000004">
      <c r="B28" s="65"/>
    </row>
    <row r="29" spans="1:5" ht="15" hidden="1" customHeight="1" x14ac:dyDescent="0.55000000000000004">
      <c r="A29" s="66"/>
      <c r="B29" s="65"/>
    </row>
    <row r="30" spans="1:5" ht="15" hidden="1" customHeight="1" x14ac:dyDescent="0.55000000000000004">
      <c r="A30" s="66"/>
      <c r="B30" s="65"/>
    </row>
    <row r="31" spans="1:5" ht="15" hidden="1" customHeight="1" x14ac:dyDescent="0.55000000000000004">
      <c r="B31" s="65"/>
    </row>
    <row r="32" spans="1:5" ht="15" hidden="1" customHeight="1" x14ac:dyDescent="0.55000000000000004">
      <c r="B32" s="65"/>
    </row>
    <row r="33" spans="2:2" ht="15" hidden="1" customHeight="1" x14ac:dyDescent="0.55000000000000004">
      <c r="B33" s="65"/>
    </row>
    <row r="34" spans="2:2" ht="15" hidden="1" customHeight="1" x14ac:dyDescent="0.55000000000000004">
      <c r="B34" s="65"/>
    </row>
    <row r="35" spans="2:2" ht="15" hidden="1" customHeight="1" x14ac:dyDescent="0.55000000000000004">
      <c r="B35" s="65"/>
    </row>
    <row r="49" ht="15" customHeight="1" x14ac:dyDescent="0.55000000000000004"/>
  </sheetData>
  <hyperlinks>
    <hyperlink ref="B13" location="'Table 1 Dom Operating - Large'!A1" display="Table 1 Dom Operating - Large" xr:uid="{3B9E800F-41CA-4B5B-A79C-D07C20230948}"/>
    <hyperlink ref="B14" location="'Table 2 Dom Installed - Large'!A1" display="Table 2 Dom Installed - Large" xr:uid="{575EB982-F74E-4EDF-A51F-8E700BF84389}"/>
    <hyperlink ref="B15" location="'Table 3 ND Operating - Large'!A1" display="Table 3 ND Operating - Large" xr:uid="{8976427E-EF8B-4DF0-9473-DCBFE1BE9B64}"/>
    <hyperlink ref="B16" location="'Table 4 ND Installed - Large'!A1" display="Table 4 ND Installed - Large" xr:uid="{BFFA354E-1923-47C7-99EB-4B2B73C6A722}"/>
    <hyperlink ref="B19" location="'Table 5 Annual Operating'!A1" display="Table 5 Annual Operating" xr:uid="{26A9373E-E43D-4BBB-82EA-DAAF2F693AB6}"/>
    <hyperlink ref="B20" location="'Table 6 Annual Installed'!A1" display="Table 6 Annual Installed" xr:uid="{89031690-BB42-4AB1-8CD2-874C312CA94A}"/>
    <hyperlink ref="B23" r:id="rId1" xr:uid="{6A575B26-41ED-4360-B29D-B1325CCDBE95}"/>
  </hyperlinks>
  <pageMargins left="0.7" right="0.7" top="0.75" bottom="0.75" header="0.3" footer="0.3"/>
  <pageSetup paperSize="9" scale="72" orientation="landscape" verticalDpi="4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2E690-4F56-4B28-A459-EB64094891D2}">
  <sheetPr>
    <tabColor rgb="FFFFFF00"/>
    <pageSetUpPr fitToPage="1"/>
  </sheetPr>
  <dimension ref="B1:X31"/>
  <sheetViews>
    <sheetView workbookViewId="0"/>
  </sheetViews>
  <sheetFormatPr defaultColWidth="9.15625" defaultRowHeight="14.4" x14ac:dyDescent="0.55000000000000004"/>
  <cols>
    <col min="1" max="12" width="9.15625" style="3"/>
    <col min="13" max="13" width="9.15625" style="3" customWidth="1"/>
    <col min="14" max="15" width="14.578125" style="3" customWidth="1"/>
    <col min="16" max="16" width="14.578125" style="47" customWidth="1"/>
    <col min="17" max="18" width="12.578125" style="3" bestFit="1" customWidth="1"/>
    <col min="19" max="16384" width="9.15625" style="3"/>
  </cols>
  <sheetData>
    <row r="1" spans="2:24" x14ac:dyDescent="0.55000000000000004">
      <c r="C1" s="255"/>
      <c r="D1" s="255"/>
      <c r="N1" s="3" t="s">
        <v>65</v>
      </c>
      <c r="O1" s="3" t="s">
        <v>66</v>
      </c>
      <c r="P1" s="47" t="s">
        <v>64</v>
      </c>
      <c r="Q1" s="47" t="s">
        <v>62</v>
      </c>
      <c r="R1" s="47" t="s">
        <v>63</v>
      </c>
      <c r="T1" s="3" t="s">
        <v>61</v>
      </c>
    </row>
    <row r="2" spans="2:24" ht="18.3" x14ac:dyDescent="0.55000000000000004">
      <c r="B2" s="21" t="s">
        <v>98</v>
      </c>
      <c r="M2" s="50">
        <v>2012</v>
      </c>
      <c r="N2" s="71">
        <f>'Table 5 Annual Operating'!R9</f>
        <v>3200</v>
      </c>
      <c r="O2" s="51">
        <f>'Table 5 Annual Operating'!R25</f>
        <v>454233</v>
      </c>
      <c r="P2" s="71">
        <f>'Table 5 Annual Operating'!R41</f>
        <v>457433</v>
      </c>
      <c r="Q2" s="71">
        <f>'Table 5 Annual Operating'!D41+'Table 5 Annual Operating'!G41</f>
        <v>457433</v>
      </c>
      <c r="R2" s="71">
        <f>'Table 5 Annual Operating'!K41+'Table 5 Annual Operating'!N41</f>
        <v>0</v>
      </c>
      <c r="T2" s="3">
        <f>SUM(N2:O2)-P2</f>
        <v>0</v>
      </c>
      <c r="U2" s="49">
        <f>N2/P2</f>
        <v>6.9955600055090035E-3</v>
      </c>
      <c r="V2" s="49"/>
      <c r="W2" s="49"/>
      <c r="X2" s="49"/>
    </row>
    <row r="3" spans="2:24" x14ac:dyDescent="0.55000000000000004">
      <c r="M3" s="50">
        <v>2013</v>
      </c>
      <c r="N3" s="71">
        <f>'Table 5 Annual Operating'!R10</f>
        <v>265155</v>
      </c>
      <c r="O3" s="51">
        <f>'Table 5 Annual Operating'!R26</f>
        <v>529178</v>
      </c>
      <c r="P3" s="71">
        <f>'Table 5 Annual Operating'!R42</f>
        <v>794333</v>
      </c>
      <c r="Q3" s="71">
        <f>'Table 5 Annual Operating'!D42+'Table 5 Annual Operating'!G42</f>
        <v>794333</v>
      </c>
      <c r="R3" s="71">
        <f>'Table 5 Annual Operating'!K42+'Table 5 Annual Operating'!N42</f>
        <v>0</v>
      </c>
      <c r="T3" s="3">
        <f t="shared" ref="T3:T9" si="0">SUM(N3:O3)-P3</f>
        <v>0</v>
      </c>
      <c r="U3" s="49">
        <f t="shared" ref="U3:U9" si="1">N3/P3</f>
        <v>0.33380836500560845</v>
      </c>
      <c r="V3" s="49">
        <f t="shared" ref="V3:V8" si="2">(N3-N2)/N2</f>
        <v>81.860937500000006</v>
      </c>
      <c r="W3" s="49">
        <f t="shared" ref="W3:W8" si="3">(O3-O2)/O2</f>
        <v>0.16499241578661172</v>
      </c>
      <c r="X3" s="49">
        <f t="shared" ref="X3:X8" si="4">(P3-P2)/P2</f>
        <v>0.73650130182999474</v>
      </c>
    </row>
    <row r="4" spans="2:24" x14ac:dyDescent="0.55000000000000004">
      <c r="M4" s="3">
        <v>2014</v>
      </c>
      <c r="N4" s="71">
        <f>'Table 5 Annual Operating'!R11</f>
        <v>671234</v>
      </c>
      <c r="O4" s="51">
        <f>'Table 5 Annual Operating'!R27</f>
        <v>521578</v>
      </c>
      <c r="P4" s="71">
        <f>'Table 5 Annual Operating'!R43</f>
        <v>1192812</v>
      </c>
      <c r="Q4" s="71">
        <f>'Table 5 Annual Operating'!D43+'Table 5 Annual Operating'!G43</f>
        <v>1192812</v>
      </c>
      <c r="R4" s="71">
        <f>'Table 5 Annual Operating'!K43+'Table 5 Annual Operating'!N43</f>
        <v>0</v>
      </c>
      <c r="T4" s="3">
        <f t="shared" si="0"/>
        <v>0</v>
      </c>
      <c r="U4" s="49">
        <f t="shared" si="1"/>
        <v>0.56273243394600325</v>
      </c>
      <c r="V4" s="49">
        <f t="shared" si="2"/>
        <v>1.5314778148630046</v>
      </c>
      <c r="W4" s="49">
        <f t="shared" si="3"/>
        <v>-1.4361897131022075E-2</v>
      </c>
      <c r="X4" s="49">
        <f t="shared" si="4"/>
        <v>0.50165232969044471</v>
      </c>
    </row>
    <row r="5" spans="2:24" x14ac:dyDescent="0.55000000000000004">
      <c r="M5" s="3">
        <v>2015</v>
      </c>
      <c r="N5" s="71">
        <f>'Table 5 Annual Operating'!R12</f>
        <v>2320481</v>
      </c>
      <c r="O5" s="51">
        <f>'Table 5 Annual Operating'!R28</f>
        <v>810899</v>
      </c>
      <c r="P5" s="71">
        <f>'Table 5 Annual Operating'!R44</f>
        <v>3131380</v>
      </c>
      <c r="Q5" s="71">
        <f>'Table 5 Annual Operating'!D44+'Table 5 Annual Operating'!G44</f>
        <v>2407850</v>
      </c>
      <c r="R5" s="71">
        <f>'Table 5 Annual Operating'!K44+'Table 5 Annual Operating'!N44</f>
        <v>723530</v>
      </c>
      <c r="T5" s="3">
        <f t="shared" si="0"/>
        <v>0</v>
      </c>
      <c r="U5" s="49">
        <f t="shared" si="1"/>
        <v>0.74104101067261074</v>
      </c>
      <c r="V5" s="49">
        <f t="shared" si="2"/>
        <v>2.4570373372028236</v>
      </c>
      <c r="W5" s="49">
        <f t="shared" si="3"/>
        <v>0.55470322751343037</v>
      </c>
      <c r="X5" s="49">
        <f t="shared" si="4"/>
        <v>1.6252083312374457</v>
      </c>
    </row>
    <row r="6" spans="2:24" x14ac:dyDescent="0.55000000000000004">
      <c r="M6" s="3">
        <v>2016</v>
      </c>
      <c r="N6" s="71">
        <f>'Table 5 Annual Operating'!R13</f>
        <v>4946982</v>
      </c>
      <c r="O6" s="51">
        <f>'Table 5 Annual Operating'!R29</f>
        <v>923555</v>
      </c>
      <c r="P6" s="71">
        <f>'Table 5 Annual Operating'!R45</f>
        <v>5870537</v>
      </c>
      <c r="Q6" s="71">
        <f>'Table 5 Annual Operating'!D45+'Table 5 Annual Operating'!G45</f>
        <v>5446157</v>
      </c>
      <c r="R6" s="71">
        <f>'Table 5 Annual Operating'!K45+'Table 5 Annual Operating'!N45</f>
        <v>424380</v>
      </c>
      <c r="T6" s="3">
        <f t="shared" si="0"/>
        <v>0</v>
      </c>
      <c r="U6" s="49">
        <f t="shared" si="1"/>
        <v>0.84267963901769127</v>
      </c>
      <c r="V6" s="49">
        <f t="shared" si="2"/>
        <v>1.1318778305015211</v>
      </c>
      <c r="W6" s="49">
        <f t="shared" si="3"/>
        <v>0.13892728934182924</v>
      </c>
      <c r="X6" s="49">
        <f t="shared" si="4"/>
        <v>0.87474436191072302</v>
      </c>
    </row>
    <row r="7" spans="2:24" x14ac:dyDescent="0.55000000000000004">
      <c r="M7" s="3">
        <v>2017</v>
      </c>
      <c r="N7" s="71">
        <f>'Table 5 Annual Operating'!R14</f>
        <v>8975694</v>
      </c>
      <c r="O7" s="51">
        <f>'Table 5 Annual Operating'!R30</f>
        <v>1060580</v>
      </c>
      <c r="P7" s="71">
        <f>'Table 5 Annual Operating'!R46</f>
        <v>10036274</v>
      </c>
      <c r="Q7" s="71">
        <f>'Table 5 Annual Operating'!D46+'Table 5 Annual Operating'!G46</f>
        <v>9399479</v>
      </c>
      <c r="R7" s="71">
        <f>'Table 5 Annual Operating'!K46+'Table 5 Annual Operating'!N46</f>
        <v>636795</v>
      </c>
      <c r="T7" s="3">
        <f t="shared" si="0"/>
        <v>0</v>
      </c>
      <c r="U7" s="49">
        <f t="shared" si="1"/>
        <v>0.89432532431856682</v>
      </c>
      <c r="V7" s="49">
        <f t="shared" si="2"/>
        <v>0.81437773575889305</v>
      </c>
      <c r="W7" s="49">
        <f t="shared" si="3"/>
        <v>0.14836690830540683</v>
      </c>
      <c r="X7" s="49">
        <f t="shared" si="4"/>
        <v>0.70960067196578436</v>
      </c>
    </row>
    <row r="8" spans="2:24" x14ac:dyDescent="0.55000000000000004">
      <c r="M8" s="3">
        <v>2018</v>
      </c>
      <c r="N8" s="71">
        <f>'Table 5 Annual Operating'!R15</f>
        <v>12646087</v>
      </c>
      <c r="O8" s="51">
        <f>'Table 5 Annual Operating'!R31</f>
        <v>1117461</v>
      </c>
      <c r="P8" s="71">
        <f>'Table 5 Annual Operating'!R47</f>
        <v>13763548</v>
      </c>
      <c r="Q8" s="71">
        <f>'Table 5 Annual Operating'!D47+'Table 5 Annual Operating'!G47</f>
        <v>12971863</v>
      </c>
      <c r="R8" s="71">
        <f>'Table 5 Annual Operating'!K47+'Table 5 Annual Operating'!N47</f>
        <v>791685</v>
      </c>
      <c r="T8" s="3">
        <f t="shared" si="0"/>
        <v>0</v>
      </c>
      <c r="U8" s="49">
        <f t="shared" si="1"/>
        <v>0.9188101062313293</v>
      </c>
      <c r="V8" s="49">
        <f t="shared" si="2"/>
        <v>0.4089258167669263</v>
      </c>
      <c r="W8" s="49">
        <f t="shared" si="3"/>
        <v>5.3631974957098948E-2</v>
      </c>
      <c r="X8" s="49">
        <f t="shared" si="4"/>
        <v>0.37138025526206242</v>
      </c>
    </row>
    <row r="9" spans="2:24" x14ac:dyDescent="0.55000000000000004">
      <c r="M9" s="3">
        <v>2019</v>
      </c>
      <c r="N9" s="71">
        <f>'Table 5 Annual Operating'!R16</f>
        <v>15195441</v>
      </c>
      <c r="O9" s="51">
        <f>'Table 5 Annual Operating'!R32</f>
        <v>1290527</v>
      </c>
      <c r="P9" s="71">
        <f>'Table 5 Annual Operating'!R48</f>
        <v>16485968</v>
      </c>
      <c r="Q9" s="71">
        <f>'Table 5 Annual Operating'!D48+'Table 5 Annual Operating'!G48</f>
        <v>15706298</v>
      </c>
      <c r="R9" s="71">
        <f>'Table 5 Annual Operating'!K48+'Table 5 Annual Operating'!N48</f>
        <v>779670</v>
      </c>
      <c r="T9" s="3">
        <f t="shared" si="0"/>
        <v>0</v>
      </c>
      <c r="U9" s="49">
        <f t="shared" si="1"/>
        <v>0.92171967093470031</v>
      </c>
      <c r="V9" s="49">
        <f>(N9-N8)/N8</f>
        <v>0.20159231863579619</v>
      </c>
      <c r="W9" s="49">
        <f t="shared" ref="W9:X9" si="5">(O9-O8)/O8</f>
        <v>0.15487430881256706</v>
      </c>
      <c r="X9" s="49">
        <f t="shared" si="5"/>
        <v>0.19779928838116451</v>
      </c>
    </row>
    <row r="10" spans="2:24" x14ac:dyDescent="0.55000000000000004">
      <c r="N10" s="47"/>
      <c r="P10" s="72">
        <f>N9/P9</f>
        <v>0.92171967093470031</v>
      </c>
      <c r="Q10" s="72"/>
      <c r="R10" s="72"/>
    </row>
    <row r="11" spans="2:24" x14ac:dyDescent="0.55000000000000004">
      <c r="N11" s="73">
        <f>N9-N8</f>
        <v>2549354</v>
      </c>
      <c r="O11" s="73">
        <f>O9-O8</f>
        <v>173066</v>
      </c>
      <c r="P11" s="73">
        <f>P9-P8</f>
        <v>2722420</v>
      </c>
      <c r="Q11" s="73"/>
      <c r="R11" s="73"/>
      <c r="X11" s="49"/>
    </row>
    <row r="12" spans="2:24" x14ac:dyDescent="0.55000000000000004">
      <c r="O12" s="49">
        <f>N11/P11</f>
        <v>0.93642935329596466</v>
      </c>
    </row>
    <row r="13" spans="2:24" x14ac:dyDescent="0.55000000000000004">
      <c r="M13" s="50"/>
      <c r="N13" s="47"/>
    </row>
    <row r="14" spans="2:24" x14ac:dyDescent="0.55000000000000004">
      <c r="M14" s="50"/>
      <c r="N14" s="47"/>
      <c r="O14" s="49">
        <f>'Figure 1 (Annual)'!H22/P9</f>
        <v>2.2230605445794871</v>
      </c>
    </row>
    <row r="15" spans="2:24" x14ac:dyDescent="0.55000000000000004">
      <c r="N15" s="47"/>
    </row>
    <row r="16" spans="2:24" x14ac:dyDescent="0.55000000000000004">
      <c r="N16" s="47"/>
    </row>
    <row r="17" spans="4:16" x14ac:dyDescent="0.55000000000000004">
      <c r="N17" s="47"/>
    </row>
    <row r="18" spans="4:16" x14ac:dyDescent="0.55000000000000004">
      <c r="N18" s="47" t="s">
        <v>62</v>
      </c>
      <c r="O18" s="3" t="s">
        <v>62</v>
      </c>
    </row>
    <row r="19" spans="4:16" x14ac:dyDescent="0.55000000000000004">
      <c r="N19" s="47" t="s">
        <v>65</v>
      </c>
      <c r="O19" s="3" t="s">
        <v>66</v>
      </c>
    </row>
    <row r="20" spans="4:16" x14ac:dyDescent="0.55000000000000004">
      <c r="M20" s="3">
        <v>2019</v>
      </c>
      <c r="N20" s="47">
        <f>SUM('Table 5 Annual Operating'!D16,'Table 5 Annual Operating'!G16)</f>
        <v>14726150</v>
      </c>
      <c r="O20" s="3">
        <f>SUM('Table 5 Annual Operating'!D32,'Table 5 Annual Operating'!G32)</f>
        <v>980148</v>
      </c>
      <c r="P20" s="47">
        <f>N20/SUM(N20:O20)</f>
        <v>0.93759522453986288</v>
      </c>
    </row>
    <row r="21" spans="4:16" x14ac:dyDescent="0.55000000000000004">
      <c r="N21" s="47"/>
    </row>
    <row r="22" spans="4:16" x14ac:dyDescent="0.55000000000000004">
      <c r="N22" s="47"/>
    </row>
    <row r="24" spans="4:16" x14ac:dyDescent="0.55000000000000004">
      <c r="M24" s="50"/>
    </row>
    <row r="25" spans="4:16" x14ac:dyDescent="0.55000000000000004">
      <c r="E25" s="34"/>
      <c r="F25" s="34"/>
      <c r="G25" s="34"/>
      <c r="H25" s="34"/>
      <c r="I25" s="34"/>
      <c r="J25" s="34"/>
      <c r="K25" s="34"/>
      <c r="L25" s="34"/>
      <c r="M25" s="50"/>
    </row>
    <row r="26" spans="4:16" x14ac:dyDescent="0.55000000000000004">
      <c r="E26" s="34"/>
      <c r="F26" s="34"/>
      <c r="G26" s="34"/>
      <c r="H26" s="34"/>
      <c r="I26" s="34"/>
      <c r="J26" s="34"/>
      <c r="K26" s="34"/>
      <c r="L26" s="34"/>
    </row>
    <row r="28" spans="4:16" x14ac:dyDescent="0.55000000000000004">
      <c r="D28" s="4"/>
    </row>
    <row r="31" spans="4:16" x14ac:dyDescent="0.55000000000000004">
      <c r="E31"/>
    </row>
  </sheetData>
  <mergeCells count="1">
    <mergeCell ref="C1:D1"/>
  </mergeCells>
  <pageMargins left="0.7" right="0.7" top="0.75" bottom="0.75" header="0.3" footer="0.3"/>
  <pageSetup paperSize="9" orientation="landscape" verticalDpi="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4AED-7FA0-47FB-8970-E8C0807AF6C8}">
  <sheetPr>
    <tabColor rgb="FFFFFF00"/>
    <pageSetUpPr fitToPage="1"/>
  </sheetPr>
  <dimension ref="A1:V49"/>
  <sheetViews>
    <sheetView workbookViewId="0">
      <selection sqref="A1:B1"/>
    </sheetView>
  </sheetViews>
  <sheetFormatPr defaultColWidth="9.15625" defaultRowHeight="14.4" x14ac:dyDescent="0.55000000000000004"/>
  <cols>
    <col min="1" max="1" width="7.15625" style="3" customWidth="1"/>
    <col min="2" max="2" width="33.68359375" style="3" customWidth="1"/>
    <col min="3" max="5" width="20.68359375" style="3" customWidth="1"/>
    <col min="6" max="6" width="9.26171875" style="3" customWidth="1"/>
    <col min="7" max="8" width="9.15625" style="3"/>
    <col min="9" max="9" width="5.83984375" style="3" bestFit="1" customWidth="1"/>
    <col min="10" max="10" width="8.578125" style="3" bestFit="1" customWidth="1"/>
    <col min="11" max="12" width="10" style="3" bestFit="1" customWidth="1"/>
    <col min="13" max="13" width="8.83984375" style="3" bestFit="1" customWidth="1"/>
    <col min="14" max="14" width="3.15625" style="3" customWidth="1"/>
    <col min="15" max="15" width="6.83984375" style="3" bestFit="1" customWidth="1"/>
    <col min="16" max="16" width="7.83984375" style="3" bestFit="1" customWidth="1"/>
    <col min="17" max="18" width="8.83984375" style="3" bestFit="1" customWidth="1"/>
    <col min="19" max="19" width="1.578125" style="3" customWidth="1"/>
    <col min="20" max="22" width="8.83984375" style="3" bestFit="1" customWidth="1"/>
    <col min="23" max="16384" width="9.15625" style="3"/>
  </cols>
  <sheetData>
    <row r="1" spans="1:22" s="1" customFormat="1" x14ac:dyDescent="0.55000000000000004">
      <c r="A1" s="255"/>
      <c r="B1" s="255"/>
    </row>
    <row r="2" spans="1:22" ht="18.3" x14ac:dyDescent="0.55000000000000004">
      <c r="B2" s="20" t="s">
        <v>102</v>
      </c>
      <c r="C2" s="20"/>
      <c r="D2" s="20"/>
      <c r="E2" s="20"/>
      <c r="F2" s="11"/>
    </row>
    <row r="4" spans="1:22" ht="18.600000000000001" thickBot="1" x14ac:dyDescent="0.75">
      <c r="B4" s="8"/>
      <c r="C4" s="259" t="s">
        <v>69</v>
      </c>
      <c r="D4" s="259"/>
      <c r="E4" s="10"/>
    </row>
    <row r="5" spans="1:22" ht="21" thickBot="1" x14ac:dyDescent="0.6">
      <c r="B5" s="9" t="s">
        <v>86</v>
      </c>
      <c r="C5" s="16" t="s">
        <v>87</v>
      </c>
      <c r="D5" s="16" t="s">
        <v>88</v>
      </c>
      <c r="E5" s="5"/>
      <c r="I5" s="53" t="s">
        <v>61</v>
      </c>
    </row>
    <row r="6" spans="1:22" x14ac:dyDescent="0.55000000000000004">
      <c r="B6" s="13" t="s">
        <v>26</v>
      </c>
      <c r="C6" s="17">
        <f>'Table 5 Annual Operating'!D16+'Table 5 Annual Operating'!K16</f>
        <v>6498117</v>
      </c>
      <c r="D6" s="18">
        <f>'Table 5 Annual Operating'!F16+'Table 5 Annual Operating'!M16</f>
        <v>15230884</v>
      </c>
      <c r="E6" s="51">
        <f>ROUND(SUM('Table 1 Dom Operating - Large'!D37:F37),-2)</f>
        <v>21814000</v>
      </c>
      <c r="F6" s="48">
        <f>C6/SUM(C6:D6)</f>
        <v>0.29905272681427003</v>
      </c>
      <c r="L6" s="27">
        <f>E6-SUM(C6:D6)</f>
        <v>84999</v>
      </c>
    </row>
    <row r="7" spans="1:22" x14ac:dyDescent="0.55000000000000004">
      <c r="B7" s="14" t="s">
        <v>27</v>
      </c>
      <c r="C7" s="17">
        <f>'Table 5 Annual Operating'!G16+'Table 5 Annual Operating'!N16</f>
        <v>8697324</v>
      </c>
      <c r="D7" s="18">
        <f>'Table 5 Annual Operating'!I16+'Table 5 Annual Operating'!P16</f>
        <v>17449993</v>
      </c>
      <c r="E7" s="51">
        <f>ROUND(SUM('Table 1 Dom Operating - Large'!G37:I37),-2)</f>
        <v>26494200</v>
      </c>
      <c r="F7" s="48">
        <f>C7/SUM(C7:D7)</f>
        <v>0.33262777974504992</v>
      </c>
      <c r="L7" s="27">
        <f>E7-SUM(C7:D7)</f>
        <v>346883</v>
      </c>
    </row>
    <row r="8" spans="1:22" ht="14.7" thickBot="1" x14ac:dyDescent="0.6">
      <c r="B8" s="15" t="s">
        <v>99</v>
      </c>
      <c r="C8" s="12">
        <f>SUM(C6:C7)</f>
        <v>15195441</v>
      </c>
      <c r="D8" s="12">
        <f>SUM(D6:D7)</f>
        <v>32680877</v>
      </c>
      <c r="E8" s="51">
        <f>ROUND(SUM('Table 1 Dom Operating - Large'!J37:L37),-2)</f>
        <v>48308200</v>
      </c>
      <c r="F8" s="48">
        <f>C8/SUM(C8:D8)</f>
        <v>0.31738950768937579</v>
      </c>
      <c r="J8" s="27">
        <f>C8-SUM(C6:C7)</f>
        <v>0</v>
      </c>
      <c r="K8" s="27">
        <f>D8-SUM(D6:D7)</f>
        <v>0</v>
      </c>
      <c r="L8" s="27">
        <f>E8-SUM(C8:D8)</f>
        <v>431882</v>
      </c>
    </row>
    <row r="9" spans="1:22" x14ac:dyDescent="0.55000000000000004">
      <c r="B9" s="19" t="s">
        <v>100</v>
      </c>
    </row>
    <row r="11" spans="1:22" s="8" customFormat="1" ht="18.3" x14ac:dyDescent="0.55000000000000004">
      <c r="B11" s="20" t="s">
        <v>101</v>
      </c>
    </row>
    <row r="12" spans="1:22" s="8" customFormat="1" x14ac:dyDescent="0.55000000000000004">
      <c r="I12" s="41"/>
      <c r="J12" s="256" t="s">
        <v>75</v>
      </c>
      <c r="K12" s="256"/>
      <c r="L12" s="256"/>
      <c r="M12" s="256"/>
      <c r="N12" s="90"/>
      <c r="O12" s="257" t="s">
        <v>76</v>
      </c>
      <c r="P12" s="257"/>
      <c r="Q12" s="257"/>
      <c r="R12" s="257"/>
      <c r="S12" s="89"/>
      <c r="T12" s="257" t="s">
        <v>77</v>
      </c>
      <c r="U12" s="257"/>
      <c r="V12" s="257"/>
    </row>
    <row r="13" spans="1:22" ht="18.3" x14ac:dyDescent="0.55000000000000004">
      <c r="I13" s="42"/>
      <c r="J13" s="258" t="s">
        <v>26</v>
      </c>
      <c r="K13" s="258"/>
      <c r="L13" s="258" t="s">
        <v>27</v>
      </c>
      <c r="M13" s="258"/>
      <c r="N13" s="91"/>
      <c r="O13" s="258" t="s">
        <v>26</v>
      </c>
      <c r="P13" s="258"/>
      <c r="Q13" s="258" t="s">
        <v>27</v>
      </c>
      <c r="R13" s="258"/>
      <c r="S13" s="91"/>
      <c r="T13" s="258" t="s">
        <v>28</v>
      </c>
      <c r="U13" s="258"/>
      <c r="V13" s="258"/>
    </row>
    <row r="14" spans="1:22" ht="30.9" x14ac:dyDescent="0.55000000000000004">
      <c r="I14" s="38" t="s">
        <v>78</v>
      </c>
      <c r="J14" s="28" t="s">
        <v>30</v>
      </c>
      <c r="K14" s="28" t="s">
        <v>31</v>
      </c>
      <c r="L14" s="28" t="s">
        <v>70</v>
      </c>
      <c r="M14" s="28" t="s">
        <v>31</v>
      </c>
      <c r="N14" s="29"/>
      <c r="O14" s="28" t="s">
        <v>30</v>
      </c>
      <c r="P14" s="28" t="s">
        <v>31</v>
      </c>
      <c r="Q14" s="28" t="s">
        <v>70</v>
      </c>
      <c r="R14" s="28" t="s">
        <v>31</v>
      </c>
      <c r="S14" s="29"/>
      <c r="T14" s="28" t="s">
        <v>30</v>
      </c>
      <c r="U14" s="28" t="s">
        <v>31</v>
      </c>
      <c r="V14" s="28" t="s">
        <v>28</v>
      </c>
    </row>
    <row r="15" spans="1:22" x14ac:dyDescent="0.55000000000000004">
      <c r="I15" s="3">
        <v>2019</v>
      </c>
      <c r="J15" s="3">
        <v>6294285</v>
      </c>
      <c r="K15" s="3">
        <v>15519666</v>
      </c>
      <c r="L15" s="3">
        <v>8431865</v>
      </c>
      <c r="M15" s="3">
        <v>18062376</v>
      </c>
      <c r="O15" s="3">
        <v>203832</v>
      </c>
      <c r="P15" s="3">
        <v>1402796</v>
      </c>
      <c r="Q15" s="3">
        <v>265459</v>
      </c>
      <c r="R15" s="3">
        <v>1664467</v>
      </c>
      <c r="T15" s="3">
        <v>15195441</v>
      </c>
      <c r="U15" s="3">
        <v>36649305</v>
      </c>
      <c r="V15" s="3">
        <v>51844746</v>
      </c>
    </row>
    <row r="18" spans="10:18" x14ac:dyDescent="0.55000000000000004">
      <c r="K18" s="3" t="s">
        <v>70</v>
      </c>
      <c r="L18" s="3" t="s">
        <v>71</v>
      </c>
    </row>
    <row r="19" spans="10:18" x14ac:dyDescent="0.55000000000000004">
      <c r="J19" s="3" t="s">
        <v>62</v>
      </c>
      <c r="K19" s="3">
        <f>J15+L15</f>
        <v>14726150</v>
      </c>
      <c r="L19" s="3">
        <f>K15+M15</f>
        <v>33582042</v>
      </c>
      <c r="M19" s="3">
        <f>SUM(K19:L19)</f>
        <v>48308192</v>
      </c>
      <c r="O19" s="3">
        <f>K19/M19</f>
        <v>0.30483753148948317</v>
      </c>
      <c r="P19" s="3">
        <f>M19/SUM($M$19:$M$20)</f>
        <v>0.93178568181238652</v>
      </c>
      <c r="Q19" s="3">
        <f>L19</f>
        <v>33582042</v>
      </c>
      <c r="R19" s="3">
        <f>K19</f>
        <v>14726150</v>
      </c>
    </row>
    <row r="20" spans="10:18" x14ac:dyDescent="0.55000000000000004">
      <c r="J20" s="3" t="s">
        <v>63</v>
      </c>
      <c r="K20" s="3">
        <f>O15+Q15</f>
        <v>469291</v>
      </c>
      <c r="L20" s="3">
        <f>P15+R15</f>
        <v>3067263</v>
      </c>
      <c r="M20" s="3">
        <f>SUM(K20:L20)</f>
        <v>3536554</v>
      </c>
      <c r="O20" s="3">
        <f>K20/M20</f>
        <v>0.13269725274942784</v>
      </c>
      <c r="P20" s="3">
        <f>M20/SUM($M$19:$M$20)</f>
        <v>6.8214318187613462E-2</v>
      </c>
    </row>
    <row r="40" spans="8:22" x14ac:dyDescent="0.55000000000000004">
      <c r="H40" s="3" t="s">
        <v>103</v>
      </c>
    </row>
    <row r="41" spans="8:22" x14ac:dyDescent="0.55000000000000004">
      <c r="I41" s="41"/>
      <c r="J41" s="256" t="s">
        <v>75</v>
      </c>
      <c r="K41" s="256"/>
      <c r="L41" s="256"/>
      <c r="M41" s="256"/>
      <c r="N41" s="90"/>
      <c r="O41" s="257" t="s">
        <v>76</v>
      </c>
      <c r="P41" s="257"/>
      <c r="Q41" s="257"/>
      <c r="R41" s="257"/>
      <c r="S41" s="89"/>
      <c r="T41" s="257" t="s">
        <v>77</v>
      </c>
      <c r="U41" s="257"/>
      <c r="V41" s="257"/>
    </row>
    <row r="42" spans="8:22" ht="18.3" x14ac:dyDescent="0.55000000000000004">
      <c r="I42" s="43"/>
      <c r="J42" s="258" t="s">
        <v>26</v>
      </c>
      <c r="K42" s="258"/>
      <c r="L42" s="258" t="s">
        <v>27</v>
      </c>
      <c r="M42" s="258"/>
      <c r="N42" s="91"/>
      <c r="O42" s="258" t="s">
        <v>26</v>
      </c>
      <c r="P42" s="258"/>
      <c r="Q42" s="258" t="s">
        <v>27</v>
      </c>
      <c r="R42" s="258"/>
      <c r="S42" s="91"/>
      <c r="T42" s="258" t="s">
        <v>28</v>
      </c>
      <c r="U42" s="258"/>
      <c r="V42" s="258"/>
    </row>
    <row r="43" spans="8:22" ht="59.7" x14ac:dyDescent="0.55000000000000004">
      <c r="I43" s="38" t="s">
        <v>78</v>
      </c>
      <c r="J43" s="39" t="s">
        <v>80</v>
      </c>
      <c r="K43" s="39" t="s">
        <v>31</v>
      </c>
      <c r="L43" s="39" t="s">
        <v>80</v>
      </c>
      <c r="M43" s="39" t="s">
        <v>71</v>
      </c>
      <c r="N43" s="40"/>
      <c r="O43" s="39" t="s">
        <v>80</v>
      </c>
      <c r="P43" s="39" t="s">
        <v>31</v>
      </c>
      <c r="Q43" s="39" t="s">
        <v>81</v>
      </c>
      <c r="R43" s="39" t="s">
        <v>31</v>
      </c>
      <c r="S43" s="40"/>
      <c r="T43" s="39" t="s">
        <v>80</v>
      </c>
      <c r="U43" s="39" t="s">
        <v>31</v>
      </c>
      <c r="V43" s="39" t="s">
        <v>28</v>
      </c>
    </row>
    <row r="44" spans="8:22" x14ac:dyDescent="0.55000000000000004">
      <c r="I44" s="3">
        <v>2019</v>
      </c>
      <c r="J44" s="3">
        <v>157599</v>
      </c>
      <c r="K44" s="3">
        <v>311508</v>
      </c>
      <c r="L44" s="3">
        <v>822549</v>
      </c>
      <c r="M44" s="3">
        <v>1332397</v>
      </c>
      <c r="O44" s="3">
        <v>162293</v>
      </c>
      <c r="P44" s="3">
        <v>123064</v>
      </c>
      <c r="Q44" s="3">
        <v>148086</v>
      </c>
      <c r="R44" s="3">
        <v>142626</v>
      </c>
      <c r="T44" s="3">
        <v>1290527</v>
      </c>
      <c r="U44" s="3">
        <v>1909595</v>
      </c>
      <c r="V44" s="3">
        <v>3200122</v>
      </c>
    </row>
    <row r="47" spans="8:22" x14ac:dyDescent="0.55000000000000004">
      <c r="K47" s="3" t="s">
        <v>70</v>
      </c>
      <c r="L47" s="3" t="s">
        <v>71</v>
      </c>
    </row>
    <row r="48" spans="8:22" x14ac:dyDescent="0.55000000000000004">
      <c r="J48" s="3" t="s">
        <v>62</v>
      </c>
      <c r="K48" s="3">
        <f>J44+L44</f>
        <v>980148</v>
      </c>
      <c r="L48" s="3">
        <f>K44+M44</f>
        <v>1643905</v>
      </c>
      <c r="M48" s="3">
        <f>SUM(K48:L48)</f>
        <v>2624053</v>
      </c>
      <c r="O48" s="3">
        <f>K48/M48</f>
        <v>0.37352446768415121</v>
      </c>
      <c r="P48" s="3">
        <f>M48/SUM($M$48:$M$49)</f>
        <v>0.81998530056041619</v>
      </c>
      <c r="Q48" s="3">
        <f>L48</f>
        <v>1643905</v>
      </c>
      <c r="R48" s="3">
        <f>K48</f>
        <v>980148</v>
      </c>
    </row>
    <row r="49" spans="10:16" x14ac:dyDescent="0.55000000000000004">
      <c r="J49" s="3" t="s">
        <v>63</v>
      </c>
      <c r="K49" s="3">
        <f>O44+Q44</f>
        <v>310379</v>
      </c>
      <c r="L49" s="3">
        <f>P44+R44</f>
        <v>265690</v>
      </c>
      <c r="M49" s="3">
        <f>SUM(K49:L49)</f>
        <v>576069</v>
      </c>
      <c r="O49" s="3">
        <f>K49/M49</f>
        <v>0.53878788825644153</v>
      </c>
      <c r="P49" s="3">
        <f>M49/SUM($M$48:$M$49)</f>
        <v>0.18001469943958387</v>
      </c>
    </row>
  </sheetData>
  <mergeCells count="18">
    <mergeCell ref="J13:K13"/>
    <mergeCell ref="L13:M13"/>
    <mergeCell ref="O13:P13"/>
    <mergeCell ref="Q13:R13"/>
    <mergeCell ref="T13:V13"/>
    <mergeCell ref="A1:B1"/>
    <mergeCell ref="C4:D4"/>
    <mergeCell ref="J12:M12"/>
    <mergeCell ref="O12:R12"/>
    <mergeCell ref="T12:V12"/>
    <mergeCell ref="J41:M41"/>
    <mergeCell ref="O41:R41"/>
    <mergeCell ref="T41:V41"/>
    <mergeCell ref="J42:K42"/>
    <mergeCell ref="L42:M42"/>
    <mergeCell ref="O42:P42"/>
    <mergeCell ref="Q42:R42"/>
    <mergeCell ref="T42:V42"/>
  </mergeCells>
  <pageMargins left="0.7" right="0.7" top="0.75" bottom="0.75" header="0.3" footer="0.3"/>
  <pageSetup paperSize="9" scale="88" orientation="portrait" verticalDpi="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11E3-5545-40D6-9874-591501080058}">
  <sheetPr>
    <tabColor rgb="FFFFFF00"/>
    <pageSetUpPr fitToPage="1"/>
  </sheetPr>
  <dimension ref="B1:L12"/>
  <sheetViews>
    <sheetView workbookViewId="0"/>
  </sheetViews>
  <sheetFormatPr defaultColWidth="9.15625" defaultRowHeight="14.4" x14ac:dyDescent="0.55000000000000004"/>
  <cols>
    <col min="1" max="1" width="5.26171875" style="3" customWidth="1"/>
    <col min="2" max="2" width="25.26171875" style="3" customWidth="1"/>
    <col min="3" max="3" width="18.578125" style="3" customWidth="1"/>
    <col min="4" max="4" width="15.578125" style="3" customWidth="1"/>
    <col min="5" max="5" width="13.26171875" style="3" bestFit="1" customWidth="1"/>
    <col min="6" max="16384" width="9.15625" style="3"/>
  </cols>
  <sheetData>
    <row r="1" spans="2:12" s="1" customFormat="1" x14ac:dyDescent="0.55000000000000004"/>
    <row r="2" spans="2:12" ht="18.3" x14ac:dyDescent="0.55000000000000004">
      <c r="B2" s="20" t="s">
        <v>104</v>
      </c>
    </row>
    <row r="4" spans="2:12" ht="18.600000000000001" thickBot="1" x14ac:dyDescent="0.75">
      <c r="B4" s="8"/>
      <c r="C4" s="259" t="s">
        <v>105</v>
      </c>
      <c r="D4" s="259"/>
    </row>
    <row r="5" spans="2:12" ht="29.1" thickBot="1" x14ac:dyDescent="0.6">
      <c r="B5" s="9" t="s">
        <v>86</v>
      </c>
      <c r="C5" s="16" t="s">
        <v>106</v>
      </c>
      <c r="D5" s="16" t="s">
        <v>88</v>
      </c>
      <c r="J5" s="53" t="s">
        <v>61</v>
      </c>
    </row>
    <row r="6" spans="2:12" x14ac:dyDescent="0.55000000000000004">
      <c r="B6" s="13" t="s">
        <v>26</v>
      </c>
      <c r="C6" s="17">
        <f>'Table 5 Annual Operating'!D32+'Table 5 Annual Operating'!K32</f>
        <v>319892</v>
      </c>
      <c r="D6" s="18">
        <f>'Table 5 Annual Operating'!F32+'Table 5 Annual Operating'!M32</f>
        <v>431771</v>
      </c>
      <c r="E6" s="52" t="e">
        <f>ROUND(SUM(#REF!),-2)</f>
        <v>#REF!</v>
      </c>
      <c r="F6" s="49">
        <f>C6/SUM(C6:D6)</f>
        <v>0.42557901612823834</v>
      </c>
      <c r="L6" s="27" t="e">
        <f>E6-SUM(C6:D6)</f>
        <v>#REF!</v>
      </c>
    </row>
    <row r="7" spans="2:12" x14ac:dyDescent="0.55000000000000004">
      <c r="B7" s="14" t="s">
        <v>27</v>
      </c>
      <c r="C7" s="17">
        <f>'Table 5 Annual Operating'!G32+'Table 5 Annual Operating'!N32</f>
        <v>970635</v>
      </c>
      <c r="D7" s="18">
        <f>'Table 5 Annual Operating'!I32+'Table 5 Annual Operating'!P32</f>
        <v>1455535</v>
      </c>
      <c r="E7" s="52" t="e">
        <f>ROUND(SUM(#REF!),-2)</f>
        <v>#REF!</v>
      </c>
      <c r="F7" s="49">
        <f>C7/SUM(C7:D7)</f>
        <v>0.4000688327693443</v>
      </c>
      <c r="L7" s="27" t="e">
        <f>E7-SUM(C7:D7)</f>
        <v>#REF!</v>
      </c>
    </row>
    <row r="8" spans="2:12" ht="14.7" thickBot="1" x14ac:dyDescent="0.6">
      <c r="B8" s="15" t="s">
        <v>99</v>
      </c>
      <c r="C8" s="12" t="e">
        <f>ROUND(SUM(#REF!,#REF!),-2)</f>
        <v>#REF!</v>
      </c>
      <c r="D8" s="12" t="e">
        <f>ROUND(SUM(#REF!,#REF!),-2)</f>
        <v>#REF!</v>
      </c>
      <c r="E8" s="51" t="e">
        <f>ROUND(SUM(#REF!),-2)</f>
        <v>#REF!</v>
      </c>
      <c r="F8" s="49" t="e">
        <f>C8/SUM(C8:D8)</f>
        <v>#REF!</v>
      </c>
      <c r="J8" s="27" t="e">
        <f>C8-SUM(C6:C7)</f>
        <v>#REF!</v>
      </c>
      <c r="K8" s="27" t="e">
        <f>D8-SUM(D6:D7)</f>
        <v>#REF!</v>
      </c>
      <c r="L8" s="27" t="e">
        <f>E8-SUM(C8:D8)</f>
        <v>#REF!</v>
      </c>
    </row>
    <row r="11" spans="2:12" s="8" customFormat="1" ht="18.3" x14ac:dyDescent="0.55000000000000004">
      <c r="B11" s="20" t="s">
        <v>107</v>
      </c>
    </row>
    <row r="12" spans="2:12" s="8" customFormat="1" x14ac:dyDescent="0.55000000000000004"/>
  </sheetData>
  <mergeCells count="1">
    <mergeCell ref="C4:D4"/>
  </mergeCells>
  <pageMargins left="0.7" right="0.7" top="0.75" bottom="0.75" header="0.3" footer="0.3"/>
  <pageSetup paperSize="9" scale="88" orientation="portrait" verticalDpi="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10CE-0D93-422E-A767-ADFABD58A971}">
  <sheetPr>
    <tabColor rgb="FFFFFF00"/>
  </sheetPr>
  <dimension ref="A2:W21"/>
  <sheetViews>
    <sheetView workbookViewId="0"/>
  </sheetViews>
  <sheetFormatPr defaultRowHeight="14.4" x14ac:dyDescent="0.55000000000000004"/>
  <cols>
    <col min="2" max="2" width="18.41796875" customWidth="1"/>
    <col min="3" max="3" width="12.15625" customWidth="1"/>
    <col min="7" max="7" width="12.578125" bestFit="1" customWidth="1"/>
    <col min="8" max="8" width="11.15625" bestFit="1" customWidth="1"/>
    <col min="9" max="9" width="12.578125" bestFit="1" customWidth="1"/>
    <col min="14" max="14" width="12.578125" bestFit="1" customWidth="1"/>
    <col min="15" max="15" width="11.15625" bestFit="1" customWidth="1"/>
    <col min="16" max="16" width="12.578125" bestFit="1" customWidth="1"/>
  </cols>
  <sheetData>
    <row r="2" spans="1:23" x14ac:dyDescent="0.55000000000000004">
      <c r="B2" t="s">
        <v>108</v>
      </c>
      <c r="C2" t="s">
        <v>109</v>
      </c>
      <c r="G2" t="s">
        <v>62</v>
      </c>
      <c r="H2" t="s">
        <v>63</v>
      </c>
      <c r="I2" t="s">
        <v>64</v>
      </c>
      <c r="K2" t="s">
        <v>61</v>
      </c>
      <c r="N2" t="s">
        <v>62</v>
      </c>
      <c r="O2" t="s">
        <v>63</v>
      </c>
      <c r="P2" t="s">
        <v>64</v>
      </c>
      <c r="S2" t="s">
        <v>65</v>
      </c>
      <c r="T2" t="s">
        <v>66</v>
      </c>
      <c r="U2" t="s">
        <v>64</v>
      </c>
      <c r="W2" t="s">
        <v>61</v>
      </c>
    </row>
    <row r="3" spans="1:23" x14ac:dyDescent="0.55000000000000004">
      <c r="A3">
        <v>2012</v>
      </c>
      <c r="B3" s="70">
        <f>G3</f>
        <v>74928</v>
      </c>
      <c r="C3" s="70">
        <f>H3</f>
        <v>0</v>
      </c>
      <c r="F3">
        <v>2012</v>
      </c>
      <c r="G3" s="46">
        <f>'Table 6 Annual Installed'!D42+'Table 6 Annual Installed'!E42</f>
        <v>74928</v>
      </c>
      <c r="H3" s="46">
        <f>'Table 6 Annual Installed'!G42+'Table 6 Annual Installed'!H42</f>
        <v>0</v>
      </c>
      <c r="I3" s="46">
        <f>SUM(G3:H3)</f>
        <v>74928</v>
      </c>
      <c r="J3" s="45">
        <f t="shared" ref="J3:J9" si="0">G3/I3</f>
        <v>1</v>
      </c>
      <c r="K3">
        <f>'Table 6 Annual Installed'!L42-'Figure 6 (Annual)'!I3</f>
        <v>0</v>
      </c>
      <c r="M3">
        <v>2012</v>
      </c>
      <c r="N3" s="74">
        <f t="shared" ref="N3:N9" si="1">G3/1000000</f>
        <v>7.4927999999999995E-2</v>
      </c>
      <c r="O3" s="74">
        <f t="shared" ref="O3:O9" si="2">H3/1000000</f>
        <v>0</v>
      </c>
      <c r="P3" s="74">
        <f t="shared" ref="P3:P9" si="3">I3/1000000</f>
        <v>7.4927999999999995E-2</v>
      </c>
      <c r="R3">
        <v>2012</v>
      </c>
      <c r="S3">
        <f>'Table 6 Annual Installed'!L8</f>
        <v>3309</v>
      </c>
      <c r="T3">
        <f>'Table 6 Annual Installed'!L25</f>
        <v>71619</v>
      </c>
      <c r="U3">
        <f>S3+T3</f>
        <v>74928</v>
      </c>
      <c r="V3" s="45">
        <f t="shared" ref="V3:V9" si="4">S3/U3</f>
        <v>4.4162395900064058E-2</v>
      </c>
      <c r="W3" s="70">
        <f>I3-U3</f>
        <v>0</v>
      </c>
    </row>
    <row r="4" spans="1:23" x14ac:dyDescent="0.55000000000000004">
      <c r="A4">
        <v>2013</v>
      </c>
      <c r="B4" s="70">
        <f>B3+G4</f>
        <v>486441</v>
      </c>
      <c r="C4" s="70">
        <f>H4+C3</f>
        <v>0</v>
      </c>
      <c r="F4">
        <v>2013</v>
      </c>
      <c r="G4" s="46">
        <f>'Table 6 Annual Installed'!D43+'Table 6 Annual Installed'!E43</f>
        <v>411513</v>
      </c>
      <c r="H4" s="46">
        <f>'Table 6 Annual Installed'!G43+'Table 6 Annual Installed'!H43</f>
        <v>0</v>
      </c>
      <c r="I4" s="46">
        <f t="shared" ref="I4:I10" si="5">SUM(G4:H4)</f>
        <v>411513</v>
      </c>
      <c r="J4" s="45">
        <f t="shared" si="0"/>
        <v>1</v>
      </c>
      <c r="K4">
        <f>'Table 6 Annual Installed'!L43-'Figure 6 (Annual)'!I4</f>
        <v>0</v>
      </c>
      <c r="M4">
        <v>2013</v>
      </c>
      <c r="N4" s="74">
        <f t="shared" si="1"/>
        <v>0.41151300000000002</v>
      </c>
      <c r="O4" s="74">
        <f t="shared" si="2"/>
        <v>0</v>
      </c>
      <c r="P4" s="74">
        <f t="shared" si="3"/>
        <v>0.41151300000000002</v>
      </c>
      <c r="R4">
        <v>2013</v>
      </c>
      <c r="S4">
        <f>'Table 6 Annual Installed'!L9</f>
        <v>292382</v>
      </c>
      <c r="T4">
        <f>'Table 6 Annual Installed'!L26</f>
        <v>119131</v>
      </c>
      <c r="U4">
        <f t="shared" ref="U4:U10" si="6">S4+T4</f>
        <v>411513</v>
      </c>
      <c r="V4" s="45">
        <f t="shared" si="4"/>
        <v>0.71050489291954322</v>
      </c>
      <c r="W4" s="70">
        <f t="shared" ref="W4:W10" si="7">I4-U4</f>
        <v>0</v>
      </c>
    </row>
    <row r="5" spans="1:23" x14ac:dyDescent="0.55000000000000004">
      <c r="A5">
        <v>2014</v>
      </c>
      <c r="B5" s="70">
        <f>B4+G5</f>
        <v>1021601</v>
      </c>
      <c r="C5" s="70">
        <f t="shared" ref="C5:C10" si="8">H5+C4</f>
        <v>0</v>
      </c>
      <c r="F5">
        <v>2014</v>
      </c>
      <c r="G5" s="46">
        <f>'Table 6 Annual Installed'!D44+'Table 6 Annual Installed'!E44</f>
        <v>535160</v>
      </c>
      <c r="H5" s="46">
        <f>'Table 6 Annual Installed'!G44+'Table 6 Annual Installed'!H44</f>
        <v>0</v>
      </c>
      <c r="I5" s="46">
        <f t="shared" si="5"/>
        <v>535160</v>
      </c>
      <c r="J5" s="45">
        <f t="shared" si="0"/>
        <v>1</v>
      </c>
      <c r="K5">
        <f>'Table 6 Annual Installed'!L44-'Figure 6 (Annual)'!I5</f>
        <v>0</v>
      </c>
      <c r="M5">
        <v>2014</v>
      </c>
      <c r="N5" s="74">
        <f t="shared" si="1"/>
        <v>0.53515999999999997</v>
      </c>
      <c r="O5" s="74">
        <f t="shared" si="2"/>
        <v>0</v>
      </c>
      <c r="P5" s="74">
        <f t="shared" si="3"/>
        <v>0.53515999999999997</v>
      </c>
      <c r="R5">
        <v>2014</v>
      </c>
      <c r="S5">
        <f>'Table 6 Annual Installed'!L10</f>
        <v>468927</v>
      </c>
      <c r="T5">
        <f>'Table 6 Annual Installed'!L27</f>
        <v>66233</v>
      </c>
      <c r="U5">
        <f t="shared" si="6"/>
        <v>535160</v>
      </c>
      <c r="V5" s="45">
        <f t="shared" si="4"/>
        <v>0.87623701322968828</v>
      </c>
      <c r="W5" s="70">
        <f t="shared" si="7"/>
        <v>0</v>
      </c>
    </row>
    <row r="6" spans="1:23" x14ac:dyDescent="0.55000000000000004">
      <c r="A6">
        <v>2015</v>
      </c>
      <c r="B6" s="70">
        <f t="shared" ref="B6:B10" si="9">B5+G6</f>
        <v>2327131</v>
      </c>
      <c r="C6" s="70">
        <f t="shared" si="8"/>
        <v>346510</v>
      </c>
      <c r="F6">
        <v>2015</v>
      </c>
      <c r="G6" s="46">
        <f>'Table 6 Annual Installed'!D45+'Table 6 Annual Installed'!E45</f>
        <v>1305530</v>
      </c>
      <c r="H6" s="46">
        <f>'Table 6 Annual Installed'!G45+'Table 6 Annual Installed'!H45</f>
        <v>346510</v>
      </c>
      <c r="I6" s="46">
        <f t="shared" si="5"/>
        <v>1652040</v>
      </c>
      <c r="J6" s="45">
        <f t="shared" si="0"/>
        <v>0.79025326263286599</v>
      </c>
      <c r="K6">
        <f>'Table 6 Annual Installed'!L45-'Figure 6 (Annual)'!I6</f>
        <v>0</v>
      </c>
      <c r="M6">
        <v>2015</v>
      </c>
      <c r="N6" s="74">
        <f t="shared" si="1"/>
        <v>1.3055300000000001</v>
      </c>
      <c r="O6" s="74">
        <f t="shared" si="2"/>
        <v>0.34650999999999998</v>
      </c>
      <c r="P6" s="74">
        <f t="shared" si="3"/>
        <v>1.65204</v>
      </c>
      <c r="R6">
        <v>2015</v>
      </c>
      <c r="S6">
        <f>'Table 6 Annual Installed'!L11</f>
        <v>1507972</v>
      </c>
      <c r="T6">
        <f>'Table 6 Annual Installed'!L28</f>
        <v>144068</v>
      </c>
      <c r="U6">
        <f t="shared" si="6"/>
        <v>1652040</v>
      </c>
      <c r="V6" s="45">
        <f t="shared" si="4"/>
        <v>0.91279387908283094</v>
      </c>
      <c r="W6" s="70">
        <f t="shared" si="7"/>
        <v>0</v>
      </c>
    </row>
    <row r="7" spans="1:23" x14ac:dyDescent="0.55000000000000004">
      <c r="A7">
        <v>2016</v>
      </c>
      <c r="B7" s="70">
        <f t="shared" si="9"/>
        <v>5302763</v>
      </c>
      <c r="C7" s="70">
        <f t="shared" si="8"/>
        <v>423510</v>
      </c>
      <c r="F7">
        <v>2016</v>
      </c>
      <c r="G7" s="46">
        <f>'Table 6 Annual Installed'!D46+'Table 6 Annual Installed'!E46</f>
        <v>2975632</v>
      </c>
      <c r="H7" s="46">
        <f>'Table 6 Annual Installed'!G46+'Table 6 Annual Installed'!H46</f>
        <v>77000</v>
      </c>
      <c r="I7" s="46">
        <f t="shared" si="5"/>
        <v>3052632</v>
      </c>
      <c r="J7" s="45">
        <f t="shared" si="0"/>
        <v>0.97477586554815643</v>
      </c>
      <c r="K7">
        <f>'Table 6 Annual Installed'!L46-'Figure 6 (Annual)'!I7</f>
        <v>0</v>
      </c>
      <c r="M7">
        <v>2016</v>
      </c>
      <c r="N7" s="74">
        <f t="shared" si="1"/>
        <v>2.9756320000000001</v>
      </c>
      <c r="O7" s="74">
        <f t="shared" si="2"/>
        <v>7.6999999999999999E-2</v>
      </c>
      <c r="P7" s="74">
        <f t="shared" si="3"/>
        <v>3.052632</v>
      </c>
      <c r="R7">
        <v>2016</v>
      </c>
      <c r="S7">
        <f>'Table 6 Annual Installed'!L12</f>
        <v>2925134</v>
      </c>
      <c r="T7">
        <f>'Table 6 Annual Installed'!L29</f>
        <v>127498</v>
      </c>
      <c r="U7">
        <f t="shared" si="6"/>
        <v>3052632</v>
      </c>
      <c r="V7" s="45">
        <f t="shared" si="4"/>
        <v>0.95823341955401109</v>
      </c>
      <c r="W7" s="70">
        <f t="shared" si="7"/>
        <v>0</v>
      </c>
    </row>
    <row r="8" spans="1:23" x14ac:dyDescent="0.55000000000000004">
      <c r="A8">
        <v>2017</v>
      </c>
      <c r="B8" s="70">
        <f t="shared" si="9"/>
        <v>9947644</v>
      </c>
      <c r="C8" s="70">
        <f t="shared" si="8"/>
        <v>672694</v>
      </c>
      <c r="F8">
        <v>2017</v>
      </c>
      <c r="G8" s="46">
        <f>'Table 6 Annual Installed'!D47+'Table 6 Annual Installed'!E47</f>
        <v>4644881</v>
      </c>
      <c r="H8" s="46">
        <f>'Table 6 Annual Installed'!G47+'Table 6 Annual Installed'!H47</f>
        <v>249184</v>
      </c>
      <c r="I8" s="46">
        <f t="shared" si="5"/>
        <v>4894065</v>
      </c>
      <c r="J8" s="45">
        <f t="shared" si="0"/>
        <v>0.94908445229068272</v>
      </c>
      <c r="K8">
        <f>'Table 6 Annual Installed'!L47-'Figure 6 (Annual)'!I8</f>
        <v>0</v>
      </c>
      <c r="M8">
        <v>2017</v>
      </c>
      <c r="N8" s="74">
        <f t="shared" si="1"/>
        <v>4.6448809999999998</v>
      </c>
      <c r="O8" s="74">
        <f t="shared" si="2"/>
        <v>0.24918399999999999</v>
      </c>
      <c r="P8" s="74">
        <f t="shared" si="3"/>
        <v>4.8940650000000003</v>
      </c>
      <c r="R8">
        <v>2017</v>
      </c>
      <c r="S8">
        <f>'Table 6 Annual Installed'!L13</f>
        <v>4745994</v>
      </c>
      <c r="T8">
        <f>'Table 6 Annual Installed'!L30</f>
        <v>148071</v>
      </c>
      <c r="U8">
        <f t="shared" si="6"/>
        <v>4894065</v>
      </c>
      <c r="V8" s="45">
        <f t="shared" si="4"/>
        <v>0.96974478271130438</v>
      </c>
      <c r="W8" s="70">
        <f t="shared" si="7"/>
        <v>0</v>
      </c>
    </row>
    <row r="9" spans="1:23" x14ac:dyDescent="0.55000000000000004">
      <c r="A9">
        <v>2018</v>
      </c>
      <c r="B9" s="70">
        <f t="shared" si="9"/>
        <v>14748828</v>
      </c>
      <c r="C9" s="70">
        <f t="shared" si="8"/>
        <v>934823</v>
      </c>
      <c r="F9">
        <v>2018</v>
      </c>
      <c r="G9" s="46">
        <f>'Table 6 Annual Installed'!D48+'Table 6 Annual Installed'!E48</f>
        <v>4801184</v>
      </c>
      <c r="H9" s="46">
        <f>'Table 6 Annual Installed'!G48+'Table 6 Annual Installed'!H48</f>
        <v>262129</v>
      </c>
      <c r="I9" s="46">
        <f t="shared" si="5"/>
        <v>5063313</v>
      </c>
      <c r="J9" s="45">
        <f t="shared" si="0"/>
        <v>0.94822974601807153</v>
      </c>
      <c r="K9">
        <f>'Table 6 Annual Installed'!L48-'Figure 6 (Annual)'!I9</f>
        <v>0</v>
      </c>
      <c r="M9">
        <v>2018</v>
      </c>
      <c r="N9" s="74">
        <f t="shared" si="1"/>
        <v>4.8011840000000001</v>
      </c>
      <c r="O9" s="74">
        <f t="shared" si="2"/>
        <v>0.262129</v>
      </c>
      <c r="P9" s="74">
        <f t="shared" si="3"/>
        <v>5.063313</v>
      </c>
      <c r="R9">
        <v>2018</v>
      </c>
      <c r="S9">
        <f>'Table 6 Annual Installed'!L14</f>
        <v>4917996</v>
      </c>
      <c r="T9">
        <f>'Table 6 Annual Installed'!L31</f>
        <v>145317</v>
      </c>
      <c r="U9">
        <f t="shared" si="6"/>
        <v>5063313</v>
      </c>
      <c r="V9" s="45">
        <f t="shared" si="4"/>
        <v>0.97130001641217911</v>
      </c>
      <c r="W9" s="70">
        <f t="shared" si="7"/>
        <v>0</v>
      </c>
    </row>
    <row r="10" spans="1:23" x14ac:dyDescent="0.55000000000000004">
      <c r="A10">
        <v>2019</v>
      </c>
      <c r="B10" s="70">
        <f t="shared" si="9"/>
        <v>19107367</v>
      </c>
      <c r="C10" s="70">
        <f t="shared" si="8"/>
        <v>1090718</v>
      </c>
      <c r="F10">
        <v>2019</v>
      </c>
      <c r="G10" s="46">
        <f>'Table 6 Annual Installed'!D49+'Table 6 Annual Installed'!E49</f>
        <v>4358539</v>
      </c>
      <c r="H10" s="46">
        <f>'Table 6 Annual Installed'!G49+'Table 6 Annual Installed'!H49</f>
        <v>155895</v>
      </c>
      <c r="I10" s="46">
        <f t="shared" si="5"/>
        <v>4514434</v>
      </c>
      <c r="J10" s="45">
        <f>G10/I10</f>
        <v>0.96546743179765171</v>
      </c>
      <c r="K10">
        <f>'Table 6 Annual Installed'!L49-'Figure 6 (Annual)'!I10</f>
        <v>0</v>
      </c>
      <c r="M10">
        <v>2019</v>
      </c>
      <c r="N10" s="74">
        <f t="shared" ref="N10:O10" si="10">G10/1000000</f>
        <v>4.3585390000000004</v>
      </c>
      <c r="O10" s="74">
        <f t="shared" si="10"/>
        <v>0.15589500000000001</v>
      </c>
      <c r="P10" s="74">
        <f>I10/1000000</f>
        <v>4.5144339999999996</v>
      </c>
      <c r="R10">
        <v>2019</v>
      </c>
      <c r="S10">
        <f>'Table 6 Annual Installed'!L15</f>
        <v>4393680</v>
      </c>
      <c r="T10">
        <f>'Table 6 Annual Installed'!L32</f>
        <v>120754</v>
      </c>
      <c r="U10">
        <f t="shared" si="6"/>
        <v>4514434</v>
      </c>
      <c r="V10" s="45">
        <f>S10/U10</f>
        <v>0.97325157483751012</v>
      </c>
      <c r="W10" s="70">
        <f t="shared" si="7"/>
        <v>0</v>
      </c>
    </row>
    <row r="12" spans="1:23" x14ac:dyDescent="0.55000000000000004">
      <c r="S12" t="s">
        <v>26</v>
      </c>
      <c r="T12" t="s">
        <v>67</v>
      </c>
      <c r="U12" t="s">
        <v>64</v>
      </c>
      <c r="W12" t="s">
        <v>61</v>
      </c>
    </row>
    <row r="13" spans="1:23" x14ac:dyDescent="0.55000000000000004">
      <c r="B13" t="s">
        <v>110</v>
      </c>
      <c r="R13">
        <v>2012</v>
      </c>
      <c r="S13">
        <f>'Table 6 Annual Installed'!J42</f>
        <v>1932</v>
      </c>
      <c r="T13">
        <f>'Table 6 Annual Installed'!K42</f>
        <v>72996</v>
      </c>
      <c r="U13">
        <f>S13+T13</f>
        <v>74928</v>
      </c>
      <c r="V13" s="45">
        <f t="shared" ref="V13:V19" si="11">T13/U13</f>
        <v>0.97421524663677128</v>
      </c>
      <c r="W13" s="70">
        <f>'Table 6 Annual Installed'!L42-U13</f>
        <v>0</v>
      </c>
    </row>
    <row r="14" spans="1:23" x14ac:dyDescent="0.55000000000000004">
      <c r="B14" t="s">
        <v>111</v>
      </c>
      <c r="R14">
        <v>2013</v>
      </c>
      <c r="S14">
        <f>'Table 6 Annual Installed'!J43</f>
        <v>122868</v>
      </c>
      <c r="T14">
        <f>'Table 6 Annual Installed'!K43</f>
        <v>288645</v>
      </c>
      <c r="U14">
        <f t="shared" ref="U14:U20" si="12">S14+T14</f>
        <v>411513</v>
      </c>
      <c r="V14" s="45">
        <f t="shared" si="11"/>
        <v>0.70142377033046344</v>
      </c>
      <c r="W14" s="70">
        <f>'Table 6 Annual Installed'!L43-U14</f>
        <v>0</v>
      </c>
    </row>
    <row r="15" spans="1:23" x14ac:dyDescent="0.55000000000000004">
      <c r="B15" t="s">
        <v>112</v>
      </c>
      <c r="R15">
        <v>2014</v>
      </c>
      <c r="S15">
        <f>'Table 6 Annual Installed'!J44</f>
        <v>191785</v>
      </c>
      <c r="T15">
        <f>'Table 6 Annual Installed'!K44</f>
        <v>343375</v>
      </c>
      <c r="U15">
        <f t="shared" si="12"/>
        <v>535160</v>
      </c>
      <c r="V15" s="45">
        <f t="shared" si="11"/>
        <v>0.64163054039913292</v>
      </c>
      <c r="W15" s="70">
        <f>'Table 6 Annual Installed'!L44-U15</f>
        <v>0</v>
      </c>
    </row>
    <row r="16" spans="1:23" x14ac:dyDescent="0.55000000000000004">
      <c r="R16">
        <v>2015</v>
      </c>
      <c r="S16">
        <f>'Table 6 Annual Installed'!J45</f>
        <v>694213</v>
      </c>
      <c r="T16">
        <f>'Table 6 Annual Installed'!K45</f>
        <v>957827</v>
      </c>
      <c r="U16">
        <f t="shared" si="12"/>
        <v>1652040</v>
      </c>
      <c r="V16" s="45">
        <f t="shared" si="11"/>
        <v>0.57978438778722063</v>
      </c>
      <c r="W16" s="70">
        <f>'Table 6 Annual Installed'!L45-U16</f>
        <v>0</v>
      </c>
    </row>
    <row r="17" spans="2:23" x14ac:dyDescent="0.55000000000000004">
      <c r="C17" t="s">
        <v>113</v>
      </c>
      <c r="R17">
        <v>2016</v>
      </c>
      <c r="S17">
        <f>'Table 6 Annual Installed'!J46</f>
        <v>1318565</v>
      </c>
      <c r="T17">
        <f>'Table 6 Annual Installed'!K46</f>
        <v>1734067</v>
      </c>
      <c r="U17">
        <f t="shared" si="12"/>
        <v>3052632</v>
      </c>
      <c r="V17" s="45">
        <f t="shared" si="11"/>
        <v>0.56805635268188237</v>
      </c>
      <c r="W17" s="70">
        <f>'Table 6 Annual Installed'!L46-U17</f>
        <v>0</v>
      </c>
    </row>
    <row r="18" spans="2:23" x14ac:dyDescent="0.55000000000000004">
      <c r="B18" t="s">
        <v>114</v>
      </c>
      <c r="C18">
        <v>54</v>
      </c>
      <c r="D18">
        <v>50</v>
      </c>
      <c r="E18">
        <v>55</v>
      </c>
      <c r="R18">
        <v>2017</v>
      </c>
      <c r="S18">
        <f>'Table 6 Annual Installed'!J47</f>
        <v>2134983</v>
      </c>
      <c r="T18">
        <f>'Table 6 Annual Installed'!K47</f>
        <v>2759082</v>
      </c>
      <c r="U18">
        <f t="shared" si="12"/>
        <v>4894065</v>
      </c>
      <c r="V18" s="45">
        <f t="shared" si="11"/>
        <v>0.56376080007110652</v>
      </c>
      <c r="W18" s="70">
        <f>'Table 6 Annual Installed'!L47-U18</f>
        <v>0</v>
      </c>
    </row>
    <row r="19" spans="2:23" x14ac:dyDescent="0.55000000000000004">
      <c r="B19" t="s">
        <v>115</v>
      </c>
      <c r="C19">
        <v>45</v>
      </c>
      <c r="D19">
        <v>66</v>
      </c>
      <c r="E19">
        <v>98</v>
      </c>
      <c r="R19">
        <v>2018</v>
      </c>
      <c r="S19">
        <f>'Table 6 Annual Installed'!J48</f>
        <v>2194343</v>
      </c>
      <c r="T19">
        <f>'Table 6 Annual Installed'!K48</f>
        <v>2868970</v>
      </c>
      <c r="U19">
        <f t="shared" si="12"/>
        <v>5063313</v>
      </c>
      <c r="V19" s="45">
        <f t="shared" si="11"/>
        <v>0.56661912862191222</v>
      </c>
      <c r="W19" s="70">
        <f>'Table 6 Annual Installed'!L48-U19</f>
        <v>0</v>
      </c>
    </row>
    <row r="20" spans="2:23" x14ac:dyDescent="0.55000000000000004">
      <c r="B20" t="s">
        <v>116</v>
      </c>
      <c r="C20">
        <v>115</v>
      </c>
      <c r="D20">
        <v>96</v>
      </c>
      <c r="E20">
        <v>91</v>
      </c>
      <c r="R20">
        <v>2019</v>
      </c>
      <c r="S20">
        <f>'Table 6 Annual Installed'!J49</f>
        <v>1967132</v>
      </c>
      <c r="T20">
        <f>'Table 6 Annual Installed'!K49</f>
        <v>2547302</v>
      </c>
      <c r="U20">
        <f t="shared" si="12"/>
        <v>4514434</v>
      </c>
      <c r="V20" s="45">
        <f>T20/U20</f>
        <v>0.56425722471521345</v>
      </c>
      <c r="W20" s="70">
        <f>'Table 6 Annual Installed'!L49-U20</f>
        <v>0</v>
      </c>
    </row>
    <row r="21" spans="2:23" x14ac:dyDescent="0.55000000000000004">
      <c r="B21" t="s">
        <v>117</v>
      </c>
      <c r="C21">
        <v>208</v>
      </c>
      <c r="D21">
        <v>150</v>
      </c>
      <c r="E21">
        <v>131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E819-1C50-4C68-AFAD-6BDD16A8EA48}">
  <sheetPr>
    <pageSetUpPr fitToPage="1"/>
  </sheetPr>
  <dimension ref="A1:N68"/>
  <sheetViews>
    <sheetView showGridLines="0" workbookViewId="0">
      <selection activeCell="B11" sqref="B11"/>
    </sheetView>
  </sheetViews>
  <sheetFormatPr defaultColWidth="0" defaultRowHeight="15" customHeight="1" zeroHeight="1" x14ac:dyDescent="0.55000000000000004"/>
  <cols>
    <col min="1" max="13" width="9.68359375" customWidth="1"/>
    <col min="14" max="14" width="9.15625" customWidth="1"/>
    <col min="15" max="16384" width="9.15625" hidden="1"/>
  </cols>
  <sheetData>
    <row r="1" spans="1:11" ht="15" customHeight="1" x14ac:dyDescent="0.55000000000000004">
      <c r="A1" t="s">
        <v>0</v>
      </c>
    </row>
    <row r="2" spans="1:11" ht="15" customHeight="1" x14ac:dyDescent="0.55000000000000004"/>
    <row r="3" spans="1:11" ht="15" customHeight="1" x14ac:dyDescent="1.2">
      <c r="F3" s="194"/>
      <c r="G3" s="194"/>
      <c r="I3" s="194"/>
      <c r="J3" s="194"/>
      <c r="K3" s="194"/>
    </row>
    <row r="4" spans="1:11" ht="15" customHeight="1" x14ac:dyDescent="1.2">
      <c r="F4" s="194"/>
      <c r="G4" s="194"/>
      <c r="H4" s="194"/>
      <c r="I4" s="194"/>
      <c r="J4" s="194"/>
      <c r="K4" s="194"/>
    </row>
    <row r="5" spans="1:11" ht="15" customHeight="1" x14ac:dyDescent="0.55000000000000004"/>
    <row r="6" spans="1:11" ht="15" customHeight="1" x14ac:dyDescent="0.55000000000000004"/>
    <row r="7" spans="1:11" ht="15" customHeight="1" x14ac:dyDescent="0.55000000000000004"/>
    <row r="8" spans="1:11" ht="15" customHeight="1" x14ac:dyDescent="0.55000000000000004"/>
    <row r="9" spans="1:11" ht="45.9" x14ac:dyDescent="1.65">
      <c r="B9" s="195" t="s">
        <v>1</v>
      </c>
    </row>
    <row r="10" spans="1:11" ht="35.1" customHeight="1" x14ac:dyDescent="1.65">
      <c r="B10" s="195" t="s">
        <v>175</v>
      </c>
    </row>
    <row r="11" spans="1:11" ht="15" customHeight="1" x14ac:dyDescent="0.55000000000000004"/>
    <row r="12" spans="1:11" ht="15" customHeight="1" x14ac:dyDescent="0.55000000000000004">
      <c r="B12" s="35" t="s">
        <v>176</v>
      </c>
      <c r="C12" s="249"/>
      <c r="D12" s="249"/>
      <c r="E12" s="249"/>
      <c r="F12" s="249"/>
      <c r="G12" s="249"/>
      <c r="H12" s="249"/>
      <c r="I12" s="249"/>
    </row>
    <row r="13" spans="1:11" ht="15" customHeight="1" x14ac:dyDescent="0.55000000000000004">
      <c r="B13" s="249" t="s">
        <v>177</v>
      </c>
      <c r="C13" s="249"/>
      <c r="D13" s="249"/>
      <c r="E13" s="249"/>
      <c r="F13" s="249"/>
      <c r="G13" s="249"/>
      <c r="H13" s="249"/>
      <c r="I13" s="249"/>
    </row>
    <row r="14" spans="1:11" ht="15" customHeight="1" x14ac:dyDescent="0.55000000000000004">
      <c r="B14" s="196"/>
    </row>
    <row r="15" spans="1:11" ht="15" customHeight="1" x14ac:dyDescent="0.55000000000000004">
      <c r="B15" s="68" t="s">
        <v>16</v>
      </c>
    </row>
    <row r="16" spans="1:11" ht="15" customHeight="1" x14ac:dyDescent="0.55000000000000004"/>
    <row r="17" spans="1:5" ht="15" customHeight="1" x14ac:dyDescent="0.55000000000000004">
      <c r="D17" s="44" t="s">
        <v>17</v>
      </c>
      <c r="E17" t="s">
        <v>18</v>
      </c>
    </row>
    <row r="18" spans="1:5" ht="15" customHeight="1" x14ac:dyDescent="0.55000000000000004">
      <c r="D18" s="44" t="s">
        <v>19</v>
      </c>
      <c r="E18" s="60" t="s">
        <v>20</v>
      </c>
    </row>
    <row r="19" spans="1:5" ht="15" customHeight="1" x14ac:dyDescent="0.55000000000000004">
      <c r="D19" s="44" t="s">
        <v>21</v>
      </c>
      <c r="E19" t="s">
        <v>22</v>
      </c>
    </row>
    <row r="20" spans="1:5" ht="15" customHeight="1" x14ac:dyDescent="0.55000000000000004">
      <c r="D20" s="67" t="s">
        <v>23</v>
      </c>
      <c r="E20" t="s">
        <v>24</v>
      </c>
    </row>
    <row r="21" spans="1:5" ht="15" customHeight="1" x14ac:dyDescent="0.55000000000000004">
      <c r="B21" s="60"/>
    </row>
    <row r="22" spans="1:5" ht="15" customHeight="1" x14ac:dyDescent="0.55000000000000004">
      <c r="B22" s="60"/>
    </row>
    <row r="23" spans="1:5" ht="15" customHeight="1" x14ac:dyDescent="0.55000000000000004">
      <c r="B23" t="s">
        <v>141</v>
      </c>
    </row>
    <row r="24" spans="1:5" ht="15" customHeight="1" x14ac:dyDescent="0.55000000000000004">
      <c r="B24" s="197">
        <v>1</v>
      </c>
      <c r="C24" s="198" t="s">
        <v>142</v>
      </c>
    </row>
    <row r="25" spans="1:5" ht="15" customHeight="1" x14ac:dyDescent="0.55000000000000004">
      <c r="B25" s="197">
        <v>2</v>
      </c>
      <c r="C25" s="199" t="s">
        <v>143</v>
      </c>
    </row>
    <row r="26" spans="1:5" ht="15" customHeight="1" x14ac:dyDescent="0.55000000000000004">
      <c r="B26" s="200">
        <v>3</v>
      </c>
      <c r="C26" s="199" t="s">
        <v>144</v>
      </c>
    </row>
    <row r="27" spans="1:5" ht="15" customHeight="1" x14ac:dyDescent="0.55000000000000004">
      <c r="B27" s="197">
        <v>4</v>
      </c>
      <c r="C27" s="198" t="s">
        <v>145</v>
      </c>
    </row>
    <row r="28" spans="1:5" ht="15" customHeight="1" x14ac:dyDescent="0.55000000000000004">
      <c r="A28" s="201"/>
      <c r="B28" s="197">
        <v>5</v>
      </c>
      <c r="C28" s="198" t="s">
        <v>146</v>
      </c>
    </row>
    <row r="29" spans="1:5" ht="15" customHeight="1" x14ac:dyDescent="0.55000000000000004">
      <c r="A29" s="201"/>
      <c r="B29" s="200">
        <v>6</v>
      </c>
      <c r="C29" s="198" t="s">
        <v>147</v>
      </c>
    </row>
    <row r="30" spans="1:5" ht="15" customHeight="1" x14ac:dyDescent="0.55000000000000004">
      <c r="B30" s="197">
        <v>7</v>
      </c>
      <c r="C30" s="202" t="s">
        <v>148</v>
      </c>
    </row>
    <row r="31" spans="1:5" ht="15" customHeight="1" x14ac:dyDescent="0.55000000000000004">
      <c r="B31" s="197">
        <v>8</v>
      </c>
      <c r="C31" s="202" t="s">
        <v>149</v>
      </c>
    </row>
    <row r="32" spans="1:5" ht="15" customHeight="1" x14ac:dyDescent="0.55000000000000004">
      <c r="B32" s="200">
        <v>9</v>
      </c>
      <c r="C32" s="198" t="s">
        <v>150</v>
      </c>
    </row>
    <row r="33" spans="2:3" ht="15" customHeight="1" x14ac:dyDescent="0.55000000000000004">
      <c r="B33" s="200">
        <v>10</v>
      </c>
      <c r="C33" s="198" t="s">
        <v>151</v>
      </c>
    </row>
    <row r="34" spans="2:3" ht="15" customHeight="1" x14ac:dyDescent="0.55000000000000004">
      <c r="B34" s="197">
        <v>11</v>
      </c>
      <c r="C34" s="198" t="s">
        <v>125</v>
      </c>
    </row>
    <row r="35" spans="2:3" ht="15" customHeight="1" x14ac:dyDescent="0.55000000000000004">
      <c r="B35" s="197">
        <v>12</v>
      </c>
      <c r="C35" s="198" t="s">
        <v>152</v>
      </c>
    </row>
    <row r="36" spans="2:3" ht="15" customHeight="1" x14ac:dyDescent="0.55000000000000004">
      <c r="B36" s="200">
        <v>13</v>
      </c>
      <c r="C36" s="198" t="s">
        <v>153</v>
      </c>
    </row>
    <row r="37" spans="2:3" ht="15" customHeight="1" x14ac:dyDescent="0.55000000000000004">
      <c r="B37" s="197">
        <v>14</v>
      </c>
      <c r="C37" s="198" t="s">
        <v>154</v>
      </c>
    </row>
    <row r="38" spans="2:3" ht="15" customHeight="1" x14ac:dyDescent="0.55000000000000004">
      <c r="B38" s="197">
        <v>15</v>
      </c>
      <c r="C38" s="198" t="s">
        <v>155</v>
      </c>
    </row>
    <row r="39" spans="2:3" ht="15" customHeight="1" x14ac:dyDescent="0.55000000000000004">
      <c r="B39" s="197">
        <v>16</v>
      </c>
      <c r="C39" s="198" t="s">
        <v>156</v>
      </c>
    </row>
    <row r="40" spans="2:3" ht="15" customHeight="1" x14ac:dyDescent="0.55000000000000004">
      <c r="B40" s="197"/>
      <c r="C40" s="198"/>
    </row>
    <row r="41" spans="2:3" ht="15" hidden="1" customHeight="1" x14ac:dyDescent="0.55000000000000004">
      <c r="B41" s="197"/>
      <c r="C41" s="198"/>
    </row>
    <row r="42" spans="2:3" ht="15" hidden="1" customHeight="1" x14ac:dyDescent="0.55000000000000004">
      <c r="B42" s="197"/>
      <c r="C42" s="198"/>
    </row>
    <row r="43" spans="2:3" ht="15" hidden="1" customHeight="1" x14ac:dyDescent="0.55000000000000004">
      <c r="B43" s="197"/>
      <c r="C43" s="198"/>
    </row>
    <row r="44" spans="2:3" ht="15" hidden="1" customHeight="1" x14ac:dyDescent="0.55000000000000004">
      <c r="B44" s="197"/>
      <c r="C44" s="198"/>
    </row>
    <row r="45" spans="2:3" ht="15" hidden="1" customHeight="1" x14ac:dyDescent="0.55000000000000004">
      <c r="B45" s="197"/>
      <c r="C45" s="198"/>
    </row>
    <row r="46" spans="2:3" ht="15" hidden="1" customHeight="1" x14ac:dyDescent="0.55000000000000004">
      <c r="B46" s="197"/>
      <c r="C46" s="198"/>
    </row>
    <row r="47" spans="2:3" ht="15" hidden="1" customHeight="1" x14ac:dyDescent="0.55000000000000004">
      <c r="B47" s="197"/>
      <c r="C47" s="198"/>
    </row>
    <row r="48" spans="2:3" ht="15" hidden="1" customHeight="1" x14ac:dyDescent="0.55000000000000004">
      <c r="B48" s="197"/>
      <c r="C48" s="198"/>
    </row>
    <row r="49" spans="2:3" ht="15" hidden="1" customHeight="1" x14ac:dyDescent="0.55000000000000004">
      <c r="B49" s="197"/>
      <c r="C49" s="198"/>
    </row>
    <row r="50" spans="2:3" ht="15" hidden="1" customHeight="1" x14ac:dyDescent="0.55000000000000004">
      <c r="B50" s="197"/>
      <c r="C50" s="198"/>
    </row>
    <row r="51" spans="2:3" ht="15" hidden="1" customHeight="1" x14ac:dyDescent="0.55000000000000004">
      <c r="B51" s="197"/>
      <c r="C51" s="198"/>
    </row>
    <row r="52" spans="2:3" ht="15" hidden="1" customHeight="1" x14ac:dyDescent="0.55000000000000004">
      <c r="B52" s="197"/>
      <c r="C52" s="198"/>
    </row>
    <row r="53" spans="2:3" ht="15" hidden="1" customHeight="1" x14ac:dyDescent="0.55000000000000004">
      <c r="B53" s="197"/>
      <c r="C53" s="198"/>
    </row>
    <row r="54" spans="2:3" ht="15" hidden="1" customHeight="1" x14ac:dyDescent="0.55000000000000004">
      <c r="B54" s="197"/>
      <c r="C54" s="198"/>
    </row>
    <row r="55" spans="2:3" ht="15" hidden="1" customHeight="1" x14ac:dyDescent="0.55000000000000004">
      <c r="B55" s="197"/>
      <c r="C55" s="198"/>
    </row>
    <row r="56" spans="2:3" ht="15" hidden="1" customHeight="1" x14ac:dyDescent="0.55000000000000004">
      <c r="B56" s="197"/>
      <c r="C56" s="198"/>
    </row>
    <row r="57" spans="2:3" ht="15" hidden="1" customHeight="1" x14ac:dyDescent="0.55000000000000004">
      <c r="B57" s="200" t="s">
        <v>123</v>
      </c>
      <c r="C57" s="202" t="s">
        <v>124</v>
      </c>
    </row>
    <row r="68" ht="15" customHeight="1" x14ac:dyDescent="0.55000000000000004"/>
  </sheetData>
  <hyperlinks>
    <hyperlink ref="E18" r:id="rId1" xr:uid="{269FA313-C20C-411E-87B4-FE4231D15A06}"/>
  </hyperlinks>
  <pageMargins left="0.7" right="0.7" top="0.75" bottom="0.75" header="0.3" footer="0.3"/>
  <pageSetup paperSize="9" scale="96" orientation="landscape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BD44B-ECF3-4F75-919C-5188D309CD5B}">
  <sheetPr codeName="Sheet1"/>
  <dimension ref="A1:M43"/>
  <sheetViews>
    <sheetView showGridLines="0" workbookViewId="0">
      <pane ySplit="7" topLeftCell="A8" activePane="bottomLeft" state="frozen"/>
      <selection pane="bottomLeft" activeCell="C3" sqref="C3"/>
    </sheetView>
  </sheetViews>
  <sheetFormatPr defaultColWidth="9.15625" defaultRowHeight="17.100000000000001" customHeight="1" x14ac:dyDescent="0.55000000000000004"/>
  <cols>
    <col min="1" max="1" width="2.26171875" style="94" customWidth="1"/>
    <col min="2" max="2" width="2.68359375" style="94" customWidth="1"/>
    <col min="3" max="3" width="13.26171875" style="94" customWidth="1"/>
    <col min="4" max="6" width="11.83984375" style="92" customWidth="1"/>
    <col min="7" max="7" width="20.41796875" style="92" customWidth="1"/>
    <col min="8" max="9" width="11.83984375" style="92" customWidth="1"/>
    <col min="10" max="10" width="20.41796875" style="92" customWidth="1"/>
    <col min="11" max="13" width="11.83984375" style="92" customWidth="1"/>
    <col min="14" max="16384" width="9.15625" style="94"/>
  </cols>
  <sheetData>
    <row r="1" spans="1:13" ht="17.100000000000001" customHeight="1" x14ac:dyDescent="0.55000000000000004">
      <c r="B1" s="228" t="s">
        <v>25</v>
      </c>
      <c r="C1" s="228"/>
    </row>
    <row r="2" spans="1:13" ht="17.100000000000001" customHeight="1" x14ac:dyDescent="0.55000000000000004"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7.100000000000001" customHeight="1" x14ac:dyDescent="0.55000000000000004">
      <c r="C3" s="96" t="s">
        <v>182</v>
      </c>
    </row>
    <row r="4" spans="1:13" s="99" customFormat="1" ht="17.100000000000001" customHeight="1" x14ac:dyDescent="0.55000000000000004">
      <c r="A4" s="94"/>
      <c r="B4" s="94"/>
      <c r="C4" s="97" t="s">
        <v>178</v>
      </c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s="99" customFormat="1" ht="17.100000000000001" customHeight="1" x14ac:dyDescent="0.55000000000000004">
      <c r="A5" s="94"/>
      <c r="B5" s="94"/>
      <c r="C5" s="177"/>
      <c r="D5" s="178"/>
      <c r="E5" s="220" t="s">
        <v>120</v>
      </c>
      <c r="F5" s="177"/>
      <c r="G5" s="178"/>
      <c r="H5" s="220" t="s">
        <v>121</v>
      </c>
      <c r="I5" s="177"/>
      <c r="J5" s="177"/>
      <c r="K5" s="237" t="s">
        <v>173</v>
      </c>
      <c r="L5" s="177"/>
      <c r="M5" s="177"/>
    </row>
    <row r="6" spans="1:13" s="99" customFormat="1" ht="17.100000000000001" customHeight="1" x14ac:dyDescent="0.55000000000000004">
      <c r="A6" s="94"/>
      <c r="B6" s="94"/>
      <c r="C6" s="179"/>
      <c r="D6" s="234" t="s">
        <v>70</v>
      </c>
      <c r="F6" s="212" t="s">
        <v>71</v>
      </c>
      <c r="G6" s="235" t="s">
        <v>70</v>
      </c>
      <c r="H6" s="179"/>
      <c r="I6" s="212" t="s">
        <v>71</v>
      </c>
      <c r="J6" s="235" t="s">
        <v>172</v>
      </c>
      <c r="K6" s="179"/>
      <c r="L6" s="212" t="s">
        <v>71</v>
      </c>
      <c r="M6" s="212" t="s">
        <v>28</v>
      </c>
    </row>
    <row r="7" spans="1:13" s="119" customFormat="1" ht="36" customHeight="1" x14ac:dyDescent="0.55000000000000004">
      <c r="A7" s="115"/>
      <c r="B7" s="115"/>
      <c r="C7" s="101" t="s">
        <v>29</v>
      </c>
      <c r="D7" s="155" t="s">
        <v>68</v>
      </c>
      <c r="E7" s="155" t="s">
        <v>119</v>
      </c>
      <c r="F7" s="213"/>
      <c r="G7" s="180" t="s">
        <v>68</v>
      </c>
      <c r="H7" s="155" t="s">
        <v>119</v>
      </c>
      <c r="I7" s="213"/>
      <c r="J7" s="180" t="s">
        <v>68</v>
      </c>
      <c r="K7" s="155" t="s">
        <v>119</v>
      </c>
      <c r="L7" s="213"/>
      <c r="M7" s="227"/>
    </row>
    <row r="8" spans="1:13" s="95" customFormat="1" ht="17.100000000000001" customHeight="1" x14ac:dyDescent="0.55000000000000004">
      <c r="A8" s="99"/>
      <c r="B8" s="99"/>
      <c r="C8" s="196" t="s">
        <v>32</v>
      </c>
      <c r="D8" s="106">
        <v>124</v>
      </c>
      <c r="E8" s="106"/>
      <c r="F8" s="106">
        <v>21387053</v>
      </c>
      <c r="G8" s="106">
        <v>132</v>
      </c>
      <c r="H8" s="106"/>
      <c r="I8" s="106">
        <v>26163247</v>
      </c>
      <c r="J8" s="106">
        <f t="shared" ref="J8:J36" si="0">D8+G8</f>
        <v>256</v>
      </c>
      <c r="K8" s="106"/>
      <c r="L8" s="106">
        <f t="shared" ref="L8:L36" si="1">F8+I8</f>
        <v>47550300</v>
      </c>
      <c r="M8" s="106">
        <f>J8+L8</f>
        <v>47550556</v>
      </c>
    </row>
    <row r="9" spans="1:13" s="95" customFormat="1" ht="17.100000000000001" customHeight="1" x14ac:dyDescent="0.55000000000000004">
      <c r="A9" s="99"/>
      <c r="B9" s="99"/>
      <c r="C9" s="196" t="s">
        <v>33</v>
      </c>
      <c r="D9" s="106">
        <v>1461</v>
      </c>
      <c r="E9" s="106"/>
      <c r="F9" s="106">
        <v>21550984</v>
      </c>
      <c r="G9" s="106">
        <v>1739</v>
      </c>
      <c r="H9" s="106"/>
      <c r="I9" s="106">
        <v>26174965</v>
      </c>
      <c r="J9" s="106">
        <f t="shared" si="0"/>
        <v>3200</v>
      </c>
      <c r="K9" s="106"/>
      <c r="L9" s="106">
        <f t="shared" si="1"/>
        <v>47725949</v>
      </c>
      <c r="M9" s="106">
        <f t="shared" ref="M9:M32" si="2">J9+L9</f>
        <v>47729149</v>
      </c>
    </row>
    <row r="10" spans="1:13" s="95" customFormat="1" ht="22.15" customHeight="1" x14ac:dyDescent="0.55000000000000004">
      <c r="A10" s="99"/>
      <c r="B10" s="99"/>
      <c r="C10" s="196" t="s">
        <v>34</v>
      </c>
      <c r="D10" s="107">
        <v>11991</v>
      </c>
      <c r="E10" s="107"/>
      <c r="F10" s="107">
        <v>21416950.999431364</v>
      </c>
      <c r="G10" s="107">
        <v>12049</v>
      </c>
      <c r="H10" s="107"/>
      <c r="I10" s="107">
        <v>25923120</v>
      </c>
      <c r="J10" s="107">
        <f t="shared" si="0"/>
        <v>24040</v>
      </c>
      <c r="K10" s="107"/>
      <c r="L10" s="107">
        <f t="shared" si="1"/>
        <v>47340070.999431364</v>
      </c>
      <c r="M10" s="107">
        <f t="shared" si="2"/>
        <v>47364110.999431364</v>
      </c>
    </row>
    <row r="11" spans="1:13" s="95" customFormat="1" ht="17.100000000000001" customHeight="1" x14ac:dyDescent="0.55000000000000004">
      <c r="A11" s="99"/>
      <c r="B11" s="99"/>
      <c r="C11" s="196" t="s">
        <v>35</v>
      </c>
      <c r="D11" s="107">
        <v>39337</v>
      </c>
      <c r="E11" s="107"/>
      <c r="F11" s="107">
        <v>21224171</v>
      </c>
      <c r="G11" s="107">
        <v>50038</v>
      </c>
      <c r="H11" s="107"/>
      <c r="I11" s="107">
        <v>25751659</v>
      </c>
      <c r="J11" s="107">
        <f t="shared" si="0"/>
        <v>89375</v>
      </c>
      <c r="K11" s="107"/>
      <c r="L11" s="107">
        <f t="shared" si="1"/>
        <v>46975830</v>
      </c>
      <c r="M11" s="107">
        <f t="shared" si="2"/>
        <v>47065205</v>
      </c>
    </row>
    <row r="12" spans="1:13" s="95" customFormat="1" ht="17.100000000000001" customHeight="1" x14ac:dyDescent="0.55000000000000004">
      <c r="A12" s="99"/>
      <c r="B12" s="99"/>
      <c r="C12" s="196" t="s">
        <v>36</v>
      </c>
      <c r="D12" s="107">
        <v>72113</v>
      </c>
      <c r="E12" s="107"/>
      <c r="F12" s="107">
        <v>21275065</v>
      </c>
      <c r="G12" s="107">
        <v>104704</v>
      </c>
      <c r="H12" s="107"/>
      <c r="I12" s="107">
        <v>25757248</v>
      </c>
      <c r="J12" s="107">
        <f t="shared" si="0"/>
        <v>176817</v>
      </c>
      <c r="K12" s="107"/>
      <c r="L12" s="107">
        <f t="shared" si="1"/>
        <v>47032313</v>
      </c>
      <c r="M12" s="107">
        <f t="shared" si="2"/>
        <v>47209130</v>
      </c>
    </row>
    <row r="13" spans="1:13" s="95" customFormat="1" ht="17.100000000000001" customHeight="1" x14ac:dyDescent="0.55000000000000004">
      <c r="A13" s="99"/>
      <c r="B13" s="99"/>
      <c r="C13" s="196" t="s">
        <v>126</v>
      </c>
      <c r="D13" s="107">
        <v>101728</v>
      </c>
      <c r="E13" s="107"/>
      <c r="F13" s="107">
        <v>21513727</v>
      </c>
      <c r="G13" s="107">
        <v>163427</v>
      </c>
      <c r="H13" s="107"/>
      <c r="I13" s="107">
        <v>25994868</v>
      </c>
      <c r="J13" s="107">
        <f t="shared" si="0"/>
        <v>265155</v>
      </c>
      <c r="K13" s="107"/>
      <c r="L13" s="107">
        <f t="shared" si="1"/>
        <v>47508595</v>
      </c>
      <c r="M13" s="107">
        <f t="shared" si="2"/>
        <v>47773750</v>
      </c>
    </row>
    <row r="14" spans="1:13" s="95" customFormat="1" ht="22.15" customHeight="1" x14ac:dyDescent="0.55000000000000004">
      <c r="A14" s="99"/>
      <c r="B14" s="99"/>
      <c r="C14" s="196" t="s">
        <v>37</v>
      </c>
      <c r="D14" s="107">
        <v>132972</v>
      </c>
      <c r="E14" s="107"/>
      <c r="F14" s="107">
        <v>21294944</v>
      </c>
      <c r="G14" s="107">
        <v>211730</v>
      </c>
      <c r="H14" s="107"/>
      <c r="I14" s="107">
        <v>25667602</v>
      </c>
      <c r="J14" s="107">
        <f t="shared" si="0"/>
        <v>344702</v>
      </c>
      <c r="K14" s="107"/>
      <c r="L14" s="107">
        <f t="shared" si="1"/>
        <v>46962546</v>
      </c>
      <c r="M14" s="107">
        <f t="shared" si="2"/>
        <v>47307248</v>
      </c>
    </row>
    <row r="15" spans="1:13" s="95" customFormat="1" ht="17.100000000000001" customHeight="1" x14ac:dyDescent="0.55000000000000004">
      <c r="A15" s="99"/>
      <c r="B15" s="99"/>
      <c r="C15" s="196" t="s">
        <v>38</v>
      </c>
      <c r="D15" s="107">
        <v>156190</v>
      </c>
      <c r="E15" s="107"/>
      <c r="F15" s="107">
        <v>21085263</v>
      </c>
      <c r="G15" s="107">
        <v>246447</v>
      </c>
      <c r="H15" s="107"/>
      <c r="I15" s="107">
        <v>25485350</v>
      </c>
      <c r="J15" s="107">
        <f t="shared" si="0"/>
        <v>402637</v>
      </c>
      <c r="K15" s="107"/>
      <c r="L15" s="107">
        <f t="shared" si="1"/>
        <v>46570613</v>
      </c>
      <c r="M15" s="107">
        <f t="shared" si="2"/>
        <v>46973250</v>
      </c>
    </row>
    <row r="16" spans="1:13" s="121" customFormat="1" ht="17.100000000000001" customHeight="1" x14ac:dyDescent="0.55000000000000004">
      <c r="A16" s="99"/>
      <c r="B16" s="99"/>
      <c r="C16" s="196" t="s">
        <v>39</v>
      </c>
      <c r="D16" s="107">
        <v>215069</v>
      </c>
      <c r="E16" s="107"/>
      <c r="F16" s="107">
        <v>20786028</v>
      </c>
      <c r="G16" s="107">
        <v>328789</v>
      </c>
      <c r="H16" s="107"/>
      <c r="I16" s="107">
        <v>25110093</v>
      </c>
      <c r="J16" s="107">
        <f t="shared" si="0"/>
        <v>543858</v>
      </c>
      <c r="K16" s="107"/>
      <c r="L16" s="107">
        <f t="shared" si="1"/>
        <v>45896121</v>
      </c>
      <c r="M16" s="107">
        <f t="shared" si="2"/>
        <v>46439979</v>
      </c>
    </row>
    <row r="17" spans="1:13" s="121" customFormat="1" ht="17.100000000000001" customHeight="1" x14ac:dyDescent="0.55000000000000004">
      <c r="A17" s="99"/>
      <c r="B17" s="99"/>
      <c r="C17" s="196" t="s">
        <v>40</v>
      </c>
      <c r="D17" s="107">
        <v>270589</v>
      </c>
      <c r="E17" s="107"/>
      <c r="F17" s="107">
        <v>20564248</v>
      </c>
      <c r="G17" s="107">
        <v>400645</v>
      </c>
      <c r="H17" s="107"/>
      <c r="I17" s="107">
        <v>24890373</v>
      </c>
      <c r="J17" s="107">
        <f t="shared" si="0"/>
        <v>671234</v>
      </c>
      <c r="K17" s="107"/>
      <c r="L17" s="107">
        <f t="shared" si="1"/>
        <v>45454621</v>
      </c>
      <c r="M17" s="107">
        <f t="shared" si="2"/>
        <v>46125855</v>
      </c>
    </row>
    <row r="18" spans="1:13" s="121" customFormat="1" ht="22.15" customHeight="1" x14ac:dyDescent="0.55000000000000004">
      <c r="A18" s="99"/>
      <c r="B18" s="99"/>
      <c r="C18" s="196" t="s">
        <v>127</v>
      </c>
      <c r="D18" s="107">
        <v>367857</v>
      </c>
      <c r="E18" s="107"/>
      <c r="F18" s="107">
        <v>21412608</v>
      </c>
      <c r="G18" s="107">
        <v>575602</v>
      </c>
      <c r="H18" s="107"/>
      <c r="I18" s="107">
        <v>25741447</v>
      </c>
      <c r="J18" s="107">
        <f t="shared" si="0"/>
        <v>943459</v>
      </c>
      <c r="K18" s="107"/>
      <c r="L18" s="107">
        <f t="shared" si="1"/>
        <v>47154055</v>
      </c>
      <c r="M18" s="107">
        <f t="shared" si="2"/>
        <v>48097514</v>
      </c>
    </row>
    <row r="19" spans="1:13" s="121" customFormat="1" ht="17.100000000000001" customHeight="1" x14ac:dyDescent="0.55000000000000004">
      <c r="A19" s="99"/>
      <c r="B19" s="99"/>
      <c r="C19" s="196" t="s">
        <v>41</v>
      </c>
      <c r="D19" s="107">
        <v>473819</v>
      </c>
      <c r="E19" s="107"/>
      <c r="F19" s="107">
        <v>21215177</v>
      </c>
      <c r="G19" s="107">
        <v>719368</v>
      </c>
      <c r="H19" s="107"/>
      <c r="I19" s="107">
        <v>25492318</v>
      </c>
      <c r="J19" s="107">
        <f t="shared" si="0"/>
        <v>1193187</v>
      </c>
      <c r="K19" s="107"/>
      <c r="L19" s="107">
        <f t="shared" si="1"/>
        <v>46707495</v>
      </c>
      <c r="M19" s="107">
        <f t="shared" si="2"/>
        <v>47900682</v>
      </c>
    </row>
    <row r="20" spans="1:13" s="121" customFormat="1" ht="17.100000000000001" customHeight="1" x14ac:dyDescent="0.55000000000000004">
      <c r="A20" s="99"/>
      <c r="B20" s="99"/>
      <c r="C20" s="196" t="s">
        <v>42</v>
      </c>
      <c r="D20" s="107">
        <v>607412</v>
      </c>
      <c r="E20" s="107"/>
      <c r="F20" s="107">
        <v>21037144</v>
      </c>
      <c r="G20" s="107">
        <v>908610</v>
      </c>
      <c r="H20" s="107"/>
      <c r="I20" s="107">
        <v>25230570</v>
      </c>
      <c r="J20" s="107">
        <f t="shared" si="0"/>
        <v>1516022</v>
      </c>
      <c r="K20" s="107"/>
      <c r="L20" s="107">
        <f t="shared" si="1"/>
        <v>46267714</v>
      </c>
      <c r="M20" s="107">
        <f t="shared" si="2"/>
        <v>47783736</v>
      </c>
    </row>
    <row r="21" spans="1:13" s="121" customFormat="1" ht="17.100000000000001" customHeight="1" x14ac:dyDescent="0.55000000000000004">
      <c r="A21" s="99"/>
      <c r="B21" s="99"/>
      <c r="C21" s="196" t="s">
        <v>43</v>
      </c>
      <c r="D21" s="107">
        <v>763341</v>
      </c>
      <c r="E21" s="107"/>
      <c r="F21" s="107">
        <v>20726526</v>
      </c>
      <c r="G21" s="107">
        <v>1118564</v>
      </c>
      <c r="H21" s="107"/>
      <c r="I21" s="107">
        <v>24923979</v>
      </c>
      <c r="J21" s="107">
        <f t="shared" si="0"/>
        <v>1881905</v>
      </c>
      <c r="K21" s="107"/>
      <c r="L21" s="107">
        <f t="shared" si="1"/>
        <v>45650505</v>
      </c>
      <c r="M21" s="107">
        <f t="shared" si="2"/>
        <v>47532410</v>
      </c>
    </row>
    <row r="22" spans="1:13" s="121" customFormat="1" ht="22.15" customHeight="1" x14ac:dyDescent="0.55000000000000004">
      <c r="A22" s="99"/>
      <c r="B22" s="99"/>
      <c r="C22" s="35" t="s">
        <v>128</v>
      </c>
      <c r="D22" s="107">
        <v>1164957</v>
      </c>
      <c r="E22" s="107"/>
      <c r="F22" s="107">
        <v>20462581</v>
      </c>
      <c r="G22" s="107">
        <v>1583193</v>
      </c>
      <c r="H22" s="107"/>
      <c r="I22" s="107">
        <v>24581589</v>
      </c>
      <c r="J22" s="107">
        <f t="shared" si="0"/>
        <v>2748150</v>
      </c>
      <c r="K22" s="107"/>
      <c r="L22" s="107">
        <f t="shared" si="1"/>
        <v>45044170</v>
      </c>
      <c r="M22" s="107">
        <f t="shared" si="2"/>
        <v>47792320</v>
      </c>
    </row>
    <row r="23" spans="1:13" s="121" customFormat="1" ht="17.100000000000001" customHeight="1" x14ac:dyDescent="0.55000000000000004">
      <c r="A23" s="94"/>
      <c r="B23" s="99"/>
      <c r="C23" s="35" t="s">
        <v>129</v>
      </c>
      <c r="D23" s="107">
        <v>1379036</v>
      </c>
      <c r="E23" s="107"/>
      <c r="F23" s="107">
        <v>20462897</v>
      </c>
      <c r="G23" s="107">
        <v>1923566</v>
      </c>
      <c r="H23" s="107"/>
      <c r="I23" s="107">
        <v>24472243</v>
      </c>
      <c r="J23" s="107">
        <f t="shared" si="0"/>
        <v>3302602</v>
      </c>
      <c r="K23" s="107"/>
      <c r="L23" s="107">
        <f t="shared" si="1"/>
        <v>44935140</v>
      </c>
      <c r="M23" s="107">
        <f t="shared" si="2"/>
        <v>48237742</v>
      </c>
    </row>
    <row r="24" spans="1:13" s="119" customFormat="1" ht="17.100000000000001" customHeight="1" x14ac:dyDescent="0.55000000000000004">
      <c r="A24" s="114"/>
      <c r="B24" s="115"/>
      <c r="C24" s="35" t="s">
        <v>44</v>
      </c>
      <c r="D24" s="107">
        <v>1708885</v>
      </c>
      <c r="E24" s="107"/>
      <c r="F24" s="107">
        <v>20049140</v>
      </c>
      <c r="G24" s="107">
        <v>2339537</v>
      </c>
      <c r="H24" s="107"/>
      <c r="I24" s="107">
        <v>23980487</v>
      </c>
      <c r="J24" s="107">
        <f t="shared" si="0"/>
        <v>4048422</v>
      </c>
      <c r="K24" s="107"/>
      <c r="L24" s="107">
        <f t="shared" si="1"/>
        <v>44029627</v>
      </c>
      <c r="M24" s="107">
        <f t="shared" si="2"/>
        <v>48078049</v>
      </c>
    </row>
    <row r="25" spans="1:13" s="119" customFormat="1" ht="17.100000000000001" customHeight="1" x14ac:dyDescent="0.55000000000000004">
      <c r="A25" s="114"/>
      <c r="B25" s="115"/>
      <c r="C25" s="35" t="s">
        <v>130</v>
      </c>
      <c r="D25" s="107">
        <v>2069121</v>
      </c>
      <c r="E25" s="107"/>
      <c r="F25" s="107">
        <v>19847570</v>
      </c>
      <c r="G25" s="107">
        <v>2794169</v>
      </c>
      <c r="H25" s="107"/>
      <c r="I25" s="107">
        <v>23591156</v>
      </c>
      <c r="J25" s="107">
        <f t="shared" si="0"/>
        <v>4863290</v>
      </c>
      <c r="K25" s="107"/>
      <c r="L25" s="107">
        <f t="shared" si="1"/>
        <v>43438726</v>
      </c>
      <c r="M25" s="107">
        <f t="shared" si="2"/>
        <v>48302016</v>
      </c>
    </row>
    <row r="26" spans="1:13" s="119" customFormat="1" ht="22.15" customHeight="1" x14ac:dyDescent="0.55000000000000004">
      <c r="A26" s="99"/>
      <c r="B26" s="115"/>
      <c r="C26" s="35" t="s">
        <v>45</v>
      </c>
      <c r="D26" s="107">
        <v>2459603</v>
      </c>
      <c r="E26" s="107"/>
      <c r="F26" s="107">
        <v>19222403</v>
      </c>
      <c r="G26" s="107">
        <v>3303814</v>
      </c>
      <c r="H26" s="107"/>
      <c r="I26" s="107">
        <v>22807443</v>
      </c>
      <c r="J26" s="107">
        <f t="shared" si="0"/>
        <v>5763417</v>
      </c>
      <c r="K26" s="107"/>
      <c r="L26" s="107">
        <f t="shared" si="1"/>
        <v>42029846</v>
      </c>
      <c r="M26" s="107">
        <f t="shared" si="2"/>
        <v>47793263</v>
      </c>
    </row>
    <row r="27" spans="1:13" s="119" customFormat="1" ht="17.100000000000001" customHeight="1" x14ac:dyDescent="0.55000000000000004">
      <c r="A27" s="99"/>
      <c r="B27" s="115"/>
      <c r="C27" s="35" t="s">
        <v>46</v>
      </c>
      <c r="D27" s="107">
        <v>2863132</v>
      </c>
      <c r="E27" s="107"/>
      <c r="F27" s="107">
        <v>18500128</v>
      </c>
      <c r="G27" s="107">
        <v>3799349</v>
      </c>
      <c r="H27" s="107"/>
      <c r="I27" s="107">
        <v>21985359</v>
      </c>
      <c r="J27" s="107">
        <f t="shared" si="0"/>
        <v>6662481</v>
      </c>
      <c r="K27" s="107"/>
      <c r="L27" s="107">
        <f t="shared" si="1"/>
        <v>40485487</v>
      </c>
      <c r="M27" s="107">
        <f t="shared" si="2"/>
        <v>47147968</v>
      </c>
    </row>
    <row r="28" spans="1:13" s="119" customFormat="1" ht="17.100000000000001" customHeight="1" x14ac:dyDescent="0.55000000000000004">
      <c r="A28" s="99"/>
      <c r="B28" s="115"/>
      <c r="C28" s="35" t="s">
        <v>47</v>
      </c>
      <c r="D28" s="107">
        <v>3284119</v>
      </c>
      <c r="E28" s="107"/>
      <c r="F28" s="107">
        <v>17851025</v>
      </c>
      <c r="G28" s="107">
        <v>4306175</v>
      </c>
      <c r="H28" s="107"/>
      <c r="I28" s="107">
        <v>21197581</v>
      </c>
      <c r="J28" s="107">
        <f t="shared" si="0"/>
        <v>7590294</v>
      </c>
      <c r="K28" s="107"/>
      <c r="L28" s="107">
        <f t="shared" si="1"/>
        <v>39048606</v>
      </c>
      <c r="M28" s="107">
        <f t="shared" si="2"/>
        <v>46638900</v>
      </c>
    </row>
    <row r="29" spans="1:13" s="119" customFormat="1" ht="17.100000000000001" customHeight="1" x14ac:dyDescent="0.55000000000000004">
      <c r="A29" s="99"/>
      <c r="B29" s="115"/>
      <c r="C29" s="35" t="s">
        <v>131</v>
      </c>
      <c r="D29" s="107">
        <v>3753303</v>
      </c>
      <c r="E29" s="107"/>
      <c r="F29" s="107">
        <v>17529114</v>
      </c>
      <c r="G29" s="107">
        <v>5009188</v>
      </c>
      <c r="H29" s="107"/>
      <c r="I29" s="107">
        <v>20676394</v>
      </c>
      <c r="J29" s="107">
        <f t="shared" si="0"/>
        <v>8762491</v>
      </c>
      <c r="K29" s="107"/>
      <c r="L29" s="107">
        <f t="shared" si="1"/>
        <v>38205508</v>
      </c>
      <c r="M29" s="107">
        <f t="shared" si="2"/>
        <v>46967999</v>
      </c>
    </row>
    <row r="30" spans="1:13" s="119" customFormat="1" ht="22.15" customHeight="1" x14ac:dyDescent="0.55000000000000004">
      <c r="A30" s="99"/>
      <c r="B30" s="115"/>
      <c r="C30" s="35" t="s">
        <v>132</v>
      </c>
      <c r="D30" s="107">
        <v>4189869</v>
      </c>
      <c r="E30" s="107"/>
      <c r="F30" s="107">
        <v>17234249</v>
      </c>
      <c r="G30" s="107">
        <v>5599628</v>
      </c>
      <c r="H30" s="107"/>
      <c r="I30" s="107">
        <v>20188355</v>
      </c>
      <c r="J30" s="107">
        <f t="shared" si="0"/>
        <v>9789497</v>
      </c>
      <c r="K30" s="107"/>
      <c r="L30" s="107">
        <f t="shared" si="1"/>
        <v>37422604</v>
      </c>
      <c r="M30" s="107">
        <f t="shared" si="2"/>
        <v>47212101</v>
      </c>
    </row>
    <row r="31" spans="1:13" s="119" customFormat="1" ht="17.100000000000001" customHeight="1" x14ac:dyDescent="0.55000000000000004">
      <c r="A31" s="99"/>
      <c r="B31" s="115"/>
      <c r="C31" s="35" t="s">
        <v>48</v>
      </c>
      <c r="D31" s="107">
        <v>4578464</v>
      </c>
      <c r="E31" s="107"/>
      <c r="F31" s="107">
        <v>16642965</v>
      </c>
      <c r="G31" s="107">
        <v>6137997</v>
      </c>
      <c r="H31" s="107"/>
      <c r="I31" s="107">
        <v>19434593</v>
      </c>
      <c r="J31" s="107">
        <f t="shared" si="0"/>
        <v>10716461</v>
      </c>
      <c r="K31" s="107"/>
      <c r="L31" s="107">
        <f t="shared" si="1"/>
        <v>36077558</v>
      </c>
      <c r="M31" s="107">
        <f t="shared" si="2"/>
        <v>46794019</v>
      </c>
    </row>
    <row r="32" spans="1:13" s="119" customFormat="1" ht="17.100000000000001" customHeight="1" x14ac:dyDescent="0.55000000000000004">
      <c r="A32" s="99"/>
      <c r="B32" s="115"/>
      <c r="C32" s="35" t="s">
        <v>49</v>
      </c>
      <c r="D32" s="107">
        <v>4910018</v>
      </c>
      <c r="E32" s="107"/>
      <c r="F32" s="107">
        <v>16082377</v>
      </c>
      <c r="G32" s="107">
        <v>6547243</v>
      </c>
      <c r="H32" s="107"/>
      <c r="I32" s="107">
        <v>18771766</v>
      </c>
      <c r="J32" s="107">
        <f t="shared" si="0"/>
        <v>11457261</v>
      </c>
      <c r="K32" s="107"/>
      <c r="L32" s="107">
        <f t="shared" si="1"/>
        <v>34854143</v>
      </c>
      <c r="M32" s="107">
        <f t="shared" si="2"/>
        <v>46311404</v>
      </c>
    </row>
    <row r="33" spans="1:13" s="119" customFormat="1" ht="17.100000000000001" customHeight="1" x14ac:dyDescent="0.55000000000000004">
      <c r="A33" s="99"/>
      <c r="B33" s="115"/>
      <c r="C33" s="35" t="s">
        <v>133</v>
      </c>
      <c r="D33" s="107">
        <v>5266181</v>
      </c>
      <c r="E33" s="107">
        <v>687942</v>
      </c>
      <c r="F33" s="107">
        <v>15445560</v>
      </c>
      <c r="G33" s="107">
        <v>7027058</v>
      </c>
      <c r="H33" s="107">
        <v>913408</v>
      </c>
      <c r="I33" s="107">
        <v>17922870</v>
      </c>
      <c r="J33" s="107">
        <f t="shared" si="0"/>
        <v>12293239</v>
      </c>
      <c r="K33" s="107">
        <f>E33+H33</f>
        <v>1601350</v>
      </c>
      <c r="L33" s="107">
        <f>F33+I33</f>
        <v>33368430</v>
      </c>
      <c r="M33" s="107">
        <f>SUM(J33:L33)</f>
        <v>47263019</v>
      </c>
    </row>
    <row r="34" spans="1:13" s="119" customFormat="1" ht="22.15" customHeight="1" x14ac:dyDescent="0.55000000000000004">
      <c r="A34" s="169"/>
      <c r="B34" s="115"/>
      <c r="C34" s="35" t="s">
        <v>58</v>
      </c>
      <c r="D34" s="107">
        <v>5515114</v>
      </c>
      <c r="E34" s="107">
        <v>822164</v>
      </c>
      <c r="F34" s="107">
        <v>14953399</v>
      </c>
      <c r="G34" s="107">
        <v>7325328</v>
      </c>
      <c r="H34" s="107">
        <v>1150502</v>
      </c>
      <c r="I34" s="107">
        <v>17265694</v>
      </c>
      <c r="J34" s="107">
        <f t="shared" si="0"/>
        <v>12840442</v>
      </c>
      <c r="K34" s="107">
        <f t="shared" ref="K34:K38" si="3">E34+H34</f>
        <v>1972666</v>
      </c>
      <c r="L34" s="107">
        <f t="shared" si="1"/>
        <v>32219093</v>
      </c>
      <c r="M34" s="107">
        <f t="shared" ref="M34:M38" si="4">SUM(J34:L34)</f>
        <v>47032201</v>
      </c>
    </row>
    <row r="35" spans="1:13" s="119" customFormat="1" ht="16.5" customHeight="1" x14ac:dyDescent="0.55000000000000004">
      <c r="A35" s="169"/>
      <c r="B35" s="115"/>
      <c r="C35" s="35" t="s">
        <v>50</v>
      </c>
      <c r="D35" s="107">
        <v>5742799</v>
      </c>
      <c r="E35" s="107">
        <v>1004675</v>
      </c>
      <c r="F35" s="107">
        <v>14496277</v>
      </c>
      <c r="G35" s="107">
        <v>7654779</v>
      </c>
      <c r="H35" s="107">
        <v>1370965</v>
      </c>
      <c r="I35" s="107">
        <v>16667334</v>
      </c>
      <c r="J35" s="107">
        <f t="shared" si="0"/>
        <v>13397578</v>
      </c>
      <c r="K35" s="107">
        <f t="shared" si="3"/>
        <v>2375640</v>
      </c>
      <c r="L35" s="107">
        <f t="shared" si="1"/>
        <v>31163611</v>
      </c>
      <c r="M35" s="107">
        <f t="shared" si="4"/>
        <v>46936829</v>
      </c>
    </row>
    <row r="36" spans="1:13" s="119" customFormat="1" ht="16.5" customHeight="1" x14ac:dyDescent="0.55000000000000004">
      <c r="A36" s="169"/>
      <c r="B36" s="115"/>
      <c r="C36" s="35" t="s">
        <v>51</v>
      </c>
      <c r="D36" s="173">
        <v>5995365</v>
      </c>
      <c r="E36" s="173">
        <v>1194248</v>
      </c>
      <c r="F36" s="173">
        <v>14015676</v>
      </c>
      <c r="G36" s="173">
        <v>8017974</v>
      </c>
      <c r="H36" s="173">
        <v>1653253</v>
      </c>
      <c r="I36" s="173">
        <v>16002566</v>
      </c>
      <c r="J36" s="173">
        <f t="shared" si="0"/>
        <v>14013339</v>
      </c>
      <c r="K36" s="167">
        <f t="shared" si="3"/>
        <v>2847501</v>
      </c>
      <c r="L36" s="173">
        <f t="shared" si="1"/>
        <v>30018242</v>
      </c>
      <c r="M36" s="167">
        <f t="shared" si="4"/>
        <v>46879082</v>
      </c>
    </row>
    <row r="37" spans="1:13" s="119" customFormat="1" ht="16.5" customHeight="1" x14ac:dyDescent="0.55000000000000004">
      <c r="A37" s="169"/>
      <c r="B37" s="115"/>
      <c r="C37" s="35" t="s">
        <v>59</v>
      </c>
      <c r="D37" s="173">
        <v>6294285</v>
      </c>
      <c r="E37" s="173">
        <v>1495786</v>
      </c>
      <c r="F37" s="173">
        <v>14023880</v>
      </c>
      <c r="G37" s="173">
        <v>8431865</v>
      </c>
      <c r="H37" s="173">
        <v>1989202</v>
      </c>
      <c r="I37" s="173">
        <v>16073174</v>
      </c>
      <c r="J37" s="173">
        <f t="shared" ref="J37" si="5">D37+G37</f>
        <v>14726150</v>
      </c>
      <c r="K37" s="167">
        <f t="shared" si="3"/>
        <v>3484988</v>
      </c>
      <c r="L37" s="173">
        <f t="shared" ref="L37" si="6">F37+I37</f>
        <v>30097054</v>
      </c>
      <c r="M37" s="167">
        <f t="shared" si="4"/>
        <v>48308192</v>
      </c>
    </row>
    <row r="38" spans="1:13" s="119" customFormat="1" ht="22.15" customHeight="1" x14ac:dyDescent="0.55000000000000004">
      <c r="A38" s="169"/>
      <c r="B38" s="115"/>
      <c r="C38" s="208" t="s">
        <v>118</v>
      </c>
      <c r="D38" s="173">
        <v>6585917</v>
      </c>
      <c r="E38" s="173">
        <v>1667483</v>
      </c>
      <c r="F38" s="173">
        <v>13867910</v>
      </c>
      <c r="G38" s="173">
        <v>8932589</v>
      </c>
      <c r="H38" s="173">
        <v>2028510</v>
      </c>
      <c r="I38" s="173">
        <v>15593200</v>
      </c>
      <c r="J38" s="173">
        <f t="shared" ref="J38" si="7">D38+G38</f>
        <v>15518506</v>
      </c>
      <c r="K38" s="173">
        <f t="shared" si="3"/>
        <v>3695993</v>
      </c>
      <c r="L38" s="173">
        <f t="shared" ref="L38" si="8">F38+I38</f>
        <v>29461110</v>
      </c>
      <c r="M38" s="173">
        <f t="shared" si="4"/>
        <v>48675609</v>
      </c>
    </row>
    <row r="39" spans="1:13" s="119" customFormat="1" ht="14.4" x14ac:dyDescent="0.55000000000000004">
      <c r="A39" s="169"/>
      <c r="B39" s="115"/>
      <c r="C39" s="250" t="s">
        <v>89</v>
      </c>
      <c r="D39" s="173">
        <v>6623632</v>
      </c>
      <c r="E39" s="173">
        <v>1622086</v>
      </c>
      <c r="F39" s="173">
        <v>13691730</v>
      </c>
      <c r="G39" s="173">
        <v>8953977</v>
      </c>
      <c r="H39" s="173">
        <v>2009973</v>
      </c>
      <c r="I39" s="173">
        <v>15536534</v>
      </c>
      <c r="J39" s="173">
        <f t="shared" ref="J39" si="9">D39+G39</f>
        <v>15577609</v>
      </c>
      <c r="K39" s="173">
        <f t="shared" ref="K39" si="10">E39+H39</f>
        <v>3632059</v>
      </c>
      <c r="L39" s="173">
        <f t="shared" ref="L39" si="11">F39+I39</f>
        <v>29228264</v>
      </c>
      <c r="M39" s="173">
        <f t="shared" ref="M39" si="12">SUM(J39:L39)</f>
        <v>48437932</v>
      </c>
    </row>
    <row r="40" spans="1:13" s="251" customFormat="1" ht="14.4" x14ac:dyDescent="0.55000000000000004">
      <c r="A40" s="169"/>
      <c r="B40" s="115"/>
      <c r="C40" s="254" t="s">
        <v>179</v>
      </c>
      <c r="D40" s="252">
        <v>6885507</v>
      </c>
      <c r="E40" s="252">
        <v>1674516</v>
      </c>
      <c r="F40" s="252">
        <v>13411355</v>
      </c>
      <c r="G40" s="252">
        <v>9367496</v>
      </c>
      <c r="H40" s="252">
        <v>2022874</v>
      </c>
      <c r="I40" s="252">
        <v>15132341</v>
      </c>
      <c r="J40" s="252">
        <f t="shared" ref="J40" si="13">D40+G40</f>
        <v>16253003</v>
      </c>
      <c r="K40" s="252">
        <f t="shared" ref="K40" si="14">E40+H40</f>
        <v>3697390</v>
      </c>
      <c r="L40" s="252">
        <f t="shared" ref="L40" si="15">F40+I40</f>
        <v>28543696</v>
      </c>
      <c r="M40" s="252">
        <f t="shared" ref="M40" si="16">SUM(J40:L40)</f>
        <v>48494089</v>
      </c>
    </row>
    <row r="41" spans="1:13" s="114" customFormat="1" ht="17.100000000000001" customHeight="1" x14ac:dyDescent="0.55000000000000004">
      <c r="A41" s="169"/>
      <c r="B41" s="115"/>
      <c r="C41" s="207" t="s">
        <v>157</v>
      </c>
      <c r="E41" s="181"/>
      <c r="F41" s="181"/>
      <c r="G41" s="126"/>
      <c r="H41" s="126"/>
      <c r="I41" s="126"/>
      <c r="J41" s="126"/>
      <c r="K41" s="126"/>
      <c r="L41" s="126"/>
      <c r="M41" s="253" t="s">
        <v>53</v>
      </c>
    </row>
    <row r="42" spans="1:13" s="114" customFormat="1" ht="17.100000000000001" customHeight="1" x14ac:dyDescent="0.55000000000000004">
      <c r="B42" s="115"/>
      <c r="C42" s="196" t="s">
        <v>55</v>
      </c>
      <c r="E42" s="182"/>
      <c r="F42" s="182"/>
      <c r="G42" s="123"/>
      <c r="H42" s="123"/>
      <c r="I42" s="123"/>
      <c r="J42" s="123"/>
      <c r="K42" s="123"/>
      <c r="L42" s="123"/>
      <c r="M42" s="123"/>
    </row>
    <row r="43" spans="1:13" ht="17.100000000000001" customHeight="1" x14ac:dyDescent="0.55000000000000004">
      <c r="C43" s="26"/>
    </row>
  </sheetData>
  <hyperlinks>
    <hyperlink ref="B1" location="Contents!A1" display="Contents" xr:uid="{22C16FFD-3883-430B-A6A5-657003C7AAE6}"/>
    <hyperlink ref="C41" location="Notes!A1" display="For all footnotes please see Notes tab" xr:uid="{161344C6-339F-440D-BBD9-C3905BBCDE97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37FF-9748-48C8-93FE-CB79F1F990E0}">
  <sheetPr codeName="Sheet4"/>
  <dimension ref="A1:F44"/>
  <sheetViews>
    <sheetView showGridLines="0" workbookViewId="0">
      <pane ySplit="5" topLeftCell="A6" activePane="bottomLeft" state="frozen"/>
      <selection pane="bottomLeft" activeCell="C3" sqref="C3"/>
    </sheetView>
  </sheetViews>
  <sheetFormatPr defaultColWidth="9.15625" defaultRowHeight="17.100000000000001" customHeight="1" x14ac:dyDescent="0.55000000000000004"/>
  <cols>
    <col min="1" max="2" width="1.68359375" style="94" customWidth="1"/>
    <col min="3" max="6" width="13.26171875" style="94" customWidth="1"/>
    <col min="7" max="16384" width="9.15625" style="94"/>
  </cols>
  <sheetData>
    <row r="1" spans="1:6" ht="17.100000000000001" customHeight="1" x14ac:dyDescent="0.55000000000000004">
      <c r="B1" s="228" t="s">
        <v>25</v>
      </c>
      <c r="C1" s="228"/>
      <c r="D1" s="94" t="s">
        <v>0</v>
      </c>
    </row>
    <row r="3" spans="1:6" ht="17.100000000000001" customHeight="1" x14ac:dyDescent="0.55000000000000004">
      <c r="C3" s="96" t="s">
        <v>56</v>
      </c>
      <c r="D3" s="98"/>
      <c r="E3" s="98"/>
      <c r="F3" s="98"/>
    </row>
    <row r="4" spans="1:6" ht="17.100000000000001" customHeight="1" x14ac:dyDescent="0.55000000000000004">
      <c r="C4" s="97" t="s">
        <v>178</v>
      </c>
    </row>
    <row r="5" spans="1:6" ht="34.15" customHeight="1" x14ac:dyDescent="0.55000000000000004">
      <c r="A5" s="99"/>
      <c r="B5" s="99"/>
      <c r="C5" s="174" t="s">
        <v>29</v>
      </c>
      <c r="D5" s="175" t="s">
        <v>26</v>
      </c>
      <c r="E5" s="176" t="s">
        <v>27</v>
      </c>
      <c r="F5" s="176" t="s">
        <v>57</v>
      </c>
    </row>
    <row r="6" spans="1:6" ht="17.100000000000001" customHeight="1" x14ac:dyDescent="0.55000000000000004">
      <c r="A6" s="99"/>
      <c r="B6" s="99"/>
      <c r="C6" s="196" t="s">
        <v>158</v>
      </c>
      <c r="D6" s="168">
        <v>18975</v>
      </c>
      <c r="E6" s="168">
        <v>59446</v>
      </c>
      <c r="F6" s="168">
        <f t="shared" ref="F6:F33" si="0">D6+E6</f>
        <v>78421</v>
      </c>
    </row>
    <row r="7" spans="1:6" ht="17.100000000000001" customHeight="1" x14ac:dyDescent="0.55000000000000004">
      <c r="A7" s="99"/>
      <c r="B7" s="99"/>
      <c r="C7" s="196" t="s">
        <v>32</v>
      </c>
      <c r="D7" s="167">
        <v>32</v>
      </c>
      <c r="E7" s="167">
        <v>36</v>
      </c>
      <c r="F7" s="167">
        <f t="shared" si="0"/>
        <v>68</v>
      </c>
    </row>
    <row r="8" spans="1:6" ht="17.100000000000001" customHeight="1" x14ac:dyDescent="0.55000000000000004">
      <c r="A8" s="99"/>
      <c r="B8" s="99"/>
      <c r="C8" s="196" t="s">
        <v>33</v>
      </c>
      <c r="D8" s="167">
        <v>1570</v>
      </c>
      <c r="E8" s="167">
        <v>1671</v>
      </c>
      <c r="F8" s="167">
        <f t="shared" si="0"/>
        <v>3241</v>
      </c>
    </row>
    <row r="9" spans="1:6" ht="22.15" customHeight="1" x14ac:dyDescent="0.55000000000000004">
      <c r="A9" s="99"/>
      <c r="B9" s="99"/>
      <c r="C9" s="196" t="s">
        <v>34</v>
      </c>
      <c r="D9" s="167">
        <v>10963</v>
      </c>
      <c r="E9" s="167">
        <v>12678</v>
      </c>
      <c r="F9" s="167">
        <f t="shared" si="0"/>
        <v>23641</v>
      </c>
    </row>
    <row r="10" spans="1:6" ht="17.100000000000001" customHeight="1" x14ac:dyDescent="0.55000000000000004">
      <c r="A10" s="99"/>
      <c r="B10" s="99"/>
      <c r="C10" s="196" t="s">
        <v>35</v>
      </c>
      <c r="D10" s="167">
        <v>35130</v>
      </c>
      <c r="E10" s="167">
        <v>45456</v>
      </c>
      <c r="F10" s="167">
        <f t="shared" si="0"/>
        <v>80586</v>
      </c>
    </row>
    <row r="11" spans="1:6" ht="17.100000000000001" customHeight="1" x14ac:dyDescent="0.55000000000000004">
      <c r="A11" s="99"/>
      <c r="B11" s="99"/>
      <c r="C11" s="196" t="s">
        <v>36</v>
      </c>
      <c r="D11" s="167">
        <v>35190</v>
      </c>
      <c r="E11" s="167">
        <v>57632</v>
      </c>
      <c r="F11" s="167">
        <f t="shared" si="0"/>
        <v>92822</v>
      </c>
    </row>
    <row r="12" spans="1:6" ht="17.100000000000001" customHeight="1" x14ac:dyDescent="0.55000000000000004">
      <c r="A12" s="99"/>
      <c r="B12" s="99"/>
      <c r="C12" s="196" t="s">
        <v>126</v>
      </c>
      <c r="D12" s="167">
        <v>39730</v>
      </c>
      <c r="E12" s="167">
        <v>55603</v>
      </c>
      <c r="F12" s="167">
        <f t="shared" si="0"/>
        <v>95333</v>
      </c>
    </row>
    <row r="13" spans="1:6" ht="22.15" customHeight="1" x14ac:dyDescent="0.55000000000000004">
      <c r="A13" s="99"/>
      <c r="B13" s="99"/>
      <c r="C13" s="196" t="s">
        <v>37</v>
      </c>
      <c r="D13" s="167">
        <v>37480</v>
      </c>
      <c r="E13" s="167">
        <v>61164</v>
      </c>
      <c r="F13" s="167">
        <f t="shared" si="0"/>
        <v>98644</v>
      </c>
    </row>
    <row r="14" spans="1:6" ht="17.100000000000001" customHeight="1" x14ac:dyDescent="0.55000000000000004">
      <c r="A14" s="99"/>
      <c r="B14" s="99"/>
      <c r="C14" s="196" t="s">
        <v>38</v>
      </c>
      <c r="D14" s="167">
        <v>37113</v>
      </c>
      <c r="E14" s="167">
        <v>60216</v>
      </c>
      <c r="F14" s="167">
        <f t="shared" si="0"/>
        <v>97329</v>
      </c>
    </row>
    <row r="15" spans="1:6" ht="17.100000000000001" customHeight="1" x14ac:dyDescent="0.55000000000000004">
      <c r="A15" s="99"/>
      <c r="B15" s="99"/>
      <c r="C15" s="196" t="s">
        <v>39</v>
      </c>
      <c r="D15" s="167">
        <v>53764</v>
      </c>
      <c r="E15" s="167">
        <v>76227</v>
      </c>
      <c r="F15" s="167">
        <f t="shared" si="0"/>
        <v>129991</v>
      </c>
    </row>
    <row r="16" spans="1:6" ht="17.100000000000001" customHeight="1" x14ac:dyDescent="0.55000000000000004">
      <c r="A16" s="99"/>
      <c r="B16" s="99"/>
      <c r="C16" s="196" t="s">
        <v>40</v>
      </c>
      <c r="D16" s="167">
        <v>60882</v>
      </c>
      <c r="E16" s="167">
        <v>82081</v>
      </c>
      <c r="F16" s="167">
        <f t="shared" si="0"/>
        <v>142963</v>
      </c>
    </row>
    <row r="17" spans="1:6" ht="22.15" customHeight="1" x14ac:dyDescent="0.55000000000000004">
      <c r="A17" s="99"/>
      <c r="B17" s="99"/>
      <c r="C17" s="196" t="s">
        <v>127</v>
      </c>
      <c r="D17" s="167">
        <v>85202</v>
      </c>
      <c r="E17" s="167">
        <v>126515</v>
      </c>
      <c r="F17" s="167">
        <f t="shared" si="0"/>
        <v>211717</v>
      </c>
    </row>
    <row r="18" spans="1:6" ht="17.100000000000001" customHeight="1" x14ac:dyDescent="0.55000000000000004">
      <c r="A18" s="99"/>
      <c r="B18" s="99"/>
      <c r="C18" s="196" t="s">
        <v>41</v>
      </c>
      <c r="D18" s="167">
        <v>112055</v>
      </c>
      <c r="E18" s="167">
        <v>160543</v>
      </c>
      <c r="F18" s="167">
        <f t="shared" si="0"/>
        <v>272598</v>
      </c>
    </row>
    <row r="19" spans="1:6" ht="17.100000000000001" customHeight="1" x14ac:dyDescent="0.55000000000000004">
      <c r="A19" s="99"/>
      <c r="B19" s="99"/>
      <c r="C19" s="196" t="s">
        <v>42</v>
      </c>
      <c r="D19" s="167">
        <v>138150</v>
      </c>
      <c r="E19" s="167">
        <v>197911</v>
      </c>
      <c r="F19" s="167">
        <f t="shared" si="0"/>
        <v>336061</v>
      </c>
    </row>
    <row r="20" spans="1:6" ht="17.100000000000001" customHeight="1" x14ac:dyDescent="0.55000000000000004">
      <c r="A20" s="99"/>
      <c r="B20" s="99"/>
      <c r="C20" s="196" t="s">
        <v>43</v>
      </c>
      <c r="D20" s="167">
        <v>169238</v>
      </c>
      <c r="E20" s="167">
        <v>233400</v>
      </c>
      <c r="F20" s="167">
        <f t="shared" si="0"/>
        <v>402638</v>
      </c>
    </row>
    <row r="21" spans="1:6" ht="22.15" customHeight="1" x14ac:dyDescent="0.55000000000000004">
      <c r="A21" s="99"/>
      <c r="B21" s="99"/>
      <c r="C21" s="35" t="s">
        <v>128</v>
      </c>
      <c r="D21" s="167">
        <v>233284</v>
      </c>
      <c r="E21" s="167">
        <v>306842</v>
      </c>
      <c r="F21" s="167">
        <f t="shared" si="0"/>
        <v>540126</v>
      </c>
    </row>
    <row r="22" spans="1:6" ht="17.100000000000001" customHeight="1" x14ac:dyDescent="0.55000000000000004">
      <c r="B22" s="99"/>
      <c r="C22" s="35" t="s">
        <v>129</v>
      </c>
      <c r="D22" s="167">
        <v>268262</v>
      </c>
      <c r="E22" s="167">
        <v>354641</v>
      </c>
      <c r="F22" s="167">
        <f t="shared" si="0"/>
        <v>622903</v>
      </c>
    </row>
    <row r="23" spans="1:6" s="114" customFormat="1" ht="17.100000000000001" customHeight="1" x14ac:dyDescent="0.55000000000000004">
      <c r="B23" s="115"/>
      <c r="C23" s="35" t="s">
        <v>44</v>
      </c>
      <c r="D23" s="167">
        <v>353668</v>
      </c>
      <c r="E23" s="167">
        <v>461304</v>
      </c>
      <c r="F23" s="167">
        <f t="shared" si="0"/>
        <v>814972</v>
      </c>
    </row>
    <row r="24" spans="1:6" s="114" customFormat="1" ht="17.100000000000001" customHeight="1" x14ac:dyDescent="0.55000000000000004">
      <c r="B24" s="115"/>
      <c r="C24" s="35" t="s">
        <v>130</v>
      </c>
      <c r="D24" s="167">
        <v>409670</v>
      </c>
      <c r="E24" s="167">
        <v>525776</v>
      </c>
      <c r="F24" s="167">
        <f t="shared" si="0"/>
        <v>935446</v>
      </c>
    </row>
    <row r="25" spans="1:6" s="114" customFormat="1" ht="22.15" customHeight="1" x14ac:dyDescent="0.55000000000000004">
      <c r="A25" s="99"/>
      <c r="B25" s="115"/>
      <c r="C25" s="35" t="s">
        <v>45</v>
      </c>
      <c r="D25" s="167">
        <v>446000</v>
      </c>
      <c r="E25" s="167">
        <v>581680</v>
      </c>
      <c r="F25" s="167">
        <f t="shared" si="0"/>
        <v>1027680</v>
      </c>
    </row>
    <row r="26" spans="1:6" s="114" customFormat="1" ht="17.100000000000001" customHeight="1" x14ac:dyDescent="0.55000000000000004">
      <c r="A26" s="99"/>
      <c r="B26" s="115"/>
      <c r="C26" s="35" t="s">
        <v>46</v>
      </c>
      <c r="D26" s="167">
        <v>460068</v>
      </c>
      <c r="E26" s="167">
        <v>598064</v>
      </c>
      <c r="F26" s="167">
        <f t="shared" si="0"/>
        <v>1058132</v>
      </c>
    </row>
    <row r="27" spans="1:6" s="114" customFormat="1" ht="17.100000000000001" customHeight="1" x14ac:dyDescent="0.55000000000000004">
      <c r="A27" s="99"/>
      <c r="B27" s="115"/>
      <c r="C27" s="35" t="s">
        <v>47</v>
      </c>
      <c r="D27" s="167">
        <v>516264</v>
      </c>
      <c r="E27" s="167">
        <v>664924</v>
      </c>
      <c r="F27" s="167">
        <f t="shared" si="0"/>
        <v>1181188</v>
      </c>
    </row>
    <row r="28" spans="1:6" s="114" customFormat="1" ht="17.100000000000001" customHeight="1" x14ac:dyDescent="0.55000000000000004">
      <c r="A28" s="99"/>
      <c r="B28" s="115"/>
      <c r="C28" s="35" t="s">
        <v>131</v>
      </c>
      <c r="D28" s="167">
        <v>576338</v>
      </c>
      <c r="E28" s="167">
        <v>741547</v>
      </c>
      <c r="F28" s="167">
        <f t="shared" si="0"/>
        <v>1317885</v>
      </c>
    </row>
    <row r="29" spans="1:6" s="114" customFormat="1" ht="22.15" customHeight="1" x14ac:dyDescent="0.55000000000000004">
      <c r="A29" s="99"/>
      <c r="B29" s="115"/>
      <c r="C29" s="35" t="s">
        <v>132</v>
      </c>
      <c r="D29" s="167">
        <v>531870</v>
      </c>
      <c r="E29" s="167">
        <v>708652</v>
      </c>
      <c r="F29" s="167">
        <f t="shared" si="0"/>
        <v>1240522</v>
      </c>
    </row>
    <row r="30" spans="1:6" s="114" customFormat="1" ht="17.100000000000001" customHeight="1" x14ac:dyDescent="0.55000000000000004">
      <c r="A30" s="99"/>
      <c r="B30" s="115"/>
      <c r="C30" s="35" t="s">
        <v>48</v>
      </c>
      <c r="D30" s="167">
        <v>541934</v>
      </c>
      <c r="E30" s="167">
        <v>707374</v>
      </c>
      <c r="F30" s="167">
        <f t="shared" si="0"/>
        <v>1249308</v>
      </c>
    </row>
    <row r="31" spans="1:6" s="114" customFormat="1" ht="17.100000000000001" customHeight="1" x14ac:dyDescent="0.55000000000000004">
      <c r="A31" s="99"/>
      <c r="B31" s="115"/>
      <c r="C31" s="35" t="s">
        <v>49</v>
      </c>
      <c r="D31" s="167">
        <v>495438</v>
      </c>
      <c r="E31" s="167">
        <v>632575</v>
      </c>
      <c r="F31" s="167">
        <f t="shared" si="0"/>
        <v>1128013</v>
      </c>
    </row>
    <row r="32" spans="1:6" s="114" customFormat="1" ht="17.100000000000001" customHeight="1" x14ac:dyDescent="0.55000000000000004">
      <c r="A32" s="99"/>
      <c r="B32" s="115"/>
      <c r="C32" s="35" t="s">
        <v>168</v>
      </c>
      <c r="D32" s="167">
        <v>485668</v>
      </c>
      <c r="E32" s="167">
        <v>619726</v>
      </c>
      <c r="F32" s="167">
        <f t="shared" si="0"/>
        <v>1105394</v>
      </c>
    </row>
    <row r="33" spans="1:6" s="114" customFormat="1" ht="22.15" customHeight="1" x14ac:dyDescent="0.55000000000000004">
      <c r="A33" s="169"/>
      <c r="B33" s="115"/>
      <c r="C33" s="35" t="s">
        <v>58</v>
      </c>
      <c r="D33" s="167">
        <v>457944</v>
      </c>
      <c r="E33" s="167">
        <v>573654</v>
      </c>
      <c r="F33" s="167">
        <f t="shared" si="0"/>
        <v>1031598</v>
      </c>
    </row>
    <row r="34" spans="1:6" s="114" customFormat="1" ht="16.5" customHeight="1" x14ac:dyDescent="0.55000000000000004">
      <c r="A34" s="169"/>
      <c r="B34" s="115"/>
      <c r="C34" s="35" t="s">
        <v>50</v>
      </c>
      <c r="D34" s="167">
        <v>454172</v>
      </c>
      <c r="E34" s="167">
        <v>554940</v>
      </c>
      <c r="F34" s="167">
        <f>D34+E34</f>
        <v>1009112</v>
      </c>
    </row>
    <row r="35" spans="1:6" s="114" customFormat="1" ht="16.5" customHeight="1" x14ac:dyDescent="0.55000000000000004">
      <c r="A35" s="169"/>
      <c r="B35" s="115"/>
      <c r="C35" s="35" t="s">
        <v>51</v>
      </c>
      <c r="D35" s="167">
        <v>468191</v>
      </c>
      <c r="E35" s="167">
        <v>600361</v>
      </c>
      <c r="F35" s="167">
        <f>D35+E35</f>
        <v>1068552</v>
      </c>
    </row>
    <row r="36" spans="1:6" s="114" customFormat="1" ht="16.5" customHeight="1" x14ac:dyDescent="0.55000000000000004">
      <c r="A36" s="169"/>
      <c r="B36" s="115"/>
      <c r="C36" s="35" t="s">
        <v>59</v>
      </c>
      <c r="D36" s="167">
        <v>500778</v>
      </c>
      <c r="E36" s="167">
        <v>654875</v>
      </c>
      <c r="F36" s="167">
        <f>D36+E36</f>
        <v>1155653</v>
      </c>
    </row>
    <row r="37" spans="1:6" s="114" customFormat="1" ht="22.35" customHeight="1" x14ac:dyDescent="0.55000000000000004">
      <c r="A37" s="169"/>
      <c r="B37" s="115"/>
      <c r="C37" s="35" t="s">
        <v>118</v>
      </c>
      <c r="D37" s="167">
        <v>440559</v>
      </c>
      <c r="E37" s="167">
        <v>544126</v>
      </c>
      <c r="F37" s="167">
        <f>D37+E37</f>
        <v>984685</v>
      </c>
    </row>
    <row r="38" spans="1:6" s="114" customFormat="1" ht="16.5" customHeight="1" x14ac:dyDescent="0.55000000000000004">
      <c r="A38" s="169"/>
      <c r="B38" s="115"/>
      <c r="C38" s="35" t="s">
        <v>89</v>
      </c>
      <c r="D38" s="167">
        <v>54982</v>
      </c>
      <c r="E38" s="167">
        <v>80108</v>
      </c>
      <c r="F38" s="167">
        <f>D38+E38</f>
        <v>135090</v>
      </c>
    </row>
    <row r="39" spans="1:6" s="114" customFormat="1" ht="16.5" customHeight="1" x14ac:dyDescent="0.55000000000000004">
      <c r="A39" s="169"/>
      <c r="B39" s="115"/>
      <c r="C39" s="35" t="s">
        <v>179</v>
      </c>
      <c r="D39" s="167">
        <v>367034</v>
      </c>
      <c r="E39" s="167">
        <v>488899</v>
      </c>
      <c r="F39" s="167">
        <f t="shared" ref="F39" si="1">D39+E39</f>
        <v>855933</v>
      </c>
    </row>
    <row r="40" spans="1:6" s="114" customFormat="1" ht="17.100000000000001" customHeight="1" thickBot="1" x14ac:dyDescent="0.6">
      <c r="B40" s="115"/>
      <c r="C40" s="170" t="s">
        <v>28</v>
      </c>
      <c r="D40" s="171">
        <f>SUM(D6:D39)</f>
        <v>8897598</v>
      </c>
      <c r="E40" s="171">
        <f>SUM(E6:E39)</f>
        <v>11630647</v>
      </c>
      <c r="F40" s="171">
        <f>SUM(F6:F39)</f>
        <v>20528245</v>
      </c>
    </row>
    <row r="41" spans="1:6" s="114" customFormat="1" ht="17.100000000000001" customHeight="1" x14ac:dyDescent="0.55000000000000004">
      <c r="B41" s="115"/>
      <c r="C41" s="116"/>
      <c r="D41" s="117"/>
      <c r="E41" s="172"/>
      <c r="F41" s="113" t="s">
        <v>53</v>
      </c>
    </row>
    <row r="42" spans="1:6" s="114" customFormat="1" ht="17.100000000000001" customHeight="1" x14ac:dyDescent="0.55000000000000004">
      <c r="B42" s="115"/>
      <c r="C42" s="203" t="s">
        <v>157</v>
      </c>
      <c r="D42" s="117"/>
      <c r="E42" s="117"/>
      <c r="F42" s="113"/>
    </row>
    <row r="43" spans="1:6" s="114" customFormat="1" ht="17.100000000000001" customHeight="1" x14ac:dyDescent="0.55000000000000004">
      <c r="C43" s="196" t="s">
        <v>55</v>
      </c>
      <c r="D43" s="127"/>
      <c r="E43" s="127"/>
      <c r="F43" s="127"/>
    </row>
    <row r="44" spans="1:6" s="114" customFormat="1" ht="17.100000000000001" customHeight="1" x14ac:dyDescent="0.55000000000000004">
      <c r="C44" s="26" t="s">
        <v>54</v>
      </c>
      <c r="D44" s="127"/>
      <c r="E44" s="127"/>
      <c r="F44" s="127"/>
    </row>
  </sheetData>
  <hyperlinks>
    <hyperlink ref="B1" location="Contents!A1" display="Contents" xr:uid="{E1908566-0D0C-476F-B9B5-A192B359537E}"/>
    <hyperlink ref="C42" location="Notes!A1" display="For all footnotes please see Notes tab" xr:uid="{22DEC2BA-1249-4A61-A938-D29D9AADD29A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3F47-A94D-4CA7-A0FE-28FCCFF5CDEC}">
  <dimension ref="A1:P43"/>
  <sheetViews>
    <sheetView showGridLines="0" zoomScaleNormal="100" workbookViewId="0">
      <pane ySplit="7" topLeftCell="A8" activePane="bottomLeft" state="frozen"/>
      <selection pane="bottomLeft" activeCell="C3" sqref="C3"/>
    </sheetView>
  </sheetViews>
  <sheetFormatPr defaultColWidth="9.15625" defaultRowHeight="17.100000000000001" customHeight="1" x14ac:dyDescent="0.55000000000000004"/>
  <cols>
    <col min="1" max="2" width="2.26171875" style="22" customWidth="1"/>
    <col min="3" max="3" width="13.26171875" style="22" customWidth="1"/>
    <col min="4" max="7" width="13.26171875" style="183" customWidth="1"/>
    <col min="8" max="8" width="16.15625" style="183" customWidth="1"/>
    <col min="9" max="11" width="13.26171875" style="183" customWidth="1"/>
    <col min="12" max="12" width="15.68359375" style="183" customWidth="1"/>
    <col min="13" max="16" width="13.26171875" style="183" customWidth="1"/>
    <col min="17" max="16384" width="9.15625" style="22"/>
  </cols>
  <sheetData>
    <row r="1" spans="1:16" ht="17.100000000000001" customHeight="1" x14ac:dyDescent="0.55000000000000004">
      <c r="B1" s="230" t="s">
        <v>25</v>
      </c>
      <c r="C1" s="230"/>
    </row>
    <row r="2" spans="1:16" ht="17.100000000000001" customHeight="1" x14ac:dyDescent="0.55000000000000004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7.100000000000001" customHeight="1" x14ac:dyDescent="0.55000000000000004">
      <c r="C3" s="69" t="s">
        <v>138</v>
      </c>
    </row>
    <row r="4" spans="1:16" s="2" customFormat="1" ht="17.100000000000001" customHeight="1" x14ac:dyDescent="0.55000000000000004">
      <c r="A4" s="22"/>
      <c r="B4" s="22"/>
      <c r="C4" s="184" t="s">
        <v>178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s="2" customFormat="1" ht="17.100000000000001" customHeight="1" x14ac:dyDescent="0.55000000000000004">
      <c r="A5" s="22"/>
      <c r="B5" s="22"/>
      <c r="C5" s="186"/>
      <c r="E5" s="239" t="s">
        <v>26</v>
      </c>
      <c r="F5" s="186"/>
      <c r="G5" s="186"/>
      <c r="I5" s="238" t="s">
        <v>27</v>
      </c>
      <c r="J5" s="186"/>
      <c r="K5" s="186"/>
      <c r="M5" s="229"/>
      <c r="N5" s="222" t="s">
        <v>122</v>
      </c>
      <c r="O5" s="229"/>
      <c r="P5" s="229"/>
    </row>
    <row r="6" spans="1:16" s="2" customFormat="1" ht="17.100000000000001" customHeight="1" x14ac:dyDescent="0.55000000000000004">
      <c r="A6" s="22"/>
      <c r="B6" s="22"/>
      <c r="C6" s="186"/>
      <c r="E6" s="221" t="s">
        <v>70</v>
      </c>
      <c r="F6" s="186"/>
      <c r="G6" s="214" t="s">
        <v>71</v>
      </c>
      <c r="I6" s="221" t="s">
        <v>70</v>
      </c>
      <c r="J6" s="186"/>
      <c r="K6" s="214" t="s">
        <v>71</v>
      </c>
      <c r="M6" s="221" t="s">
        <v>70</v>
      </c>
      <c r="N6" s="186"/>
      <c r="O6" s="214" t="s">
        <v>71</v>
      </c>
      <c r="P6" s="214" t="s">
        <v>28</v>
      </c>
    </row>
    <row r="7" spans="1:16" s="2" customFormat="1" ht="44.1" customHeight="1" x14ac:dyDescent="0.55000000000000004">
      <c r="C7" s="38" t="s">
        <v>29</v>
      </c>
      <c r="D7" s="39" t="s">
        <v>139</v>
      </c>
      <c r="E7" s="39" t="s">
        <v>140</v>
      </c>
      <c r="F7" s="39" t="s">
        <v>134</v>
      </c>
      <c r="G7" s="215"/>
      <c r="H7" s="39" t="s">
        <v>139</v>
      </c>
      <c r="I7" s="39" t="s">
        <v>140</v>
      </c>
      <c r="J7" s="39" t="s">
        <v>134</v>
      </c>
      <c r="K7" s="215"/>
      <c r="L7" s="39" t="s">
        <v>139</v>
      </c>
      <c r="M7" s="39" t="s">
        <v>140</v>
      </c>
      <c r="N7" s="39" t="s">
        <v>134</v>
      </c>
      <c r="O7" s="215"/>
      <c r="P7" s="215"/>
    </row>
    <row r="8" spans="1:16" s="2" customFormat="1" ht="17.100000000000001" customHeight="1" x14ac:dyDescent="0.55000000000000004">
      <c r="C8" s="30" t="s">
        <v>32</v>
      </c>
      <c r="D8" s="187">
        <v>0</v>
      </c>
      <c r="E8" s="187"/>
      <c r="F8" s="187">
        <v>10038</v>
      </c>
      <c r="G8" s="187">
        <v>553631</v>
      </c>
      <c r="H8" s="187">
        <v>0</v>
      </c>
      <c r="I8" s="187"/>
      <c r="J8" s="187">
        <v>354969</v>
      </c>
      <c r="K8" s="187">
        <v>1771055</v>
      </c>
      <c r="L8" s="187">
        <f t="shared" ref="L8:L32" si="0">D8+H8</f>
        <v>0</v>
      </c>
      <c r="M8" s="187"/>
      <c r="N8" s="187">
        <f t="shared" ref="N8:N20" si="1">F8+J8</f>
        <v>365007</v>
      </c>
      <c r="O8" s="187">
        <f t="shared" ref="O8:O20" si="2">G8+K8</f>
        <v>2324686</v>
      </c>
      <c r="P8" s="187">
        <f>L8+N8+O8</f>
        <v>2689693</v>
      </c>
    </row>
    <row r="9" spans="1:16" s="2" customFormat="1" ht="17.100000000000001" customHeight="1" x14ac:dyDescent="0.55000000000000004">
      <c r="C9" s="30" t="s">
        <v>33</v>
      </c>
      <c r="D9" s="187">
        <v>0</v>
      </c>
      <c r="E9" s="187"/>
      <c r="F9" s="187">
        <v>9290</v>
      </c>
      <c r="G9" s="187">
        <v>559271</v>
      </c>
      <c r="H9" s="187">
        <v>0</v>
      </c>
      <c r="I9" s="187"/>
      <c r="J9" s="187">
        <v>444943</v>
      </c>
      <c r="K9" s="187">
        <v>1864295</v>
      </c>
      <c r="L9" s="187">
        <f t="shared" si="0"/>
        <v>0</v>
      </c>
      <c r="M9" s="187"/>
      <c r="N9" s="187">
        <f t="shared" si="1"/>
        <v>454233</v>
      </c>
      <c r="O9" s="187">
        <f t="shared" si="2"/>
        <v>2423566</v>
      </c>
      <c r="P9" s="187">
        <f t="shared" ref="P9:P32" si="3">L9+N9+O9</f>
        <v>2877799</v>
      </c>
    </row>
    <row r="10" spans="1:16" s="2" customFormat="1" ht="22.15" customHeight="1" x14ac:dyDescent="0.55000000000000004">
      <c r="C10" s="30" t="s">
        <v>34</v>
      </c>
      <c r="D10" s="188">
        <v>0</v>
      </c>
      <c r="E10" s="188"/>
      <c r="F10" s="188">
        <v>10109</v>
      </c>
      <c r="G10" s="187">
        <v>536022</v>
      </c>
      <c r="H10" s="188">
        <v>0</v>
      </c>
      <c r="I10" s="188"/>
      <c r="J10" s="188">
        <v>500960</v>
      </c>
      <c r="K10" s="187">
        <v>1832983</v>
      </c>
      <c r="L10" s="187">
        <f t="shared" si="0"/>
        <v>0</v>
      </c>
      <c r="M10" s="187"/>
      <c r="N10" s="187">
        <f t="shared" si="1"/>
        <v>511069</v>
      </c>
      <c r="O10" s="187">
        <f t="shared" si="2"/>
        <v>2369005</v>
      </c>
      <c r="P10" s="187">
        <f t="shared" si="3"/>
        <v>2880074</v>
      </c>
    </row>
    <row r="11" spans="1:16" s="2" customFormat="1" ht="17.100000000000001" customHeight="1" x14ac:dyDescent="0.55000000000000004">
      <c r="C11" s="30" t="s">
        <v>35</v>
      </c>
      <c r="D11" s="188">
        <v>0</v>
      </c>
      <c r="E11" s="188"/>
      <c r="F11" s="188">
        <v>10603</v>
      </c>
      <c r="G11" s="187">
        <v>507974</v>
      </c>
      <c r="H11" s="188">
        <v>0</v>
      </c>
      <c r="I11" s="188"/>
      <c r="J11" s="188">
        <v>509436</v>
      </c>
      <c r="K11" s="187">
        <v>1790147</v>
      </c>
      <c r="L11" s="187">
        <f t="shared" si="0"/>
        <v>0</v>
      </c>
      <c r="M11" s="187"/>
      <c r="N11" s="187">
        <f t="shared" si="1"/>
        <v>520039</v>
      </c>
      <c r="O11" s="187">
        <f t="shared" si="2"/>
        <v>2298121</v>
      </c>
      <c r="P11" s="187">
        <f t="shared" si="3"/>
        <v>2818160</v>
      </c>
    </row>
    <row r="12" spans="1:16" s="2" customFormat="1" ht="17.100000000000001" customHeight="1" x14ac:dyDescent="0.55000000000000004">
      <c r="C12" s="30" t="s">
        <v>36</v>
      </c>
      <c r="D12" s="188">
        <v>0</v>
      </c>
      <c r="E12" s="188"/>
      <c r="F12" s="188">
        <v>10778</v>
      </c>
      <c r="G12" s="187">
        <v>488142</v>
      </c>
      <c r="H12" s="188">
        <v>946</v>
      </c>
      <c r="I12" s="188"/>
      <c r="J12" s="188">
        <v>496810</v>
      </c>
      <c r="K12" s="187">
        <v>1819499</v>
      </c>
      <c r="L12" s="187">
        <f t="shared" si="0"/>
        <v>946</v>
      </c>
      <c r="M12" s="187"/>
      <c r="N12" s="187">
        <f t="shared" si="1"/>
        <v>507588</v>
      </c>
      <c r="O12" s="187">
        <f t="shared" si="2"/>
        <v>2307641</v>
      </c>
      <c r="P12" s="187">
        <f t="shared" si="3"/>
        <v>2816175</v>
      </c>
    </row>
    <row r="13" spans="1:16" s="2" customFormat="1" ht="17.100000000000001" customHeight="1" x14ac:dyDescent="0.55000000000000004">
      <c r="C13" s="30" t="s">
        <v>126</v>
      </c>
      <c r="D13" s="188">
        <v>0</v>
      </c>
      <c r="E13" s="188"/>
      <c r="F13" s="188">
        <v>10535</v>
      </c>
      <c r="G13" s="187">
        <v>482251</v>
      </c>
      <c r="H13" s="188">
        <v>3536</v>
      </c>
      <c r="I13" s="188"/>
      <c r="J13" s="188">
        <v>515107</v>
      </c>
      <c r="K13" s="187">
        <v>1824847</v>
      </c>
      <c r="L13" s="187">
        <f t="shared" si="0"/>
        <v>3536</v>
      </c>
      <c r="M13" s="187"/>
      <c r="N13" s="187">
        <f t="shared" si="1"/>
        <v>525642</v>
      </c>
      <c r="O13" s="187">
        <f t="shared" si="2"/>
        <v>2307098</v>
      </c>
      <c r="P13" s="187">
        <f t="shared" si="3"/>
        <v>2836276</v>
      </c>
    </row>
    <row r="14" spans="1:16" s="2" customFormat="1" ht="22.15" customHeight="1" x14ac:dyDescent="0.55000000000000004">
      <c r="C14" s="30" t="s">
        <v>37</v>
      </c>
      <c r="D14" s="188">
        <v>0</v>
      </c>
      <c r="E14" s="188"/>
      <c r="F14" s="188">
        <v>10530</v>
      </c>
      <c r="G14" s="187">
        <v>480223</v>
      </c>
      <c r="H14" s="188">
        <v>4777</v>
      </c>
      <c r="I14" s="188"/>
      <c r="J14" s="188">
        <v>471484</v>
      </c>
      <c r="K14" s="187">
        <v>1782186</v>
      </c>
      <c r="L14" s="187">
        <f t="shared" si="0"/>
        <v>4777</v>
      </c>
      <c r="M14" s="187"/>
      <c r="N14" s="187">
        <f t="shared" si="1"/>
        <v>482014</v>
      </c>
      <c r="O14" s="187">
        <f t="shared" si="2"/>
        <v>2262409</v>
      </c>
      <c r="P14" s="187">
        <f t="shared" si="3"/>
        <v>2749200</v>
      </c>
    </row>
    <row r="15" spans="1:16" s="2" customFormat="1" ht="17.100000000000001" customHeight="1" x14ac:dyDescent="0.55000000000000004">
      <c r="C15" s="30" t="s">
        <v>38</v>
      </c>
      <c r="D15" s="188">
        <v>0</v>
      </c>
      <c r="E15" s="188"/>
      <c r="F15" s="188">
        <v>10078</v>
      </c>
      <c r="G15" s="187">
        <v>484537</v>
      </c>
      <c r="H15" s="188">
        <v>6214</v>
      </c>
      <c r="I15" s="188"/>
      <c r="J15" s="188">
        <v>477395</v>
      </c>
      <c r="K15" s="187">
        <v>1763237</v>
      </c>
      <c r="L15" s="187">
        <f t="shared" si="0"/>
        <v>6214</v>
      </c>
      <c r="M15" s="187"/>
      <c r="N15" s="187">
        <f t="shared" si="1"/>
        <v>487473</v>
      </c>
      <c r="O15" s="187">
        <f t="shared" si="2"/>
        <v>2247774</v>
      </c>
      <c r="P15" s="187">
        <f t="shared" si="3"/>
        <v>2741461</v>
      </c>
    </row>
    <row r="16" spans="1:16" s="31" customFormat="1" ht="17.100000000000001" customHeight="1" x14ac:dyDescent="0.55000000000000004">
      <c r="A16" s="2"/>
      <c r="B16" s="2"/>
      <c r="C16" s="30" t="s">
        <v>39</v>
      </c>
      <c r="D16" s="188">
        <v>0</v>
      </c>
      <c r="E16" s="188"/>
      <c r="F16" s="188">
        <v>13224</v>
      </c>
      <c r="G16" s="187">
        <v>491553</v>
      </c>
      <c r="H16" s="188">
        <v>7211</v>
      </c>
      <c r="I16" s="188"/>
      <c r="J16" s="188">
        <v>494900</v>
      </c>
      <c r="K16" s="187">
        <v>1712572</v>
      </c>
      <c r="L16" s="187">
        <f t="shared" si="0"/>
        <v>7211</v>
      </c>
      <c r="M16" s="187"/>
      <c r="N16" s="187">
        <f t="shared" si="1"/>
        <v>508124</v>
      </c>
      <c r="O16" s="187">
        <f t="shared" si="2"/>
        <v>2204125</v>
      </c>
      <c r="P16" s="187">
        <f t="shared" si="3"/>
        <v>2719460</v>
      </c>
    </row>
    <row r="17" spans="1:16" s="31" customFormat="1" ht="17.100000000000001" customHeight="1" x14ac:dyDescent="0.55000000000000004">
      <c r="A17" s="2"/>
      <c r="B17" s="2"/>
      <c r="C17" s="30" t="s">
        <v>40</v>
      </c>
      <c r="D17" s="188">
        <v>27</v>
      </c>
      <c r="E17" s="188"/>
      <c r="F17" s="188">
        <v>15089</v>
      </c>
      <c r="G17" s="187">
        <v>487946</v>
      </c>
      <c r="H17" s="188">
        <v>7743</v>
      </c>
      <c r="I17" s="188"/>
      <c r="J17" s="188">
        <v>498719</v>
      </c>
      <c r="K17" s="187">
        <v>1709367</v>
      </c>
      <c r="L17" s="187">
        <f t="shared" si="0"/>
        <v>7770</v>
      </c>
      <c r="M17" s="187"/>
      <c r="N17" s="187">
        <f t="shared" si="1"/>
        <v>513808</v>
      </c>
      <c r="O17" s="187">
        <f t="shared" si="2"/>
        <v>2197313</v>
      </c>
      <c r="P17" s="187">
        <f t="shared" si="3"/>
        <v>2718891</v>
      </c>
    </row>
    <row r="18" spans="1:16" s="31" customFormat="1" ht="22.15" customHeight="1" x14ac:dyDescent="0.55000000000000004">
      <c r="A18" s="2"/>
      <c r="B18" s="2"/>
      <c r="C18" s="30" t="s">
        <v>127</v>
      </c>
      <c r="D18" s="188">
        <v>95</v>
      </c>
      <c r="E18" s="188"/>
      <c r="F18" s="188">
        <v>18587</v>
      </c>
      <c r="G18" s="187">
        <v>472710</v>
      </c>
      <c r="H18" s="188">
        <v>8331</v>
      </c>
      <c r="I18" s="188"/>
      <c r="J18" s="188">
        <v>509224</v>
      </c>
      <c r="K18" s="187">
        <v>1696853</v>
      </c>
      <c r="L18" s="187">
        <f t="shared" si="0"/>
        <v>8426</v>
      </c>
      <c r="M18" s="187"/>
      <c r="N18" s="187">
        <f t="shared" si="1"/>
        <v>527811</v>
      </c>
      <c r="O18" s="187">
        <f t="shared" si="2"/>
        <v>2169563</v>
      </c>
      <c r="P18" s="187">
        <f t="shared" si="3"/>
        <v>2705800</v>
      </c>
    </row>
    <row r="19" spans="1:16" s="31" customFormat="1" ht="17.100000000000001" customHeight="1" x14ac:dyDescent="0.55000000000000004">
      <c r="A19" s="2"/>
      <c r="B19" s="2"/>
      <c r="C19" s="30" t="s">
        <v>41</v>
      </c>
      <c r="D19" s="188">
        <v>227</v>
      </c>
      <c r="E19" s="188"/>
      <c r="F19" s="188">
        <v>20742</v>
      </c>
      <c r="G19" s="187">
        <v>464729</v>
      </c>
      <c r="H19" s="188">
        <v>9575</v>
      </c>
      <c r="I19" s="188"/>
      <c r="J19" s="188">
        <v>507897</v>
      </c>
      <c r="K19" s="187">
        <v>1709885</v>
      </c>
      <c r="L19" s="187">
        <f t="shared" si="0"/>
        <v>9802</v>
      </c>
      <c r="M19" s="187"/>
      <c r="N19" s="187">
        <f t="shared" si="1"/>
        <v>528639</v>
      </c>
      <c r="O19" s="187">
        <f t="shared" si="2"/>
        <v>2174614</v>
      </c>
      <c r="P19" s="187">
        <f t="shared" si="3"/>
        <v>2713055</v>
      </c>
    </row>
    <row r="20" spans="1:16" s="31" customFormat="1" ht="17.100000000000001" customHeight="1" x14ac:dyDescent="0.55000000000000004">
      <c r="A20" s="2"/>
      <c r="B20" s="2"/>
      <c r="C20" s="30" t="s">
        <v>42</v>
      </c>
      <c r="D20" s="188">
        <v>438</v>
      </c>
      <c r="E20" s="188"/>
      <c r="F20" s="188">
        <v>28498</v>
      </c>
      <c r="G20" s="187">
        <v>452597</v>
      </c>
      <c r="H20" s="188">
        <v>12023</v>
      </c>
      <c r="I20" s="188"/>
      <c r="J20" s="188">
        <v>508808</v>
      </c>
      <c r="K20" s="187">
        <v>1672772</v>
      </c>
      <c r="L20" s="187">
        <f t="shared" si="0"/>
        <v>12461</v>
      </c>
      <c r="M20" s="187"/>
      <c r="N20" s="187">
        <f t="shared" si="1"/>
        <v>537306</v>
      </c>
      <c r="O20" s="187">
        <f t="shared" si="2"/>
        <v>2125369</v>
      </c>
      <c r="P20" s="187">
        <f t="shared" si="3"/>
        <v>2675136</v>
      </c>
    </row>
    <row r="21" spans="1:16" s="31" customFormat="1" ht="17.100000000000001" customHeight="1" x14ac:dyDescent="0.55000000000000004">
      <c r="A21" s="2"/>
      <c r="B21" s="2"/>
      <c r="C21" s="30" t="s">
        <v>43</v>
      </c>
      <c r="D21" s="188">
        <v>732</v>
      </c>
      <c r="E21" s="188"/>
      <c r="F21" s="188">
        <v>36622</v>
      </c>
      <c r="G21" s="187">
        <v>433795</v>
      </c>
      <c r="H21" s="188">
        <v>14914</v>
      </c>
      <c r="I21" s="188"/>
      <c r="J21" s="188">
        <v>473677</v>
      </c>
      <c r="K21" s="187">
        <v>1662092</v>
      </c>
      <c r="L21" s="187">
        <f t="shared" si="0"/>
        <v>15646</v>
      </c>
      <c r="M21" s="187"/>
      <c r="N21" s="187">
        <f t="shared" ref="N21:N32" si="4">F21+J21</f>
        <v>510299</v>
      </c>
      <c r="O21" s="187">
        <v>2095887</v>
      </c>
      <c r="P21" s="187">
        <v>2621832</v>
      </c>
    </row>
    <row r="22" spans="1:16" s="31" customFormat="1" ht="22.15" customHeight="1" x14ac:dyDescent="0.55000000000000004">
      <c r="A22" s="2"/>
      <c r="B22" s="2"/>
      <c r="C22" s="32" t="s">
        <v>128</v>
      </c>
      <c r="D22" s="188">
        <v>928</v>
      </c>
      <c r="E22" s="188"/>
      <c r="F22" s="188">
        <v>43416</v>
      </c>
      <c r="G22" s="187">
        <v>420271</v>
      </c>
      <c r="H22" s="188">
        <v>18140</v>
      </c>
      <c r="I22" s="188"/>
      <c r="J22" s="188">
        <v>506830</v>
      </c>
      <c r="K22" s="187">
        <v>1630752</v>
      </c>
      <c r="L22" s="187">
        <f t="shared" si="0"/>
        <v>19068</v>
      </c>
      <c r="M22" s="187"/>
      <c r="N22" s="187">
        <f t="shared" si="4"/>
        <v>550246</v>
      </c>
      <c r="O22" s="187">
        <f t="shared" ref="O22:O32" si="5">G22+K22</f>
        <v>2051023</v>
      </c>
      <c r="P22" s="187">
        <f t="shared" si="3"/>
        <v>2620337</v>
      </c>
    </row>
    <row r="23" spans="1:16" s="31" customFormat="1" ht="17.100000000000001" customHeight="1" x14ac:dyDescent="0.55000000000000004">
      <c r="A23" s="22"/>
      <c r="B23" s="2"/>
      <c r="C23" s="32" t="s">
        <v>129</v>
      </c>
      <c r="D23" s="188">
        <v>1134</v>
      </c>
      <c r="E23" s="188"/>
      <c r="F23" s="188">
        <v>47130</v>
      </c>
      <c r="G23" s="187">
        <v>420117</v>
      </c>
      <c r="H23" s="188">
        <v>22466</v>
      </c>
      <c r="I23" s="188"/>
      <c r="J23" s="188">
        <v>506304</v>
      </c>
      <c r="K23" s="187">
        <v>1659163</v>
      </c>
      <c r="L23" s="187">
        <f t="shared" si="0"/>
        <v>23600</v>
      </c>
      <c r="M23" s="187"/>
      <c r="N23" s="187">
        <f t="shared" si="4"/>
        <v>553434</v>
      </c>
      <c r="O23" s="187">
        <f t="shared" si="5"/>
        <v>2079280</v>
      </c>
      <c r="P23" s="187">
        <f t="shared" si="3"/>
        <v>2656314</v>
      </c>
    </row>
    <row r="24" spans="1:16" s="23" customFormat="1" ht="17.100000000000001" customHeight="1" x14ac:dyDescent="0.55000000000000004">
      <c r="B24" s="6"/>
      <c r="C24" s="32" t="s">
        <v>44</v>
      </c>
      <c r="D24" s="188">
        <v>1370</v>
      </c>
      <c r="E24" s="188"/>
      <c r="F24" s="188">
        <v>46537</v>
      </c>
      <c r="G24" s="187">
        <v>417299</v>
      </c>
      <c r="H24" s="188">
        <v>27373</v>
      </c>
      <c r="I24" s="188"/>
      <c r="J24" s="188">
        <v>488088</v>
      </c>
      <c r="K24" s="187">
        <v>1605549</v>
      </c>
      <c r="L24" s="187">
        <f t="shared" si="0"/>
        <v>28743</v>
      </c>
      <c r="M24" s="187"/>
      <c r="N24" s="187">
        <f t="shared" si="4"/>
        <v>534625</v>
      </c>
      <c r="O24" s="187">
        <f t="shared" si="5"/>
        <v>2022848</v>
      </c>
      <c r="P24" s="187">
        <f t="shared" si="3"/>
        <v>2586216</v>
      </c>
    </row>
    <row r="25" spans="1:16" s="23" customFormat="1" ht="17.100000000000001" customHeight="1" x14ac:dyDescent="0.55000000000000004">
      <c r="B25" s="6"/>
      <c r="C25" s="32" t="s">
        <v>130</v>
      </c>
      <c r="D25" s="188">
        <v>1545</v>
      </c>
      <c r="E25" s="188"/>
      <c r="F25" s="188">
        <v>50314</v>
      </c>
      <c r="G25" s="187">
        <v>406541</v>
      </c>
      <c r="H25" s="188">
        <v>32252</v>
      </c>
      <c r="I25" s="188"/>
      <c r="J25" s="188">
        <v>498756</v>
      </c>
      <c r="K25" s="187">
        <v>1589466</v>
      </c>
      <c r="L25" s="187">
        <f t="shared" si="0"/>
        <v>33797</v>
      </c>
      <c r="M25" s="187"/>
      <c r="N25" s="187">
        <f t="shared" si="4"/>
        <v>549070</v>
      </c>
      <c r="O25" s="187">
        <f t="shared" si="5"/>
        <v>1996007</v>
      </c>
      <c r="P25" s="187">
        <f t="shared" si="3"/>
        <v>2578874</v>
      </c>
    </row>
    <row r="26" spans="1:16" s="23" customFormat="1" ht="22.15" customHeight="1" x14ac:dyDescent="0.55000000000000004">
      <c r="A26" s="2"/>
      <c r="B26" s="6"/>
      <c r="C26" s="32" t="s">
        <v>45</v>
      </c>
      <c r="D26" s="188">
        <v>1768</v>
      </c>
      <c r="E26" s="188"/>
      <c r="F26" s="188">
        <v>54295</v>
      </c>
      <c r="G26" s="187">
        <v>397035</v>
      </c>
      <c r="H26" s="188">
        <v>36672</v>
      </c>
      <c r="I26" s="188"/>
      <c r="J26" s="188">
        <v>497092</v>
      </c>
      <c r="K26" s="187">
        <v>1549754</v>
      </c>
      <c r="L26" s="187">
        <f t="shared" si="0"/>
        <v>38440</v>
      </c>
      <c r="M26" s="187"/>
      <c r="N26" s="187">
        <f t="shared" si="4"/>
        <v>551387</v>
      </c>
      <c r="O26" s="187">
        <f t="shared" si="5"/>
        <v>1946789</v>
      </c>
      <c r="P26" s="187">
        <f t="shared" si="3"/>
        <v>2536616</v>
      </c>
    </row>
    <row r="27" spans="1:16" s="23" customFormat="1" ht="17.100000000000001" customHeight="1" x14ac:dyDescent="0.55000000000000004">
      <c r="A27" s="2"/>
      <c r="B27" s="6"/>
      <c r="C27" s="32" t="s">
        <v>46</v>
      </c>
      <c r="D27" s="188">
        <v>2021</v>
      </c>
      <c r="E27" s="188"/>
      <c r="F27" s="188">
        <v>53702</v>
      </c>
      <c r="G27" s="187">
        <v>382946</v>
      </c>
      <c r="H27" s="188">
        <v>40271</v>
      </c>
      <c r="I27" s="188"/>
      <c r="J27" s="188">
        <v>498456</v>
      </c>
      <c r="K27" s="187">
        <v>1527968</v>
      </c>
      <c r="L27" s="187">
        <f t="shared" si="0"/>
        <v>42292</v>
      </c>
      <c r="M27" s="187"/>
      <c r="N27" s="187">
        <f t="shared" si="4"/>
        <v>552158</v>
      </c>
      <c r="O27" s="187">
        <f t="shared" si="5"/>
        <v>1910914</v>
      </c>
      <c r="P27" s="187">
        <f t="shared" si="3"/>
        <v>2505364</v>
      </c>
    </row>
    <row r="28" spans="1:16" s="23" customFormat="1" ht="17.100000000000001" customHeight="1" x14ac:dyDescent="0.55000000000000004">
      <c r="A28" s="2"/>
      <c r="B28" s="6"/>
      <c r="C28" s="32" t="s">
        <v>47</v>
      </c>
      <c r="D28" s="188">
        <v>2096</v>
      </c>
      <c r="E28" s="188"/>
      <c r="F28" s="188">
        <v>52906</v>
      </c>
      <c r="G28" s="187">
        <v>375435</v>
      </c>
      <c r="H28" s="188">
        <v>43888</v>
      </c>
      <c r="I28" s="188"/>
      <c r="J28" s="188">
        <v>500089</v>
      </c>
      <c r="K28" s="187">
        <v>1486995</v>
      </c>
      <c r="L28" s="187">
        <f t="shared" si="0"/>
        <v>45984</v>
      </c>
      <c r="M28" s="187"/>
      <c r="N28" s="187">
        <f t="shared" si="4"/>
        <v>552995</v>
      </c>
      <c r="O28" s="187">
        <f t="shared" si="5"/>
        <v>1862430</v>
      </c>
      <c r="P28" s="187">
        <f t="shared" si="3"/>
        <v>2461409</v>
      </c>
    </row>
    <row r="29" spans="1:16" s="23" customFormat="1" ht="17.100000000000001" customHeight="1" x14ac:dyDescent="0.55000000000000004">
      <c r="A29" s="2"/>
      <c r="B29" s="6"/>
      <c r="C29" s="32" t="s">
        <v>131</v>
      </c>
      <c r="D29" s="188">
        <v>2334</v>
      </c>
      <c r="E29" s="188"/>
      <c r="F29" s="188">
        <v>59889</v>
      </c>
      <c r="G29" s="187">
        <v>353981</v>
      </c>
      <c r="H29" s="188">
        <v>49546</v>
      </c>
      <c r="I29" s="188"/>
      <c r="J29" s="188">
        <v>525219</v>
      </c>
      <c r="K29" s="187">
        <v>1422472</v>
      </c>
      <c r="L29" s="187">
        <f t="shared" si="0"/>
        <v>51880</v>
      </c>
      <c r="M29" s="187"/>
      <c r="N29" s="187">
        <f t="shared" si="4"/>
        <v>585108</v>
      </c>
      <c r="O29" s="187">
        <f t="shared" si="5"/>
        <v>1776453</v>
      </c>
      <c r="P29" s="187">
        <f t="shared" si="3"/>
        <v>2413441</v>
      </c>
    </row>
    <row r="30" spans="1:16" s="23" customFormat="1" ht="22.15" customHeight="1" x14ac:dyDescent="0.55000000000000004">
      <c r="A30" s="2"/>
      <c r="B30" s="6"/>
      <c r="C30" s="32" t="s">
        <v>132</v>
      </c>
      <c r="D30" s="188">
        <v>2433</v>
      </c>
      <c r="E30" s="188"/>
      <c r="F30" s="188">
        <v>60193</v>
      </c>
      <c r="G30" s="187">
        <v>347030</v>
      </c>
      <c r="H30" s="188">
        <v>53546</v>
      </c>
      <c r="I30" s="188"/>
      <c r="J30" s="188">
        <v>513501</v>
      </c>
      <c r="K30" s="187">
        <v>1412164</v>
      </c>
      <c r="L30" s="187">
        <f t="shared" si="0"/>
        <v>55979</v>
      </c>
      <c r="M30" s="187"/>
      <c r="N30" s="187">
        <f t="shared" si="4"/>
        <v>573694</v>
      </c>
      <c r="O30" s="187">
        <f t="shared" si="5"/>
        <v>1759194</v>
      </c>
      <c r="P30" s="187">
        <f t="shared" si="3"/>
        <v>2388867</v>
      </c>
    </row>
    <row r="31" spans="1:16" s="23" customFormat="1" ht="17.100000000000001" customHeight="1" x14ac:dyDescent="0.55000000000000004">
      <c r="A31" s="2"/>
      <c r="B31" s="6"/>
      <c r="C31" s="32" t="s">
        <v>48</v>
      </c>
      <c r="D31" s="188">
        <v>2896</v>
      </c>
      <c r="E31" s="188"/>
      <c r="F31" s="188">
        <v>66109</v>
      </c>
      <c r="G31" s="187">
        <v>333247</v>
      </c>
      <c r="H31" s="188">
        <v>57776</v>
      </c>
      <c r="I31" s="188"/>
      <c r="J31" s="188">
        <v>523349</v>
      </c>
      <c r="K31" s="187">
        <v>1393434</v>
      </c>
      <c r="L31" s="187">
        <f t="shared" si="0"/>
        <v>60672</v>
      </c>
      <c r="M31" s="187"/>
      <c r="N31" s="187">
        <f t="shared" si="4"/>
        <v>589458</v>
      </c>
      <c r="O31" s="187">
        <f t="shared" si="5"/>
        <v>1726681</v>
      </c>
      <c r="P31" s="187">
        <f t="shared" si="3"/>
        <v>2376811</v>
      </c>
    </row>
    <row r="32" spans="1:16" s="23" customFormat="1" ht="17.100000000000001" customHeight="1" x14ac:dyDescent="0.55000000000000004">
      <c r="A32" s="2"/>
      <c r="B32" s="6"/>
      <c r="C32" s="32" t="s">
        <v>49</v>
      </c>
      <c r="D32" s="188">
        <v>3128</v>
      </c>
      <c r="E32" s="188"/>
      <c r="F32" s="188">
        <v>69824</v>
      </c>
      <c r="G32" s="187">
        <v>326669</v>
      </c>
      <c r="H32" s="188">
        <v>60176</v>
      </c>
      <c r="I32" s="188"/>
      <c r="J32" s="188">
        <v>536289</v>
      </c>
      <c r="K32" s="187">
        <v>1368392</v>
      </c>
      <c r="L32" s="187">
        <f t="shared" si="0"/>
        <v>63304</v>
      </c>
      <c r="M32" s="187"/>
      <c r="N32" s="187">
        <f t="shared" si="4"/>
        <v>606113</v>
      </c>
      <c r="O32" s="187">
        <f t="shared" si="5"/>
        <v>1695061</v>
      </c>
      <c r="P32" s="187">
        <f t="shared" si="3"/>
        <v>2364478</v>
      </c>
    </row>
    <row r="33" spans="1:16" s="23" customFormat="1" ht="17.100000000000001" customHeight="1" x14ac:dyDescent="0.55000000000000004">
      <c r="A33" s="2"/>
      <c r="B33" s="6"/>
      <c r="C33" s="32" t="s">
        <v>133</v>
      </c>
      <c r="D33" s="188">
        <v>3497</v>
      </c>
      <c r="E33" s="188">
        <v>1633</v>
      </c>
      <c r="F33" s="188">
        <v>75817</v>
      </c>
      <c r="G33" s="187">
        <v>319930</v>
      </c>
      <c r="H33" s="188">
        <v>63993</v>
      </c>
      <c r="I33" s="188">
        <v>9826</v>
      </c>
      <c r="J33" s="188">
        <v>535317</v>
      </c>
      <c r="K33" s="187">
        <v>1353378</v>
      </c>
      <c r="L33" s="187">
        <f t="shared" ref="L33:M38" si="6">D33+H33</f>
        <v>67490</v>
      </c>
      <c r="M33" s="187">
        <f t="shared" si="6"/>
        <v>11459</v>
      </c>
      <c r="N33" s="187">
        <f t="shared" ref="N33:N38" si="7">F33+J33</f>
        <v>611134</v>
      </c>
      <c r="O33" s="187">
        <f t="shared" ref="O33:O38" si="8">G33+K33</f>
        <v>1673308</v>
      </c>
      <c r="P33" s="187">
        <f>L33+N33+O33+M33</f>
        <v>2363391</v>
      </c>
    </row>
    <row r="34" spans="1:16" s="23" customFormat="1" ht="22.15" customHeight="1" x14ac:dyDescent="0.55000000000000004">
      <c r="A34" s="7"/>
      <c r="B34" s="6"/>
      <c r="C34" s="32" t="s">
        <v>58</v>
      </c>
      <c r="D34" s="188">
        <v>3784</v>
      </c>
      <c r="E34" s="188">
        <v>2007</v>
      </c>
      <c r="F34" s="188">
        <v>81648</v>
      </c>
      <c r="G34" s="187">
        <v>323017</v>
      </c>
      <c r="H34" s="188">
        <v>65535</v>
      </c>
      <c r="I34" s="188">
        <v>12272</v>
      </c>
      <c r="J34" s="188">
        <v>561632</v>
      </c>
      <c r="K34" s="187">
        <v>1314367</v>
      </c>
      <c r="L34" s="187">
        <f t="shared" si="6"/>
        <v>69319</v>
      </c>
      <c r="M34" s="187">
        <f t="shared" si="6"/>
        <v>14279</v>
      </c>
      <c r="N34" s="187">
        <f t="shared" si="7"/>
        <v>643280</v>
      </c>
      <c r="O34" s="187">
        <f t="shared" si="8"/>
        <v>1637384</v>
      </c>
      <c r="P34" s="187">
        <f t="shared" ref="P34:P38" si="9">L34+N34+O34+M34</f>
        <v>2364262</v>
      </c>
    </row>
    <row r="35" spans="1:16" s="23" customFormat="1" ht="16.5" customHeight="1" x14ac:dyDescent="0.55000000000000004">
      <c r="A35" s="7"/>
      <c r="B35" s="6"/>
      <c r="C35" s="32" t="s">
        <v>50</v>
      </c>
      <c r="D35" s="188">
        <v>3763</v>
      </c>
      <c r="E35" s="188">
        <v>1810</v>
      </c>
      <c r="F35" s="188">
        <v>89184</v>
      </c>
      <c r="G35" s="187">
        <v>314220</v>
      </c>
      <c r="H35" s="188">
        <v>69195</v>
      </c>
      <c r="I35" s="188">
        <v>14126</v>
      </c>
      <c r="J35" s="188">
        <v>591893</v>
      </c>
      <c r="K35" s="187">
        <v>1209404</v>
      </c>
      <c r="L35" s="187">
        <f t="shared" si="6"/>
        <v>72958</v>
      </c>
      <c r="M35" s="187">
        <f t="shared" si="6"/>
        <v>15936</v>
      </c>
      <c r="N35" s="187">
        <f t="shared" si="7"/>
        <v>681077</v>
      </c>
      <c r="O35" s="187">
        <f t="shared" si="8"/>
        <v>1523624</v>
      </c>
      <c r="P35" s="187">
        <f t="shared" si="9"/>
        <v>2293595</v>
      </c>
    </row>
    <row r="36" spans="1:16" s="23" customFormat="1" ht="16.5" customHeight="1" x14ac:dyDescent="0.55000000000000004">
      <c r="A36" s="7"/>
      <c r="B36" s="6"/>
      <c r="C36" s="32" t="s">
        <v>51</v>
      </c>
      <c r="D36" s="189">
        <v>4129</v>
      </c>
      <c r="E36" s="189">
        <v>2008</v>
      </c>
      <c r="F36" s="189">
        <v>90161</v>
      </c>
      <c r="G36" s="187">
        <v>297932</v>
      </c>
      <c r="H36" s="189">
        <v>76497</v>
      </c>
      <c r="I36" s="189">
        <v>15739</v>
      </c>
      <c r="J36" s="189">
        <v>577962</v>
      </c>
      <c r="K36" s="187">
        <v>1225915</v>
      </c>
      <c r="L36" s="187">
        <f t="shared" si="6"/>
        <v>80626</v>
      </c>
      <c r="M36" s="187">
        <f t="shared" si="6"/>
        <v>17747</v>
      </c>
      <c r="N36" s="187">
        <f t="shared" si="7"/>
        <v>668123</v>
      </c>
      <c r="O36" s="187">
        <f t="shared" si="8"/>
        <v>1523847</v>
      </c>
      <c r="P36" s="187">
        <f t="shared" si="9"/>
        <v>2290343</v>
      </c>
    </row>
    <row r="37" spans="1:16" s="23" customFormat="1" ht="16.5" customHeight="1" x14ac:dyDescent="0.55000000000000004">
      <c r="A37" s="7"/>
      <c r="B37" s="6"/>
      <c r="C37" s="32" t="s">
        <v>59</v>
      </c>
      <c r="D37" s="189">
        <v>5580</v>
      </c>
      <c r="E37" s="189">
        <v>2117</v>
      </c>
      <c r="F37" s="189">
        <v>152019</v>
      </c>
      <c r="G37" s="187">
        <v>309391</v>
      </c>
      <c r="H37" s="189">
        <v>93322</v>
      </c>
      <c r="I37" s="189">
        <v>14780</v>
      </c>
      <c r="J37" s="189">
        <v>729227</v>
      </c>
      <c r="K37" s="187">
        <v>1317617</v>
      </c>
      <c r="L37" s="187">
        <f t="shared" si="6"/>
        <v>98902</v>
      </c>
      <c r="M37" s="187">
        <f t="shared" si="6"/>
        <v>16897</v>
      </c>
      <c r="N37" s="187">
        <f t="shared" si="7"/>
        <v>881246</v>
      </c>
      <c r="O37" s="187">
        <f t="shared" si="8"/>
        <v>1627008</v>
      </c>
      <c r="P37" s="187">
        <f t="shared" si="9"/>
        <v>2624053</v>
      </c>
    </row>
    <row r="38" spans="1:16" s="23" customFormat="1" ht="22.35" customHeight="1" x14ac:dyDescent="0.55000000000000004">
      <c r="A38" s="7"/>
      <c r="B38" s="6"/>
      <c r="C38" s="209" t="s">
        <v>52</v>
      </c>
      <c r="D38" s="189">
        <v>5943</v>
      </c>
      <c r="E38" s="189">
        <v>2406</v>
      </c>
      <c r="F38" s="189">
        <v>157097</v>
      </c>
      <c r="G38" s="210">
        <v>307063</v>
      </c>
      <c r="H38" s="189">
        <v>100622</v>
      </c>
      <c r="I38" s="189">
        <v>16789</v>
      </c>
      <c r="J38" s="189">
        <v>732960</v>
      </c>
      <c r="K38" s="210">
        <v>1291950</v>
      </c>
      <c r="L38" s="210">
        <f t="shared" si="6"/>
        <v>106565</v>
      </c>
      <c r="M38" s="210">
        <f t="shared" si="6"/>
        <v>19195</v>
      </c>
      <c r="N38" s="210">
        <f t="shared" si="7"/>
        <v>890057</v>
      </c>
      <c r="O38" s="210">
        <f t="shared" si="8"/>
        <v>1599013</v>
      </c>
      <c r="P38" s="210">
        <f t="shared" si="9"/>
        <v>2614830</v>
      </c>
    </row>
    <row r="39" spans="1:16" s="23" customFormat="1" ht="16" customHeight="1" x14ac:dyDescent="0.55000000000000004">
      <c r="A39" s="7"/>
      <c r="B39" s="6"/>
      <c r="C39" s="209" t="s">
        <v>89</v>
      </c>
      <c r="D39" s="189">
        <v>5801</v>
      </c>
      <c r="E39" s="189">
        <v>2428</v>
      </c>
      <c r="F39" s="189">
        <v>162641</v>
      </c>
      <c r="G39" s="210">
        <v>308953</v>
      </c>
      <c r="H39" s="189">
        <v>104910</v>
      </c>
      <c r="I39" s="189">
        <v>16803</v>
      </c>
      <c r="J39" s="189">
        <v>727130</v>
      </c>
      <c r="K39" s="210">
        <v>1283570</v>
      </c>
      <c r="L39" s="210">
        <f t="shared" ref="L39" si="10">D39+H39</f>
        <v>110711</v>
      </c>
      <c r="M39" s="210">
        <f t="shared" ref="M39" si="11">E39+I39</f>
        <v>19231</v>
      </c>
      <c r="N39" s="210">
        <f t="shared" ref="N39" si="12">F39+J39</f>
        <v>889771</v>
      </c>
      <c r="O39" s="210">
        <f t="shared" ref="O39" si="13">G39+K39</f>
        <v>1592523</v>
      </c>
      <c r="P39" s="210">
        <f t="shared" ref="P39" si="14">L39+N39+O39+M39</f>
        <v>2612236</v>
      </c>
    </row>
    <row r="40" spans="1:16" s="23" customFormat="1" ht="16" customHeight="1" thickBot="1" x14ac:dyDescent="0.6">
      <c r="A40" s="7"/>
      <c r="B40" s="6"/>
      <c r="C40" s="190" t="s">
        <v>179</v>
      </c>
      <c r="D40" s="191">
        <v>6189</v>
      </c>
      <c r="E40" s="191">
        <v>3820</v>
      </c>
      <c r="F40" s="191">
        <v>159450</v>
      </c>
      <c r="G40" s="192">
        <v>305917</v>
      </c>
      <c r="H40" s="191">
        <v>114664</v>
      </c>
      <c r="I40" s="191">
        <v>21167</v>
      </c>
      <c r="J40" s="191">
        <v>720357</v>
      </c>
      <c r="K40" s="192">
        <v>1257819</v>
      </c>
      <c r="L40" s="192">
        <f t="shared" ref="L40" si="15">D40+H40</f>
        <v>120853</v>
      </c>
      <c r="M40" s="192">
        <f t="shared" ref="M40" si="16">E40+I40</f>
        <v>24987</v>
      </c>
      <c r="N40" s="192">
        <f t="shared" ref="N40" si="17">F40+J40</f>
        <v>879807</v>
      </c>
      <c r="O40" s="192">
        <f t="shared" ref="O40" si="18">G40+K40</f>
        <v>1563736</v>
      </c>
      <c r="P40" s="192">
        <f t="shared" ref="P40" si="19">L40+N40+O40+M40</f>
        <v>2589383</v>
      </c>
    </row>
    <row r="41" spans="1:16" s="23" customFormat="1" ht="17.100000000000001" customHeight="1" x14ac:dyDescent="0.55000000000000004">
      <c r="B41" s="6"/>
      <c r="C41" s="36"/>
      <c r="D41" s="37"/>
      <c r="E41" s="37"/>
      <c r="F41" s="37"/>
      <c r="G41" s="37"/>
      <c r="H41" s="37"/>
      <c r="I41" s="37"/>
      <c r="J41" s="37"/>
      <c r="K41" s="37"/>
      <c r="L41" s="193"/>
      <c r="M41" s="193"/>
      <c r="N41" s="193"/>
      <c r="O41" s="193"/>
      <c r="P41" s="33" t="s">
        <v>53</v>
      </c>
    </row>
    <row r="42" spans="1:16" s="23" customFormat="1" ht="17.100000000000001" customHeight="1" x14ac:dyDescent="0.55000000000000004">
      <c r="C42" s="203" t="s">
        <v>157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23" customFormat="1" ht="17.100000000000001" customHeight="1" x14ac:dyDescent="0.55000000000000004">
      <c r="C43" s="196" t="s">
        <v>55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</sheetData>
  <hyperlinks>
    <hyperlink ref="B1" location="Contents!A1" display="Contents" xr:uid="{F5895D60-BF81-4EAE-B6F1-0CCF7BB660D9}"/>
    <hyperlink ref="C42" location="Notes!A1" display="For all footnotes please see Notes tab" xr:uid="{51D843DE-B5BE-436B-9F69-B213E8A5ED7A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9FD6-DF1F-4C01-8746-363DFC3BAC6B}">
  <sheetPr codeName="Sheet7"/>
  <dimension ref="A1:J45"/>
  <sheetViews>
    <sheetView showGridLines="0" workbookViewId="0">
      <pane ySplit="6" topLeftCell="A7" activePane="bottomLeft" state="frozen"/>
      <selection pane="bottomLeft" activeCell="C3" sqref="C3"/>
    </sheetView>
  </sheetViews>
  <sheetFormatPr defaultColWidth="9.15625" defaultRowHeight="17.100000000000001" customHeight="1" x14ac:dyDescent="0.55000000000000004"/>
  <cols>
    <col min="1" max="2" width="2.26171875" style="94" customWidth="1"/>
    <col min="3" max="10" width="13.26171875" style="94" customWidth="1"/>
    <col min="11" max="16384" width="9.15625" style="94"/>
  </cols>
  <sheetData>
    <row r="1" spans="1:10" ht="17.100000000000001" customHeight="1" x14ac:dyDescent="0.55000000000000004">
      <c r="A1" s="228"/>
      <c r="B1" s="228" t="s">
        <v>25</v>
      </c>
      <c r="C1" s="228"/>
      <c r="D1" s="94" t="s">
        <v>0</v>
      </c>
    </row>
    <row r="3" spans="1:10" ht="17.100000000000001" customHeight="1" x14ac:dyDescent="0.55000000000000004">
      <c r="C3" s="96" t="s">
        <v>73</v>
      </c>
      <c r="D3" s="98"/>
      <c r="E3" s="98"/>
      <c r="F3" s="98"/>
      <c r="G3" s="98"/>
      <c r="H3" s="98"/>
      <c r="I3" s="98"/>
      <c r="J3" s="98"/>
    </row>
    <row r="4" spans="1:10" ht="17.100000000000001" customHeight="1" x14ac:dyDescent="0.55000000000000004">
      <c r="C4" s="97" t="s">
        <v>178</v>
      </c>
    </row>
    <row r="5" spans="1:10" ht="17.100000000000001" customHeight="1" x14ac:dyDescent="0.55000000000000004">
      <c r="C5" s="166"/>
      <c r="D5" s="242" t="s">
        <v>174</v>
      </c>
      <c r="E5" s="177"/>
      <c r="F5" s="241" t="s">
        <v>27</v>
      </c>
      <c r="G5" s="231"/>
      <c r="H5" s="231"/>
      <c r="I5" s="216" t="s">
        <v>28</v>
      </c>
      <c r="J5" s="231"/>
    </row>
    <row r="6" spans="1:10" s="99" customFormat="1" ht="34.15" customHeight="1" x14ac:dyDescent="0.55000000000000004">
      <c r="C6" s="101" t="s">
        <v>29</v>
      </c>
      <c r="D6" s="155" t="s">
        <v>70</v>
      </c>
      <c r="E6" s="155" t="s">
        <v>60</v>
      </c>
      <c r="F6" s="155" t="s">
        <v>70</v>
      </c>
      <c r="G6" s="155" t="s">
        <v>60</v>
      </c>
      <c r="H6" s="155" t="s">
        <v>70</v>
      </c>
      <c r="I6" s="155" t="s">
        <v>60</v>
      </c>
      <c r="J6" s="155" t="s">
        <v>57</v>
      </c>
    </row>
    <row r="7" spans="1:10" s="99" customFormat="1" ht="17.100000000000001" customHeight="1" x14ac:dyDescent="0.55000000000000004">
      <c r="C7" s="196" t="s">
        <v>158</v>
      </c>
      <c r="D7" s="167">
        <v>0</v>
      </c>
      <c r="E7" s="168">
        <v>9865</v>
      </c>
      <c r="F7" s="167">
        <v>0</v>
      </c>
      <c r="G7" s="168">
        <v>320499</v>
      </c>
      <c r="H7" s="167">
        <f t="shared" ref="H7:H36" si="0">D7+F7</f>
        <v>0</v>
      </c>
      <c r="I7" s="168">
        <f t="shared" ref="I7:I36" si="1">E7+G7</f>
        <v>330364</v>
      </c>
      <c r="J7" s="168">
        <f>H7+I7</f>
        <v>330364</v>
      </c>
    </row>
    <row r="8" spans="1:10" s="99" customFormat="1" ht="17.100000000000001" customHeight="1" x14ac:dyDescent="0.55000000000000004">
      <c r="C8" s="196" t="s">
        <v>32</v>
      </c>
      <c r="D8" s="167">
        <v>0</v>
      </c>
      <c r="E8" s="167">
        <v>186</v>
      </c>
      <c r="F8" s="167">
        <v>0</v>
      </c>
      <c r="G8" s="167">
        <v>35455</v>
      </c>
      <c r="H8" s="167">
        <f t="shared" si="0"/>
        <v>0</v>
      </c>
      <c r="I8" s="167">
        <f t="shared" si="1"/>
        <v>35641</v>
      </c>
      <c r="J8" s="167">
        <f t="shared" ref="J8:J36" si="2">H8+I8</f>
        <v>35641</v>
      </c>
    </row>
    <row r="9" spans="1:10" s="99" customFormat="1" ht="17.100000000000001" customHeight="1" x14ac:dyDescent="0.55000000000000004">
      <c r="C9" s="196" t="s">
        <v>33</v>
      </c>
      <c r="D9" s="167">
        <v>0</v>
      </c>
      <c r="E9" s="167">
        <v>144</v>
      </c>
      <c r="F9" s="167">
        <v>0</v>
      </c>
      <c r="G9" s="167">
        <v>35834</v>
      </c>
      <c r="H9" s="167">
        <f t="shared" si="0"/>
        <v>0</v>
      </c>
      <c r="I9" s="167">
        <f t="shared" si="1"/>
        <v>35978</v>
      </c>
      <c r="J9" s="167">
        <f t="shared" si="2"/>
        <v>35978</v>
      </c>
    </row>
    <row r="10" spans="1:10" s="99" customFormat="1" ht="22.15" customHeight="1" x14ac:dyDescent="0.55000000000000004">
      <c r="C10" s="196" t="s">
        <v>34</v>
      </c>
      <c r="D10" s="167">
        <v>0</v>
      </c>
      <c r="E10" s="167">
        <v>1321</v>
      </c>
      <c r="F10" s="167">
        <v>0</v>
      </c>
      <c r="G10" s="167">
        <v>32529</v>
      </c>
      <c r="H10" s="167">
        <f t="shared" si="0"/>
        <v>0</v>
      </c>
      <c r="I10" s="167">
        <f t="shared" si="1"/>
        <v>33850</v>
      </c>
      <c r="J10" s="167">
        <f t="shared" si="2"/>
        <v>33850</v>
      </c>
    </row>
    <row r="11" spans="1:10" s="99" customFormat="1" ht="17.100000000000001" customHeight="1" x14ac:dyDescent="0.55000000000000004">
      <c r="C11" s="196" t="s">
        <v>35</v>
      </c>
      <c r="D11" s="167">
        <v>0</v>
      </c>
      <c r="E11" s="167">
        <v>290</v>
      </c>
      <c r="F11" s="167">
        <v>0</v>
      </c>
      <c r="G11" s="167">
        <v>28722</v>
      </c>
      <c r="H11" s="167">
        <f t="shared" si="0"/>
        <v>0</v>
      </c>
      <c r="I11" s="167">
        <f t="shared" si="1"/>
        <v>29012</v>
      </c>
      <c r="J11" s="167">
        <f t="shared" si="2"/>
        <v>29012</v>
      </c>
    </row>
    <row r="12" spans="1:10" s="99" customFormat="1" ht="17.100000000000001" customHeight="1" x14ac:dyDescent="0.55000000000000004">
      <c r="C12" s="196" t="s">
        <v>36</v>
      </c>
      <c r="D12" s="167">
        <v>0</v>
      </c>
      <c r="E12" s="167">
        <v>60</v>
      </c>
      <c r="F12" s="167">
        <v>946</v>
      </c>
      <c r="G12" s="167">
        <v>24189</v>
      </c>
      <c r="H12" s="167">
        <f t="shared" si="0"/>
        <v>946</v>
      </c>
      <c r="I12" s="167">
        <f t="shared" si="1"/>
        <v>24249</v>
      </c>
      <c r="J12" s="167">
        <f t="shared" si="2"/>
        <v>25195</v>
      </c>
    </row>
    <row r="13" spans="1:10" s="99" customFormat="1" ht="17.100000000000001" customHeight="1" x14ac:dyDescent="0.55000000000000004">
      <c r="C13" s="196" t="s">
        <v>126</v>
      </c>
      <c r="D13" s="167">
        <v>0</v>
      </c>
      <c r="E13" s="167">
        <v>184</v>
      </c>
      <c r="F13" s="167">
        <v>2590</v>
      </c>
      <c r="G13" s="167">
        <v>28300</v>
      </c>
      <c r="H13" s="167">
        <f t="shared" si="0"/>
        <v>2590</v>
      </c>
      <c r="I13" s="167">
        <f t="shared" si="1"/>
        <v>28484</v>
      </c>
      <c r="J13" s="167">
        <f t="shared" si="2"/>
        <v>31074</v>
      </c>
    </row>
    <row r="14" spans="1:10" s="99" customFormat="1" ht="22.15" customHeight="1" x14ac:dyDescent="0.55000000000000004">
      <c r="C14" s="196" t="s">
        <v>37</v>
      </c>
      <c r="D14" s="167">
        <v>0</v>
      </c>
      <c r="E14" s="167">
        <v>24</v>
      </c>
      <c r="F14" s="167">
        <v>2175</v>
      </c>
      <c r="G14" s="167">
        <v>17332</v>
      </c>
      <c r="H14" s="167">
        <f t="shared" si="0"/>
        <v>2175</v>
      </c>
      <c r="I14" s="167">
        <f t="shared" si="1"/>
        <v>17356</v>
      </c>
      <c r="J14" s="167">
        <f t="shared" si="2"/>
        <v>19531</v>
      </c>
    </row>
    <row r="15" spans="1:10" s="99" customFormat="1" ht="17.100000000000001" customHeight="1" x14ac:dyDescent="0.55000000000000004">
      <c r="C15" s="196" t="s">
        <v>38</v>
      </c>
      <c r="D15" s="167">
        <v>0</v>
      </c>
      <c r="E15" s="167">
        <v>59</v>
      </c>
      <c r="F15" s="167">
        <v>1445</v>
      </c>
      <c r="G15" s="167">
        <v>10152</v>
      </c>
      <c r="H15" s="167">
        <f t="shared" si="0"/>
        <v>1445</v>
      </c>
      <c r="I15" s="167">
        <f t="shared" si="1"/>
        <v>10211</v>
      </c>
      <c r="J15" s="167">
        <f t="shared" si="2"/>
        <v>11656</v>
      </c>
    </row>
    <row r="16" spans="1:10" s="99" customFormat="1" ht="17.100000000000001" customHeight="1" x14ac:dyDescent="0.55000000000000004">
      <c r="C16" s="196" t="s">
        <v>39</v>
      </c>
      <c r="D16" s="167">
        <v>0</v>
      </c>
      <c r="E16" s="167">
        <v>647</v>
      </c>
      <c r="F16" s="167">
        <v>714</v>
      </c>
      <c r="G16" s="167">
        <v>14700</v>
      </c>
      <c r="H16" s="167">
        <f t="shared" si="0"/>
        <v>714</v>
      </c>
      <c r="I16" s="167">
        <f t="shared" si="1"/>
        <v>15347</v>
      </c>
      <c r="J16" s="167">
        <f t="shared" si="2"/>
        <v>16061</v>
      </c>
    </row>
    <row r="17" spans="1:10" s="99" customFormat="1" ht="17.100000000000001" customHeight="1" x14ac:dyDescent="0.55000000000000004">
      <c r="C17" s="196" t="s">
        <v>40</v>
      </c>
      <c r="D17" s="167">
        <v>30</v>
      </c>
      <c r="E17" s="167">
        <v>1786</v>
      </c>
      <c r="F17" s="167">
        <v>1214</v>
      </c>
      <c r="G17" s="167">
        <v>15955</v>
      </c>
      <c r="H17" s="167">
        <f t="shared" si="0"/>
        <v>1244</v>
      </c>
      <c r="I17" s="167">
        <f t="shared" si="1"/>
        <v>17741</v>
      </c>
      <c r="J17" s="167">
        <f t="shared" si="2"/>
        <v>18985</v>
      </c>
    </row>
    <row r="18" spans="1:10" s="165" customFormat="1" ht="22.15" customHeight="1" x14ac:dyDescent="0.55000000000000004">
      <c r="A18" s="99"/>
      <c r="B18" s="99"/>
      <c r="C18" s="196" t="s">
        <v>127</v>
      </c>
      <c r="D18" s="167">
        <v>72</v>
      </c>
      <c r="E18" s="167">
        <v>2497</v>
      </c>
      <c r="F18" s="167">
        <v>1369</v>
      </c>
      <c r="G18" s="167">
        <v>11534</v>
      </c>
      <c r="H18" s="167">
        <f t="shared" si="0"/>
        <v>1441</v>
      </c>
      <c r="I18" s="167">
        <f t="shared" si="1"/>
        <v>14031</v>
      </c>
      <c r="J18" s="167">
        <f t="shared" si="2"/>
        <v>15472</v>
      </c>
    </row>
    <row r="19" spans="1:10" s="165" customFormat="1" ht="17.100000000000001" customHeight="1" x14ac:dyDescent="0.55000000000000004">
      <c r="A19" s="99"/>
      <c r="B19" s="99"/>
      <c r="C19" s="196" t="s">
        <v>41</v>
      </c>
      <c r="D19" s="167">
        <v>129</v>
      </c>
      <c r="E19" s="167">
        <v>4323</v>
      </c>
      <c r="F19" s="167">
        <v>2137</v>
      </c>
      <c r="G19" s="167">
        <v>12073</v>
      </c>
      <c r="H19" s="167">
        <f t="shared" si="0"/>
        <v>2266</v>
      </c>
      <c r="I19" s="167">
        <f t="shared" si="1"/>
        <v>16396</v>
      </c>
      <c r="J19" s="167">
        <f t="shared" si="2"/>
        <v>18662</v>
      </c>
    </row>
    <row r="20" spans="1:10" s="165" customFormat="1" ht="17.100000000000001" customHeight="1" x14ac:dyDescent="0.55000000000000004">
      <c r="A20" s="99"/>
      <c r="B20" s="99"/>
      <c r="C20" s="196" t="s">
        <v>42</v>
      </c>
      <c r="D20" s="167">
        <v>202</v>
      </c>
      <c r="E20" s="167">
        <v>6018</v>
      </c>
      <c r="F20" s="167">
        <v>2767</v>
      </c>
      <c r="G20" s="167">
        <v>13888</v>
      </c>
      <c r="H20" s="167">
        <f t="shared" si="0"/>
        <v>2969</v>
      </c>
      <c r="I20" s="167">
        <f t="shared" si="1"/>
        <v>19906</v>
      </c>
      <c r="J20" s="167">
        <f t="shared" si="2"/>
        <v>22875</v>
      </c>
    </row>
    <row r="21" spans="1:10" s="165" customFormat="1" ht="17.100000000000001" customHeight="1" x14ac:dyDescent="0.55000000000000004">
      <c r="A21" s="99"/>
      <c r="B21" s="99"/>
      <c r="C21" s="196" t="s">
        <v>43</v>
      </c>
      <c r="D21" s="167">
        <v>257</v>
      </c>
      <c r="E21" s="167">
        <v>8071</v>
      </c>
      <c r="F21" s="167">
        <v>3347</v>
      </c>
      <c r="G21" s="167">
        <v>13832</v>
      </c>
      <c r="H21" s="167">
        <f t="shared" si="0"/>
        <v>3604</v>
      </c>
      <c r="I21" s="167">
        <f t="shared" si="1"/>
        <v>21903</v>
      </c>
      <c r="J21" s="167">
        <f t="shared" si="2"/>
        <v>25507</v>
      </c>
    </row>
    <row r="22" spans="1:10" s="165" customFormat="1" ht="22.15" customHeight="1" x14ac:dyDescent="0.55000000000000004">
      <c r="A22" s="99"/>
      <c r="B22" s="99"/>
      <c r="C22" s="35" t="s">
        <v>128</v>
      </c>
      <c r="D22" s="167">
        <v>187</v>
      </c>
      <c r="E22" s="167">
        <v>5948</v>
      </c>
      <c r="F22" s="167">
        <v>3725</v>
      </c>
      <c r="G22" s="167">
        <v>9015</v>
      </c>
      <c r="H22" s="167">
        <f t="shared" si="0"/>
        <v>3912</v>
      </c>
      <c r="I22" s="167">
        <f t="shared" si="1"/>
        <v>14963</v>
      </c>
      <c r="J22" s="167">
        <f t="shared" si="2"/>
        <v>18875</v>
      </c>
    </row>
    <row r="23" spans="1:10" s="165" customFormat="1" ht="17.100000000000001" customHeight="1" x14ac:dyDescent="0.55000000000000004">
      <c r="A23" s="94"/>
      <c r="B23" s="99"/>
      <c r="C23" s="35" t="s">
        <v>129</v>
      </c>
      <c r="D23" s="167">
        <v>247</v>
      </c>
      <c r="E23" s="167">
        <v>3185</v>
      </c>
      <c r="F23" s="167">
        <v>5170</v>
      </c>
      <c r="G23" s="167">
        <v>7865</v>
      </c>
      <c r="H23" s="167">
        <f t="shared" si="0"/>
        <v>5417</v>
      </c>
      <c r="I23" s="167">
        <f t="shared" si="1"/>
        <v>11050</v>
      </c>
      <c r="J23" s="167">
        <f t="shared" si="2"/>
        <v>16467</v>
      </c>
    </row>
    <row r="24" spans="1:10" s="114" customFormat="1" ht="17.100000000000001" customHeight="1" x14ac:dyDescent="0.55000000000000004">
      <c r="B24" s="115"/>
      <c r="C24" s="35" t="s">
        <v>44</v>
      </c>
      <c r="D24" s="167">
        <v>264</v>
      </c>
      <c r="E24" s="167">
        <v>2797</v>
      </c>
      <c r="F24" s="167">
        <v>5545</v>
      </c>
      <c r="G24" s="167">
        <v>4972</v>
      </c>
      <c r="H24" s="167">
        <f t="shared" si="0"/>
        <v>5809</v>
      </c>
      <c r="I24" s="167">
        <f t="shared" si="1"/>
        <v>7769</v>
      </c>
      <c r="J24" s="167">
        <f t="shared" si="2"/>
        <v>13578</v>
      </c>
    </row>
    <row r="25" spans="1:10" s="114" customFormat="1" ht="17.100000000000001" customHeight="1" x14ac:dyDescent="0.55000000000000004">
      <c r="B25" s="115"/>
      <c r="C25" s="35" t="s">
        <v>130</v>
      </c>
      <c r="D25" s="167">
        <v>228</v>
      </c>
      <c r="E25" s="167">
        <v>2557</v>
      </c>
      <c r="F25" s="167">
        <v>4764</v>
      </c>
      <c r="G25" s="167">
        <v>5716</v>
      </c>
      <c r="H25" s="167">
        <f t="shared" si="0"/>
        <v>4992</v>
      </c>
      <c r="I25" s="167">
        <f t="shared" si="1"/>
        <v>8273</v>
      </c>
      <c r="J25" s="167">
        <f t="shared" si="2"/>
        <v>13265</v>
      </c>
    </row>
    <row r="26" spans="1:10" s="114" customFormat="1" ht="22.15" customHeight="1" x14ac:dyDescent="0.55000000000000004">
      <c r="A26" s="99"/>
      <c r="B26" s="115"/>
      <c r="C26" s="35" t="s">
        <v>45</v>
      </c>
      <c r="D26" s="167">
        <v>353</v>
      </c>
      <c r="E26" s="167">
        <v>3105</v>
      </c>
      <c r="F26" s="167">
        <v>4906</v>
      </c>
      <c r="G26" s="167">
        <v>5385</v>
      </c>
      <c r="H26" s="167">
        <f t="shared" si="0"/>
        <v>5259</v>
      </c>
      <c r="I26" s="167">
        <f t="shared" si="1"/>
        <v>8490</v>
      </c>
      <c r="J26" s="167">
        <f t="shared" si="2"/>
        <v>13749</v>
      </c>
    </row>
    <row r="27" spans="1:10" s="114" customFormat="1" ht="17.100000000000001" customHeight="1" x14ac:dyDescent="0.55000000000000004">
      <c r="A27" s="99"/>
      <c r="B27" s="115"/>
      <c r="C27" s="35" t="s">
        <v>46</v>
      </c>
      <c r="D27" s="167">
        <v>290</v>
      </c>
      <c r="E27" s="167">
        <v>3185</v>
      </c>
      <c r="F27" s="167">
        <v>5029</v>
      </c>
      <c r="G27" s="167">
        <v>5307</v>
      </c>
      <c r="H27" s="167">
        <f t="shared" si="0"/>
        <v>5319</v>
      </c>
      <c r="I27" s="167">
        <f t="shared" si="1"/>
        <v>8492</v>
      </c>
      <c r="J27" s="167">
        <f t="shared" si="2"/>
        <v>13811</v>
      </c>
    </row>
    <row r="28" spans="1:10" s="114" customFormat="1" ht="17.100000000000001" customHeight="1" x14ac:dyDescent="0.55000000000000004">
      <c r="A28" s="99"/>
      <c r="B28" s="115"/>
      <c r="C28" s="35" t="s">
        <v>47</v>
      </c>
      <c r="D28" s="167">
        <v>213</v>
      </c>
      <c r="E28" s="167">
        <v>2565</v>
      </c>
      <c r="F28" s="167">
        <v>4636</v>
      </c>
      <c r="G28" s="167">
        <v>8248</v>
      </c>
      <c r="H28" s="167">
        <f t="shared" si="0"/>
        <v>4849</v>
      </c>
      <c r="I28" s="167">
        <f t="shared" si="1"/>
        <v>10813</v>
      </c>
      <c r="J28" s="167">
        <f t="shared" si="2"/>
        <v>15662</v>
      </c>
    </row>
    <row r="29" spans="1:10" s="114" customFormat="1" ht="17.100000000000001" customHeight="1" x14ac:dyDescent="0.55000000000000004">
      <c r="A29" s="99"/>
      <c r="B29" s="115"/>
      <c r="C29" s="35" t="s">
        <v>131</v>
      </c>
      <c r="D29" s="167">
        <v>276</v>
      </c>
      <c r="E29" s="167">
        <v>2329</v>
      </c>
      <c r="F29" s="167">
        <v>6344</v>
      </c>
      <c r="G29" s="167">
        <v>7825</v>
      </c>
      <c r="H29" s="167">
        <f t="shared" si="0"/>
        <v>6620</v>
      </c>
      <c r="I29" s="167">
        <f t="shared" si="1"/>
        <v>10154</v>
      </c>
      <c r="J29" s="167">
        <f t="shared" si="2"/>
        <v>16774</v>
      </c>
    </row>
    <row r="30" spans="1:10" s="114" customFormat="1" ht="22.15" customHeight="1" x14ac:dyDescent="0.55000000000000004">
      <c r="A30" s="99"/>
      <c r="B30" s="115"/>
      <c r="C30" s="35" t="s">
        <v>132</v>
      </c>
      <c r="D30" s="167">
        <v>241</v>
      </c>
      <c r="E30" s="167">
        <v>2521</v>
      </c>
      <c r="F30" s="167">
        <v>5439</v>
      </c>
      <c r="G30" s="167">
        <v>9114</v>
      </c>
      <c r="H30" s="167">
        <f t="shared" si="0"/>
        <v>5680</v>
      </c>
      <c r="I30" s="167">
        <f t="shared" si="1"/>
        <v>11635</v>
      </c>
      <c r="J30" s="167">
        <f t="shared" si="2"/>
        <v>17315</v>
      </c>
    </row>
    <row r="31" spans="1:10" s="114" customFormat="1" ht="17.100000000000001" customHeight="1" x14ac:dyDescent="0.55000000000000004">
      <c r="A31" s="99"/>
      <c r="B31" s="115"/>
      <c r="C31" s="35" t="s">
        <v>48</v>
      </c>
      <c r="D31" s="167">
        <v>411</v>
      </c>
      <c r="E31" s="167">
        <v>3097</v>
      </c>
      <c r="F31" s="167">
        <v>4897</v>
      </c>
      <c r="G31" s="167">
        <v>9033</v>
      </c>
      <c r="H31" s="167">
        <f t="shared" si="0"/>
        <v>5308</v>
      </c>
      <c r="I31" s="167">
        <f t="shared" si="1"/>
        <v>12130</v>
      </c>
      <c r="J31" s="167">
        <f t="shared" si="2"/>
        <v>17438</v>
      </c>
    </row>
    <row r="32" spans="1:10" s="114" customFormat="1" ht="17.100000000000001" customHeight="1" x14ac:dyDescent="0.55000000000000004">
      <c r="A32" s="99"/>
      <c r="B32" s="115"/>
      <c r="C32" s="35" t="s">
        <v>49</v>
      </c>
      <c r="D32" s="167">
        <v>323</v>
      </c>
      <c r="E32" s="167">
        <v>5781</v>
      </c>
      <c r="F32" s="167">
        <v>4026</v>
      </c>
      <c r="G32" s="167">
        <v>9179</v>
      </c>
      <c r="H32" s="167">
        <f t="shared" si="0"/>
        <v>4349</v>
      </c>
      <c r="I32" s="167">
        <f t="shared" si="1"/>
        <v>14960</v>
      </c>
      <c r="J32" s="167">
        <f t="shared" si="2"/>
        <v>19309</v>
      </c>
    </row>
    <row r="33" spans="1:10" s="114" customFormat="1" ht="17.100000000000001" customHeight="1" x14ac:dyDescent="0.55000000000000004">
      <c r="A33" s="99"/>
      <c r="B33" s="115"/>
      <c r="C33" s="35" t="s">
        <v>168</v>
      </c>
      <c r="D33" s="167">
        <v>492</v>
      </c>
      <c r="E33" s="167">
        <v>6000</v>
      </c>
      <c r="F33" s="167">
        <v>4938</v>
      </c>
      <c r="G33" s="167">
        <v>12455</v>
      </c>
      <c r="H33" s="167">
        <f t="shared" si="0"/>
        <v>5430</v>
      </c>
      <c r="I33" s="167">
        <f t="shared" si="1"/>
        <v>18455</v>
      </c>
      <c r="J33" s="167">
        <f t="shared" si="2"/>
        <v>23885</v>
      </c>
    </row>
    <row r="34" spans="1:10" s="114" customFormat="1" ht="22.15" customHeight="1" x14ac:dyDescent="0.55000000000000004">
      <c r="A34" s="169"/>
      <c r="B34" s="115"/>
      <c r="C34" s="35" t="s">
        <v>58</v>
      </c>
      <c r="D34" s="167">
        <v>397</v>
      </c>
      <c r="E34" s="167">
        <v>3159</v>
      </c>
      <c r="F34" s="167">
        <v>3993</v>
      </c>
      <c r="G34" s="167">
        <v>10981</v>
      </c>
      <c r="H34" s="167">
        <f t="shared" si="0"/>
        <v>4390</v>
      </c>
      <c r="I34" s="167">
        <f t="shared" si="1"/>
        <v>14140</v>
      </c>
      <c r="J34" s="167">
        <f t="shared" si="2"/>
        <v>18530</v>
      </c>
    </row>
    <row r="35" spans="1:10" s="114" customFormat="1" ht="16.5" customHeight="1" x14ac:dyDescent="0.55000000000000004">
      <c r="A35" s="169"/>
      <c r="B35" s="115"/>
      <c r="C35" s="35" t="s">
        <v>50</v>
      </c>
      <c r="D35" s="167">
        <v>341</v>
      </c>
      <c r="E35" s="167">
        <v>3042</v>
      </c>
      <c r="F35" s="167">
        <v>5373</v>
      </c>
      <c r="G35" s="167">
        <v>13519</v>
      </c>
      <c r="H35" s="167">
        <f t="shared" si="0"/>
        <v>5714</v>
      </c>
      <c r="I35" s="167">
        <f t="shared" si="1"/>
        <v>16561</v>
      </c>
      <c r="J35" s="167">
        <f t="shared" si="2"/>
        <v>22275</v>
      </c>
    </row>
    <row r="36" spans="1:10" s="114" customFormat="1" ht="16.5" customHeight="1" x14ac:dyDescent="0.55000000000000004">
      <c r="A36" s="169"/>
      <c r="B36" s="115"/>
      <c r="C36" s="35" t="s">
        <v>51</v>
      </c>
      <c r="D36" s="167">
        <v>400</v>
      </c>
      <c r="E36" s="167">
        <v>2531</v>
      </c>
      <c r="F36" s="167">
        <v>6216</v>
      </c>
      <c r="G36" s="167">
        <v>11699</v>
      </c>
      <c r="H36" s="167">
        <f t="shared" si="0"/>
        <v>6616</v>
      </c>
      <c r="I36" s="167">
        <f t="shared" si="1"/>
        <v>14230</v>
      </c>
      <c r="J36" s="167">
        <f t="shared" si="2"/>
        <v>20846</v>
      </c>
    </row>
    <row r="37" spans="1:10" s="114" customFormat="1" ht="16.5" customHeight="1" x14ac:dyDescent="0.55000000000000004">
      <c r="A37" s="169"/>
      <c r="B37" s="115"/>
      <c r="C37" s="35" t="s">
        <v>59</v>
      </c>
      <c r="D37" s="167">
        <v>365</v>
      </c>
      <c r="E37" s="167">
        <v>7747</v>
      </c>
      <c r="F37" s="167">
        <v>11774</v>
      </c>
      <c r="G37" s="167">
        <v>12087</v>
      </c>
      <c r="H37" s="167">
        <f t="shared" ref="H37" si="3">D37+F37</f>
        <v>12139</v>
      </c>
      <c r="I37" s="167">
        <f t="shared" ref="I37" si="4">E37+G37</f>
        <v>19834</v>
      </c>
      <c r="J37" s="167">
        <f t="shared" ref="J37" si="5">H37+I37</f>
        <v>31973</v>
      </c>
    </row>
    <row r="38" spans="1:10" s="114" customFormat="1" ht="16.5" customHeight="1" x14ac:dyDescent="0.55000000000000004">
      <c r="A38" s="169"/>
      <c r="B38" s="115"/>
      <c r="C38" s="35" t="s">
        <v>52</v>
      </c>
      <c r="D38" s="167">
        <v>536</v>
      </c>
      <c r="E38" s="167">
        <v>3993</v>
      </c>
      <c r="F38" s="167">
        <v>11028</v>
      </c>
      <c r="G38" s="167">
        <v>6459</v>
      </c>
      <c r="H38" s="167">
        <f t="shared" ref="H38" si="6">D38+F38</f>
        <v>11564</v>
      </c>
      <c r="I38" s="167">
        <f t="shared" ref="I38" si="7">E38+G38</f>
        <v>10452</v>
      </c>
      <c r="J38" s="167">
        <f t="shared" ref="J38" si="8">H38+I38</f>
        <v>22016</v>
      </c>
    </row>
    <row r="39" spans="1:10" s="114" customFormat="1" ht="16.5" customHeight="1" x14ac:dyDescent="0.55000000000000004">
      <c r="A39" s="169"/>
      <c r="B39" s="115"/>
      <c r="C39" s="35" t="s">
        <v>89</v>
      </c>
      <c r="D39" s="167">
        <v>54</v>
      </c>
      <c r="E39" s="167">
        <v>192</v>
      </c>
      <c r="F39" s="167">
        <v>1094</v>
      </c>
      <c r="G39" s="167">
        <v>725</v>
      </c>
      <c r="H39" s="167">
        <f t="shared" ref="H39" si="9">D39+F39</f>
        <v>1148</v>
      </c>
      <c r="I39" s="167">
        <f t="shared" ref="I39" si="10">E39+G39</f>
        <v>917</v>
      </c>
      <c r="J39" s="167">
        <f t="shared" ref="J39" si="11">H39+I39</f>
        <v>2065</v>
      </c>
    </row>
    <row r="40" spans="1:10" s="114" customFormat="1" ht="16.5" customHeight="1" x14ac:dyDescent="0.55000000000000004">
      <c r="A40" s="169"/>
      <c r="B40" s="115"/>
      <c r="C40" s="35" t="s">
        <v>179</v>
      </c>
      <c r="D40" s="167">
        <v>501</v>
      </c>
      <c r="E40" s="167">
        <v>1808</v>
      </c>
      <c r="F40" s="167">
        <v>13261</v>
      </c>
      <c r="G40" s="167">
        <v>5023</v>
      </c>
      <c r="H40" s="167">
        <f t="shared" ref="H40" si="12">D40+F40</f>
        <v>13762</v>
      </c>
      <c r="I40" s="167">
        <f t="shared" ref="I40" si="13">E40+G40</f>
        <v>6831</v>
      </c>
      <c r="J40" s="167">
        <f t="shared" ref="J40" si="14">H40+I40</f>
        <v>20593</v>
      </c>
    </row>
    <row r="41" spans="1:10" s="114" customFormat="1" ht="17.100000000000001" customHeight="1" thickBot="1" x14ac:dyDescent="0.6">
      <c r="B41" s="115"/>
      <c r="C41" s="170" t="s">
        <v>28</v>
      </c>
      <c r="D41" s="171">
        <f t="shared" ref="D41:J41" si="15">SUM(D7:D40)</f>
        <v>6809</v>
      </c>
      <c r="E41" s="171">
        <f t="shared" si="15"/>
        <v>101017</v>
      </c>
      <c r="F41" s="171">
        <f t="shared" si="15"/>
        <v>130862</v>
      </c>
      <c r="G41" s="171">
        <f t="shared" si="15"/>
        <v>769601</v>
      </c>
      <c r="H41" s="171">
        <f t="shared" si="15"/>
        <v>137671</v>
      </c>
      <c r="I41" s="171">
        <f t="shared" si="15"/>
        <v>870618</v>
      </c>
      <c r="J41" s="171">
        <f t="shared" si="15"/>
        <v>1008289</v>
      </c>
    </row>
    <row r="42" spans="1:10" s="114" customFormat="1" ht="17.100000000000001" customHeight="1" x14ac:dyDescent="0.55000000000000004">
      <c r="B42" s="115"/>
      <c r="C42" s="116"/>
      <c r="D42" s="117"/>
      <c r="E42" s="117"/>
      <c r="F42" s="172"/>
      <c r="G42" s="172"/>
      <c r="H42" s="172"/>
      <c r="I42" s="172"/>
      <c r="J42" s="113" t="s">
        <v>53</v>
      </c>
    </row>
    <row r="43" spans="1:10" s="114" customFormat="1" ht="17.100000000000001" customHeight="1" x14ac:dyDescent="0.55000000000000004">
      <c r="C43" s="203" t="s">
        <v>157</v>
      </c>
      <c r="D43" s="124"/>
      <c r="E43" s="124"/>
      <c r="F43" s="124"/>
      <c r="G43" s="124"/>
      <c r="H43" s="124"/>
      <c r="I43" s="124"/>
      <c r="J43" s="124"/>
    </row>
    <row r="44" spans="1:10" s="114" customFormat="1" ht="17.100000000000001" customHeight="1" x14ac:dyDescent="0.55000000000000004">
      <c r="C44" s="196" t="s">
        <v>55</v>
      </c>
      <c r="D44" s="127"/>
      <c r="E44" s="127"/>
      <c r="F44" s="127"/>
      <c r="G44" s="127"/>
      <c r="H44" s="127"/>
      <c r="I44" s="127"/>
      <c r="J44" s="211"/>
    </row>
    <row r="45" spans="1:10" s="114" customFormat="1" ht="17.100000000000001" customHeight="1" x14ac:dyDescent="0.55000000000000004">
      <c r="C45" s="196" t="s">
        <v>54</v>
      </c>
      <c r="D45" s="127"/>
      <c r="E45" s="127"/>
      <c r="F45" s="127"/>
      <c r="G45" s="127"/>
      <c r="H45" s="127"/>
      <c r="I45" s="127"/>
      <c r="J45" s="127"/>
    </row>
  </sheetData>
  <hyperlinks>
    <hyperlink ref="C43" location="Notes!A1" display="For all footnotes please see Notes tab" xr:uid="{2CE106F1-9923-41BB-93C6-EF8AB45912BC}"/>
    <hyperlink ref="B1" location="Contents!A1" display="Contents" xr:uid="{BA7FE9B2-68CA-45AA-A19F-C45E1CDD351E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86EC-AF34-45EE-B454-364BBE721542}">
  <sheetPr codeName="Sheet8"/>
  <dimension ref="A1:U54"/>
  <sheetViews>
    <sheetView showGridLines="0" workbookViewId="0">
      <selection activeCell="B3" sqref="B3"/>
    </sheetView>
  </sheetViews>
  <sheetFormatPr defaultColWidth="9.15625" defaultRowHeight="17.100000000000001" customHeight="1" x14ac:dyDescent="0.55000000000000004"/>
  <cols>
    <col min="1" max="2" width="2.26171875" style="128" customWidth="1"/>
    <col min="3" max="3" width="13.26171875" style="128" customWidth="1"/>
    <col min="4" max="6" width="11.83984375" style="56" customWidth="1"/>
    <col min="7" max="7" width="15.68359375" style="56" customWidth="1"/>
    <col min="8" max="9" width="11.83984375" style="56" customWidth="1"/>
    <col min="10" max="10" width="2.26171875" style="56" customWidth="1"/>
    <col min="11" max="13" width="11.83984375" style="56" customWidth="1"/>
    <col min="14" max="14" width="15.68359375" style="56" customWidth="1"/>
    <col min="15" max="16" width="11.83984375" style="56" customWidth="1"/>
    <col min="17" max="17" width="2.26171875" style="56" customWidth="1"/>
    <col min="18" max="21" width="11.83984375" style="56" customWidth="1"/>
    <col min="22" max="16384" width="9.15625" style="128"/>
  </cols>
  <sheetData>
    <row r="1" spans="1:21" ht="17.100000000000001" customHeight="1" x14ac:dyDescent="0.55000000000000004">
      <c r="B1" s="228" t="s">
        <v>25</v>
      </c>
      <c r="C1" s="228"/>
    </row>
    <row r="2" spans="1:21" ht="17.100000000000001" customHeight="1" x14ac:dyDescent="0.55000000000000004"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7.100000000000001" customHeight="1" x14ac:dyDescent="0.55000000000000004">
      <c r="C3" s="129" t="s">
        <v>74</v>
      </c>
    </row>
    <row r="4" spans="1:21" ht="17.100000000000001" customHeight="1" x14ac:dyDescent="0.55000000000000004">
      <c r="C4" s="97" t="s">
        <v>178</v>
      </c>
      <c r="D4" s="243"/>
      <c r="K4" s="243"/>
      <c r="R4" s="243"/>
    </row>
    <row r="5" spans="1:21" s="99" customFormat="1" ht="17.100000000000001" customHeight="1" x14ac:dyDescent="0.55000000000000004">
      <c r="A5" s="128"/>
      <c r="B5" s="128"/>
      <c r="C5" s="130"/>
      <c r="E5" s="231"/>
      <c r="F5" s="237" t="s">
        <v>75</v>
      </c>
      <c r="G5" s="231"/>
      <c r="H5" s="231"/>
      <c r="I5" s="231"/>
      <c r="J5" s="131"/>
      <c r="L5" s="177"/>
      <c r="M5" s="240" t="s">
        <v>76</v>
      </c>
      <c r="N5" s="177"/>
      <c r="O5" s="177"/>
      <c r="P5" s="177"/>
      <c r="Q5" s="132"/>
      <c r="S5" s="236" t="s">
        <v>77</v>
      </c>
      <c r="T5" s="177"/>
      <c r="U5" s="177"/>
    </row>
    <row r="6" spans="1:21" s="99" customFormat="1" ht="17.100000000000001" customHeight="1" x14ac:dyDescent="0.55000000000000004">
      <c r="A6" s="128"/>
      <c r="B6" s="128"/>
      <c r="C6" s="133"/>
      <c r="E6" s="219" t="s">
        <v>26</v>
      </c>
      <c r="F6" s="232"/>
      <c r="H6" s="219" t="s">
        <v>27</v>
      </c>
      <c r="I6" s="232"/>
      <c r="J6" s="219"/>
      <c r="L6" s="219" t="s">
        <v>26</v>
      </c>
      <c r="M6" s="232"/>
      <c r="O6" s="219" t="s">
        <v>27</v>
      </c>
      <c r="P6" s="232"/>
      <c r="Q6" s="103"/>
      <c r="S6" s="248" t="s">
        <v>171</v>
      </c>
      <c r="T6" s="232"/>
      <c r="U6" s="232"/>
    </row>
    <row r="7" spans="1:21" s="99" customFormat="1" ht="17.100000000000001" customHeight="1" x14ac:dyDescent="0.55000000000000004">
      <c r="A7" s="128"/>
      <c r="B7" s="128"/>
      <c r="C7" s="133"/>
      <c r="D7" s="246" t="s">
        <v>70</v>
      </c>
      <c r="E7" s="244"/>
      <c r="F7" s="217" t="s">
        <v>71</v>
      </c>
      <c r="G7" s="247" t="s">
        <v>70</v>
      </c>
      <c r="H7" s="244"/>
      <c r="I7" s="217" t="s">
        <v>71</v>
      </c>
      <c r="J7" s="134"/>
      <c r="K7" s="246" t="s">
        <v>70</v>
      </c>
      <c r="L7" s="244"/>
      <c r="M7" s="217" t="s">
        <v>71</v>
      </c>
      <c r="N7" s="247" t="s">
        <v>70</v>
      </c>
      <c r="O7" s="244"/>
      <c r="P7" s="217" t="s">
        <v>71</v>
      </c>
      <c r="Q7" s="134"/>
      <c r="R7" s="245" t="s">
        <v>172</v>
      </c>
      <c r="S7" s="244"/>
      <c r="T7" s="217" t="s">
        <v>71</v>
      </c>
      <c r="U7" s="217" t="s">
        <v>28</v>
      </c>
    </row>
    <row r="8" spans="1:21" s="115" customFormat="1" ht="36.6" customHeight="1" x14ac:dyDescent="0.55000000000000004">
      <c r="C8" s="101" t="s">
        <v>78</v>
      </c>
      <c r="D8" s="135" t="s">
        <v>137</v>
      </c>
      <c r="E8" s="135" t="s">
        <v>119</v>
      </c>
      <c r="F8" s="233"/>
      <c r="G8" s="136" t="s">
        <v>68</v>
      </c>
      <c r="H8" s="135" t="s">
        <v>119</v>
      </c>
      <c r="I8" s="233"/>
      <c r="J8" s="137"/>
      <c r="K8" s="135" t="s">
        <v>137</v>
      </c>
      <c r="L8" s="135" t="s">
        <v>119</v>
      </c>
      <c r="M8" s="233"/>
      <c r="N8" s="138" t="s">
        <v>68</v>
      </c>
      <c r="O8" s="135" t="s">
        <v>119</v>
      </c>
      <c r="P8" s="218"/>
      <c r="Q8" s="137"/>
      <c r="R8" s="135" t="s">
        <v>137</v>
      </c>
      <c r="S8" s="135" t="s">
        <v>119</v>
      </c>
      <c r="T8" s="233"/>
      <c r="U8" s="218"/>
    </row>
    <row r="9" spans="1:21" s="99" customFormat="1" ht="17.100000000000001" customHeight="1" x14ac:dyDescent="0.55000000000000004">
      <c r="C9" s="204">
        <v>2012</v>
      </c>
      <c r="D9" s="139">
        <v>1461</v>
      </c>
      <c r="E9" s="139"/>
      <c r="F9" s="139">
        <v>21550984</v>
      </c>
      <c r="G9" s="139">
        <v>1739</v>
      </c>
      <c r="H9" s="139"/>
      <c r="I9" s="139">
        <v>26174965</v>
      </c>
      <c r="J9" s="139"/>
      <c r="K9" s="139"/>
      <c r="L9" s="139"/>
      <c r="M9" s="139"/>
      <c r="N9" s="139"/>
      <c r="O9" s="139"/>
      <c r="P9" s="139"/>
      <c r="Q9" s="139"/>
      <c r="R9" s="139">
        <f t="shared" ref="R9:R16" si="0">SUM(D9,G9,K9,N9)</f>
        <v>3200</v>
      </c>
      <c r="S9" s="139"/>
      <c r="T9" s="139">
        <f>SUM(F9,I9,M9,P9)</f>
        <v>47725949</v>
      </c>
      <c r="U9" s="139">
        <f>SUM(R9:T9)</f>
        <v>47729149</v>
      </c>
    </row>
    <row r="10" spans="1:21" s="99" customFormat="1" ht="17.100000000000001" customHeight="1" x14ac:dyDescent="0.55000000000000004">
      <c r="C10" s="204" t="s">
        <v>160</v>
      </c>
      <c r="D10" s="139">
        <v>101728</v>
      </c>
      <c r="E10" s="139"/>
      <c r="F10" s="139">
        <v>21513727</v>
      </c>
      <c r="G10" s="139">
        <v>163427</v>
      </c>
      <c r="H10" s="139"/>
      <c r="I10" s="139">
        <v>25994868</v>
      </c>
      <c r="J10" s="139"/>
      <c r="K10" s="139"/>
      <c r="L10" s="139"/>
      <c r="M10" s="139"/>
      <c r="N10" s="139"/>
      <c r="O10" s="139"/>
      <c r="P10" s="139"/>
      <c r="Q10" s="139"/>
      <c r="R10" s="139">
        <f t="shared" si="0"/>
        <v>265155</v>
      </c>
      <c r="S10" s="139"/>
      <c r="T10" s="139">
        <f t="shared" ref="T10:T15" si="1">SUM(F10,I10,M10,P10)</f>
        <v>47508595</v>
      </c>
      <c r="U10" s="139">
        <f>SUM(R10:T10)</f>
        <v>47773750</v>
      </c>
    </row>
    <row r="11" spans="1:21" s="99" customFormat="1" ht="17.100000000000001" customHeight="1" x14ac:dyDescent="0.55000000000000004">
      <c r="C11" s="204">
        <v>2014</v>
      </c>
      <c r="D11" s="140">
        <v>270589</v>
      </c>
      <c r="E11" s="140"/>
      <c r="F11" s="140">
        <v>20564248</v>
      </c>
      <c r="G11" s="140">
        <v>400645</v>
      </c>
      <c r="H11" s="140"/>
      <c r="I11" s="140">
        <v>24890373</v>
      </c>
      <c r="J11" s="140"/>
      <c r="K11" s="140"/>
      <c r="L11" s="140"/>
      <c r="M11" s="140"/>
      <c r="N11" s="140"/>
      <c r="O11" s="140"/>
      <c r="P11" s="140"/>
      <c r="Q11" s="140"/>
      <c r="R11" s="139">
        <f t="shared" si="0"/>
        <v>671234</v>
      </c>
      <c r="S11" s="139"/>
      <c r="T11" s="139">
        <f t="shared" si="1"/>
        <v>45454621</v>
      </c>
      <c r="U11" s="139">
        <f t="shared" ref="U11:U14" si="2">SUM(R11:T11)</f>
        <v>46125855</v>
      </c>
    </row>
    <row r="12" spans="1:21" s="99" customFormat="1" ht="17.100000000000001" customHeight="1" x14ac:dyDescent="0.55000000000000004">
      <c r="C12" s="204" t="s">
        <v>161</v>
      </c>
      <c r="D12" s="140">
        <v>763341</v>
      </c>
      <c r="E12" s="140"/>
      <c r="F12" s="140">
        <v>20726526</v>
      </c>
      <c r="G12" s="140">
        <v>1118564</v>
      </c>
      <c r="H12" s="140"/>
      <c r="I12" s="140">
        <v>24923979</v>
      </c>
      <c r="J12" s="140"/>
      <c r="K12" s="140">
        <v>206886</v>
      </c>
      <c r="L12" s="140"/>
      <c r="M12" s="140">
        <v>951080</v>
      </c>
      <c r="N12" s="140">
        <v>231690</v>
      </c>
      <c r="O12" s="140"/>
      <c r="P12" s="140">
        <v>1228977</v>
      </c>
      <c r="Q12" s="140"/>
      <c r="R12" s="139">
        <f t="shared" si="0"/>
        <v>2320481</v>
      </c>
      <c r="S12" s="139"/>
      <c r="T12" s="139">
        <f t="shared" si="1"/>
        <v>47830562</v>
      </c>
      <c r="U12" s="139">
        <f t="shared" si="2"/>
        <v>50151043</v>
      </c>
    </row>
    <row r="13" spans="1:21" s="99" customFormat="1" ht="17.100000000000001" customHeight="1" x14ac:dyDescent="0.55000000000000004">
      <c r="C13" s="204" t="s">
        <v>162</v>
      </c>
      <c r="D13" s="140">
        <v>2069121</v>
      </c>
      <c r="E13" s="140"/>
      <c r="F13" s="140">
        <v>19847570</v>
      </c>
      <c r="G13" s="140">
        <v>2794169</v>
      </c>
      <c r="H13" s="140"/>
      <c r="I13" s="140">
        <v>23591156</v>
      </c>
      <c r="J13" s="140"/>
      <c r="K13" s="140">
        <v>35420</v>
      </c>
      <c r="L13" s="140"/>
      <c r="M13" s="140">
        <v>937603</v>
      </c>
      <c r="N13" s="140">
        <v>48272</v>
      </c>
      <c r="O13" s="140"/>
      <c r="P13" s="140">
        <v>1222055</v>
      </c>
      <c r="Q13" s="140"/>
      <c r="R13" s="139">
        <f t="shared" si="0"/>
        <v>4946982</v>
      </c>
      <c r="S13" s="139"/>
      <c r="T13" s="139">
        <f t="shared" si="1"/>
        <v>45598384</v>
      </c>
      <c r="U13" s="139">
        <f t="shared" si="2"/>
        <v>50545366</v>
      </c>
    </row>
    <row r="14" spans="1:21" s="99" customFormat="1" ht="17.100000000000001" customHeight="1" x14ac:dyDescent="0.55000000000000004">
      <c r="C14" s="204" t="s">
        <v>163</v>
      </c>
      <c r="D14" s="140">
        <v>3753303</v>
      </c>
      <c r="E14" s="140"/>
      <c r="F14" s="140">
        <v>17529114</v>
      </c>
      <c r="G14" s="140">
        <v>5009188</v>
      </c>
      <c r="H14" s="140"/>
      <c r="I14" s="140">
        <v>20676394</v>
      </c>
      <c r="J14" s="140"/>
      <c r="K14" s="140">
        <v>89955</v>
      </c>
      <c r="L14" s="140"/>
      <c r="M14" s="140">
        <v>1493479</v>
      </c>
      <c r="N14" s="140">
        <v>123248</v>
      </c>
      <c r="O14" s="140"/>
      <c r="P14" s="140">
        <v>1883830</v>
      </c>
      <c r="Q14" s="140"/>
      <c r="R14" s="139">
        <f t="shared" si="0"/>
        <v>8975694</v>
      </c>
      <c r="S14" s="139"/>
      <c r="T14" s="139">
        <f t="shared" si="1"/>
        <v>41582817</v>
      </c>
      <c r="U14" s="139">
        <f t="shared" si="2"/>
        <v>50558511</v>
      </c>
    </row>
    <row r="15" spans="1:21" s="99" customFormat="1" ht="17.100000000000001" customHeight="1" x14ac:dyDescent="0.55000000000000004">
      <c r="C15" s="204" t="s">
        <v>166</v>
      </c>
      <c r="D15" s="140">
        <v>5266181</v>
      </c>
      <c r="E15" s="140">
        <v>687942</v>
      </c>
      <c r="F15" s="140">
        <v>15445560</v>
      </c>
      <c r="G15" s="140">
        <v>7027058</v>
      </c>
      <c r="H15" s="140">
        <v>913408</v>
      </c>
      <c r="I15" s="140">
        <v>17922870</v>
      </c>
      <c r="J15" s="140"/>
      <c r="K15" s="140">
        <v>155348</v>
      </c>
      <c r="L15" s="140">
        <v>104158</v>
      </c>
      <c r="M15" s="140">
        <v>1448016</v>
      </c>
      <c r="N15" s="140">
        <v>197500</v>
      </c>
      <c r="O15" s="140">
        <v>161909</v>
      </c>
      <c r="P15" s="140">
        <v>1705458</v>
      </c>
      <c r="Q15" s="140"/>
      <c r="R15" s="139">
        <f t="shared" si="0"/>
        <v>12646087</v>
      </c>
      <c r="S15" s="139">
        <f>SUM(E15,H15,L15,O15)</f>
        <v>1867417</v>
      </c>
      <c r="T15" s="139">
        <f t="shared" si="1"/>
        <v>36521904</v>
      </c>
      <c r="U15" s="139">
        <f>SUM(R15:T15)</f>
        <v>51035408</v>
      </c>
    </row>
    <row r="16" spans="1:21" s="99" customFormat="1" ht="17.100000000000001" customHeight="1" x14ac:dyDescent="0.55000000000000004">
      <c r="C16" s="204" t="s">
        <v>165</v>
      </c>
      <c r="D16" s="87">
        <v>6294285</v>
      </c>
      <c r="E16" s="87">
        <v>1495786</v>
      </c>
      <c r="F16" s="87">
        <v>14023880</v>
      </c>
      <c r="G16" s="87">
        <v>8431865</v>
      </c>
      <c r="H16" s="87">
        <v>1989202</v>
      </c>
      <c r="I16" s="87">
        <v>16073174</v>
      </c>
      <c r="J16" s="87"/>
      <c r="K16" s="87">
        <v>203832</v>
      </c>
      <c r="L16" s="87">
        <v>195792</v>
      </c>
      <c r="M16" s="87">
        <v>1207004</v>
      </c>
      <c r="N16" s="87">
        <v>265459</v>
      </c>
      <c r="O16" s="87">
        <v>287648</v>
      </c>
      <c r="P16" s="87">
        <v>1376819</v>
      </c>
      <c r="Q16" s="87"/>
      <c r="R16" s="141">
        <f t="shared" si="0"/>
        <v>15195441</v>
      </c>
      <c r="S16" s="139">
        <f t="shared" ref="S16" si="3">SUM(E16,H16,L16,O16)</f>
        <v>3968428</v>
      </c>
      <c r="T16" s="141">
        <f>SUM(F16,I16,M16,P16)</f>
        <v>32680877</v>
      </c>
      <c r="U16" s="141">
        <f>SUM(R16:T16)</f>
        <v>51844746</v>
      </c>
    </row>
    <row r="17" spans="1:21" s="99" customFormat="1" ht="17.100000000000001" customHeight="1" thickBot="1" x14ac:dyDescent="0.6">
      <c r="C17" s="206" t="s">
        <v>167</v>
      </c>
      <c r="D17" s="225">
        <v>6885507</v>
      </c>
      <c r="E17" s="225">
        <v>1674516</v>
      </c>
      <c r="F17" s="225">
        <v>13411355</v>
      </c>
      <c r="G17" s="225">
        <v>9367496</v>
      </c>
      <c r="H17" s="225">
        <v>2022874</v>
      </c>
      <c r="I17" s="225">
        <v>15132341</v>
      </c>
      <c r="J17" s="88"/>
      <c r="K17" s="88">
        <v>203832</v>
      </c>
      <c r="L17" s="88">
        <v>195792</v>
      </c>
      <c r="M17" s="88">
        <v>1207004</v>
      </c>
      <c r="N17" s="88">
        <v>265459</v>
      </c>
      <c r="O17" s="88">
        <v>287648</v>
      </c>
      <c r="P17" s="88">
        <v>1376819</v>
      </c>
      <c r="Q17" s="88"/>
      <c r="R17" s="226">
        <f>SUM(D17,G17,K17,N17)</f>
        <v>16722294</v>
      </c>
      <c r="S17" s="226">
        <f>SUM(E17,H17,L17,O17)</f>
        <v>4180830</v>
      </c>
      <c r="T17" s="226">
        <f>SUM(F17,I17,M17,P17)</f>
        <v>31127519</v>
      </c>
      <c r="U17" s="226">
        <f>SUM(R17:T17)</f>
        <v>52030643</v>
      </c>
    </row>
    <row r="18" spans="1:21" s="99" customFormat="1" ht="17.100000000000001" customHeight="1" x14ac:dyDescent="0.55000000000000004">
      <c r="C18" s="97" t="s">
        <v>181</v>
      </c>
      <c r="D18" s="142"/>
      <c r="E18" s="142"/>
      <c r="F18" s="142"/>
      <c r="G18" s="142"/>
      <c r="H18" s="142"/>
      <c r="I18" s="143"/>
      <c r="J18" s="144"/>
      <c r="K18" s="142"/>
      <c r="L18" s="142"/>
      <c r="M18" s="142"/>
      <c r="N18" s="145"/>
      <c r="O18" s="145"/>
      <c r="P18" s="144"/>
      <c r="Q18" s="144"/>
      <c r="R18" s="146"/>
      <c r="S18" s="146"/>
      <c r="T18" s="146"/>
      <c r="U18" s="113" t="s">
        <v>53</v>
      </c>
    </row>
    <row r="19" spans="1:21" s="147" customFormat="1" ht="17.100000000000001" customHeight="1" x14ac:dyDescent="0.55000000000000004">
      <c r="B19" s="148"/>
      <c r="C19" s="149"/>
      <c r="D19" s="150"/>
      <c r="E19" s="150"/>
      <c r="F19" s="144"/>
      <c r="G19" s="142"/>
      <c r="H19" s="142"/>
      <c r="I19" s="151"/>
      <c r="J19" s="151"/>
      <c r="K19" s="144"/>
      <c r="L19" s="144"/>
      <c r="M19" s="117"/>
      <c r="N19" s="152"/>
      <c r="O19" s="152"/>
      <c r="P19" s="145"/>
      <c r="Q19" s="151"/>
      <c r="R19" s="145"/>
      <c r="S19" s="145"/>
      <c r="T19" s="151"/>
      <c r="U19" s="145"/>
    </row>
    <row r="20" spans="1:21" s="99" customFormat="1" ht="17.100000000000001" customHeight="1" x14ac:dyDescent="0.55000000000000004">
      <c r="A20" s="128"/>
      <c r="B20" s="128"/>
      <c r="C20" s="129" t="s">
        <v>79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53"/>
      <c r="Q20" s="56"/>
      <c r="R20" s="56"/>
      <c r="S20" s="56"/>
      <c r="T20" s="56"/>
      <c r="U20" s="56"/>
    </row>
    <row r="21" spans="1:21" s="99" customFormat="1" ht="17.100000000000001" customHeight="1" x14ac:dyDescent="0.55000000000000004">
      <c r="A21" s="128"/>
      <c r="B21" s="128"/>
      <c r="C21" s="97" t="s">
        <v>178</v>
      </c>
      <c r="D21" s="243"/>
      <c r="E21" s="56"/>
      <c r="F21" s="56"/>
      <c r="G21" s="56"/>
      <c r="H21" s="56"/>
      <c r="I21" s="56"/>
      <c r="J21" s="56"/>
      <c r="K21" s="243"/>
      <c r="L21" s="56"/>
      <c r="M21" s="56"/>
      <c r="N21" s="56"/>
      <c r="O21" s="56"/>
      <c r="P21" s="56"/>
      <c r="Q21" s="56"/>
      <c r="R21" s="243"/>
      <c r="S21" s="56"/>
      <c r="T21" s="56"/>
      <c r="U21" s="56"/>
    </row>
    <row r="22" spans="1:21" s="99" customFormat="1" ht="17.100000000000001" customHeight="1" x14ac:dyDescent="0.55000000000000004">
      <c r="A22" s="128"/>
      <c r="B22" s="128"/>
      <c r="C22" s="130"/>
      <c r="E22" s="231"/>
      <c r="F22" s="237" t="s">
        <v>75</v>
      </c>
      <c r="G22" s="231"/>
      <c r="H22" s="231"/>
      <c r="I22" s="231"/>
      <c r="J22" s="223"/>
      <c r="L22" s="177"/>
      <c r="M22" s="240" t="s">
        <v>76</v>
      </c>
      <c r="N22" s="177"/>
      <c r="O22" s="177"/>
      <c r="P22" s="177"/>
      <c r="Q22" s="220"/>
      <c r="S22" s="236" t="s">
        <v>77</v>
      </c>
      <c r="T22" s="177"/>
      <c r="U22" s="177"/>
    </row>
    <row r="23" spans="1:21" s="99" customFormat="1" ht="17.100000000000001" customHeight="1" x14ac:dyDescent="0.55000000000000004">
      <c r="A23" s="128"/>
      <c r="B23" s="128"/>
      <c r="C23" s="154"/>
      <c r="E23" s="224" t="s">
        <v>26</v>
      </c>
      <c r="F23" s="232"/>
      <c r="H23" s="224" t="s">
        <v>27</v>
      </c>
      <c r="I23" s="232"/>
      <c r="J23" s="224"/>
      <c r="L23" s="224" t="s">
        <v>26</v>
      </c>
      <c r="M23" s="232"/>
      <c r="O23" s="224" t="s">
        <v>27</v>
      </c>
      <c r="P23" s="232"/>
      <c r="Q23" s="224"/>
      <c r="S23" s="248" t="s">
        <v>171</v>
      </c>
      <c r="T23" s="232"/>
      <c r="U23" s="232"/>
    </row>
    <row r="24" spans="1:21" s="99" customFormat="1" ht="34.15" customHeight="1" x14ac:dyDescent="0.55000000000000004">
      <c r="C24" s="101" t="s">
        <v>78</v>
      </c>
      <c r="D24" s="155" t="s">
        <v>81</v>
      </c>
      <c r="E24" s="155" t="s">
        <v>135</v>
      </c>
      <c r="F24" s="155" t="s">
        <v>71</v>
      </c>
      <c r="G24" s="156" t="s">
        <v>136</v>
      </c>
      <c r="H24" s="155" t="s">
        <v>135</v>
      </c>
      <c r="I24" s="155" t="s">
        <v>71</v>
      </c>
      <c r="J24" s="157"/>
      <c r="K24" s="155" t="s">
        <v>81</v>
      </c>
      <c r="L24" s="155" t="s">
        <v>135</v>
      </c>
      <c r="M24" s="155" t="s">
        <v>71</v>
      </c>
      <c r="N24" s="156" t="s">
        <v>136</v>
      </c>
      <c r="O24" s="155" t="s">
        <v>135</v>
      </c>
      <c r="P24" s="155" t="s">
        <v>71</v>
      </c>
      <c r="Q24" s="157"/>
      <c r="R24" s="155" t="s">
        <v>81</v>
      </c>
      <c r="S24" s="155" t="s">
        <v>135</v>
      </c>
      <c r="T24" s="155" t="s">
        <v>71</v>
      </c>
      <c r="U24" s="155" t="s">
        <v>28</v>
      </c>
    </row>
    <row r="25" spans="1:21" s="99" customFormat="1" ht="17.100000000000001" customHeight="1" x14ac:dyDescent="0.55000000000000004">
      <c r="C25" s="204">
        <v>2012</v>
      </c>
      <c r="D25" s="139">
        <v>9290</v>
      </c>
      <c r="E25" s="139"/>
      <c r="F25" s="139">
        <v>559271</v>
      </c>
      <c r="G25" s="139">
        <v>444943</v>
      </c>
      <c r="H25" s="139"/>
      <c r="I25" s="139">
        <v>1864295</v>
      </c>
      <c r="J25" s="139"/>
      <c r="K25" s="139"/>
      <c r="L25" s="139"/>
      <c r="M25" s="139"/>
      <c r="N25" s="139"/>
      <c r="O25" s="139"/>
      <c r="P25" s="139"/>
      <c r="Q25" s="139"/>
      <c r="R25" s="139">
        <f t="shared" ref="R25:R33" si="4">SUM(D25,G25,K25,N25)</f>
        <v>454233</v>
      </c>
      <c r="S25" s="139"/>
      <c r="T25" s="139">
        <f t="shared" ref="T25:T32" si="5">SUM(F25,I25,M25,P25)</f>
        <v>2423566</v>
      </c>
      <c r="U25" s="139">
        <f>SUM(R25:T25)</f>
        <v>2877799</v>
      </c>
    </row>
    <row r="26" spans="1:21" s="99" customFormat="1" ht="17.100000000000001" customHeight="1" x14ac:dyDescent="0.55000000000000004">
      <c r="C26" s="204" t="s">
        <v>160</v>
      </c>
      <c r="D26" s="139">
        <v>10535</v>
      </c>
      <c r="E26" s="139"/>
      <c r="F26" s="139">
        <v>482251</v>
      </c>
      <c r="G26" s="139">
        <v>518643</v>
      </c>
      <c r="H26" s="139"/>
      <c r="I26" s="139">
        <v>1824847</v>
      </c>
      <c r="J26" s="139"/>
      <c r="K26" s="139"/>
      <c r="L26" s="139"/>
      <c r="M26" s="139"/>
      <c r="N26" s="139"/>
      <c r="O26" s="139"/>
      <c r="P26" s="139"/>
      <c r="Q26" s="139"/>
      <c r="R26" s="139">
        <f t="shared" si="4"/>
        <v>529178</v>
      </c>
      <c r="S26" s="139"/>
      <c r="T26" s="139">
        <f t="shared" si="5"/>
        <v>2307098</v>
      </c>
      <c r="U26" s="139">
        <f t="shared" ref="U26:U32" si="6">SUM(R26:T26)</f>
        <v>2836276</v>
      </c>
    </row>
    <row r="27" spans="1:21" s="99" customFormat="1" ht="17.100000000000001" customHeight="1" x14ac:dyDescent="0.55000000000000004">
      <c r="C27" s="204">
        <v>2014</v>
      </c>
      <c r="D27" s="140">
        <v>15116</v>
      </c>
      <c r="E27" s="140"/>
      <c r="F27" s="140">
        <v>487946</v>
      </c>
      <c r="G27" s="140">
        <v>506462</v>
      </c>
      <c r="H27" s="140"/>
      <c r="I27" s="140">
        <v>1709367</v>
      </c>
      <c r="J27" s="140"/>
      <c r="K27" s="140"/>
      <c r="L27" s="140"/>
      <c r="M27" s="140"/>
      <c r="N27" s="140"/>
      <c r="O27" s="140"/>
      <c r="P27" s="140"/>
      <c r="Q27" s="140"/>
      <c r="R27" s="139">
        <f t="shared" si="4"/>
        <v>521578</v>
      </c>
      <c r="S27" s="139"/>
      <c r="T27" s="139">
        <f t="shared" si="5"/>
        <v>2197313</v>
      </c>
      <c r="U27" s="139">
        <f t="shared" si="6"/>
        <v>2718891</v>
      </c>
    </row>
    <row r="28" spans="1:21" s="99" customFormat="1" ht="17.100000000000001" customHeight="1" x14ac:dyDescent="0.55000000000000004">
      <c r="C28" s="204" t="s">
        <v>161</v>
      </c>
      <c r="D28" s="140">
        <v>37354</v>
      </c>
      <c r="E28" s="140"/>
      <c r="F28" s="140">
        <v>433795</v>
      </c>
      <c r="G28" s="140">
        <v>488591</v>
      </c>
      <c r="H28" s="140"/>
      <c r="I28" s="140">
        <v>1662092</v>
      </c>
      <c r="J28" s="140"/>
      <c r="K28" s="140">
        <v>135496</v>
      </c>
      <c r="L28" s="140"/>
      <c r="M28" s="140">
        <v>188626</v>
      </c>
      <c r="N28" s="140">
        <v>149458</v>
      </c>
      <c r="O28" s="140"/>
      <c r="P28" s="140">
        <v>238111</v>
      </c>
      <c r="Q28" s="140"/>
      <c r="R28" s="139">
        <f t="shared" si="4"/>
        <v>810899</v>
      </c>
      <c r="S28" s="139"/>
      <c r="T28" s="139">
        <f t="shared" si="5"/>
        <v>2522624</v>
      </c>
      <c r="U28" s="139">
        <f t="shared" si="6"/>
        <v>3333523</v>
      </c>
    </row>
    <row r="29" spans="1:21" s="99" customFormat="1" ht="17.100000000000001" customHeight="1" x14ac:dyDescent="0.55000000000000004">
      <c r="C29" s="204" t="s">
        <v>162</v>
      </c>
      <c r="D29" s="140">
        <v>51859</v>
      </c>
      <c r="E29" s="140"/>
      <c r="F29" s="140">
        <v>406541</v>
      </c>
      <c r="G29" s="140">
        <v>531008</v>
      </c>
      <c r="H29" s="140"/>
      <c r="I29" s="140">
        <v>1589466</v>
      </c>
      <c r="J29" s="140"/>
      <c r="K29" s="140">
        <v>155998</v>
      </c>
      <c r="L29" s="140"/>
      <c r="M29" s="140">
        <v>189838</v>
      </c>
      <c r="N29" s="140">
        <v>184690</v>
      </c>
      <c r="O29" s="140"/>
      <c r="P29" s="140">
        <v>235647</v>
      </c>
      <c r="Q29" s="140"/>
      <c r="R29" s="139">
        <f t="shared" si="4"/>
        <v>923555</v>
      </c>
      <c r="S29" s="139"/>
      <c r="T29" s="139">
        <f t="shared" si="5"/>
        <v>2421492</v>
      </c>
      <c r="U29" s="139">
        <f t="shared" si="6"/>
        <v>3345047</v>
      </c>
    </row>
    <row r="30" spans="1:21" s="99" customFormat="1" ht="17.100000000000001" customHeight="1" x14ac:dyDescent="0.55000000000000004">
      <c r="C30" s="204" t="s">
        <v>163</v>
      </c>
      <c r="D30" s="140">
        <v>62223</v>
      </c>
      <c r="E30" s="140"/>
      <c r="F30" s="140">
        <v>353981</v>
      </c>
      <c r="G30" s="140">
        <v>574765</v>
      </c>
      <c r="H30" s="140"/>
      <c r="I30" s="140">
        <v>1422472</v>
      </c>
      <c r="J30" s="140"/>
      <c r="K30" s="140">
        <v>195601</v>
      </c>
      <c r="L30" s="140"/>
      <c r="M30" s="140">
        <v>211909</v>
      </c>
      <c r="N30" s="140">
        <v>227991</v>
      </c>
      <c r="O30" s="140"/>
      <c r="P30" s="140">
        <v>281932</v>
      </c>
      <c r="Q30" s="140"/>
      <c r="R30" s="139">
        <f t="shared" si="4"/>
        <v>1060580</v>
      </c>
      <c r="S30" s="139"/>
      <c r="T30" s="139">
        <f t="shared" si="5"/>
        <v>2270294</v>
      </c>
      <c r="U30" s="139">
        <f>SUM(R30:T30)</f>
        <v>3330874</v>
      </c>
    </row>
    <row r="31" spans="1:21" s="99" customFormat="1" ht="17.100000000000001" customHeight="1" x14ac:dyDescent="0.55000000000000004">
      <c r="C31" s="204" t="s">
        <v>166</v>
      </c>
      <c r="D31" s="140">
        <v>79314</v>
      </c>
      <c r="E31" s="140">
        <v>1633</v>
      </c>
      <c r="F31" s="140">
        <v>319930</v>
      </c>
      <c r="G31" s="140">
        <v>599310</v>
      </c>
      <c r="H31" s="140">
        <v>9826</v>
      </c>
      <c r="I31" s="140">
        <v>1353378</v>
      </c>
      <c r="J31" s="140"/>
      <c r="K31" s="140">
        <v>182453</v>
      </c>
      <c r="L31" s="140">
        <v>846</v>
      </c>
      <c r="M31" s="140">
        <v>158330</v>
      </c>
      <c r="N31" s="140">
        <v>256384</v>
      </c>
      <c r="O31" s="140">
        <v>4782</v>
      </c>
      <c r="P31" s="140">
        <v>259972</v>
      </c>
      <c r="Q31" s="140"/>
      <c r="R31" s="139">
        <f t="shared" si="4"/>
        <v>1117461</v>
      </c>
      <c r="S31" s="139">
        <f>SUM(E31,H31,L31,O31)</f>
        <v>17087</v>
      </c>
      <c r="T31" s="139">
        <f t="shared" si="5"/>
        <v>2091610</v>
      </c>
      <c r="U31" s="139">
        <f t="shared" si="6"/>
        <v>3226158</v>
      </c>
    </row>
    <row r="32" spans="1:21" s="99" customFormat="1" ht="17.100000000000001" customHeight="1" x14ac:dyDescent="0.55000000000000004">
      <c r="C32" s="204" t="s">
        <v>165</v>
      </c>
      <c r="D32" s="87">
        <v>157599</v>
      </c>
      <c r="E32" s="87">
        <v>2117</v>
      </c>
      <c r="F32" s="87">
        <v>309391</v>
      </c>
      <c r="G32" s="87">
        <v>822549</v>
      </c>
      <c r="H32" s="87">
        <v>14780</v>
      </c>
      <c r="I32" s="87">
        <v>1317617</v>
      </c>
      <c r="J32" s="87"/>
      <c r="K32" s="87">
        <v>162293</v>
      </c>
      <c r="L32" s="87">
        <v>684</v>
      </c>
      <c r="M32" s="87">
        <v>122380</v>
      </c>
      <c r="N32" s="87">
        <v>148086</v>
      </c>
      <c r="O32" s="87">
        <v>4708</v>
      </c>
      <c r="P32" s="87">
        <v>137918</v>
      </c>
      <c r="Q32" s="87"/>
      <c r="R32" s="141">
        <f t="shared" si="4"/>
        <v>1290527</v>
      </c>
      <c r="S32" s="139">
        <f t="shared" ref="S32:S33" si="7">SUM(E32,H32,L32,O32)</f>
        <v>22289</v>
      </c>
      <c r="T32" s="141">
        <f t="shared" si="5"/>
        <v>1887306</v>
      </c>
      <c r="U32" s="141">
        <f t="shared" si="6"/>
        <v>3200122</v>
      </c>
    </row>
    <row r="33" spans="1:21" s="99" customFormat="1" ht="17.100000000000001" customHeight="1" thickBot="1" x14ac:dyDescent="0.6">
      <c r="C33" s="206" t="s">
        <v>167</v>
      </c>
      <c r="D33" s="225">
        <v>165639</v>
      </c>
      <c r="E33" s="225">
        <v>3820</v>
      </c>
      <c r="F33" s="225">
        <v>305917</v>
      </c>
      <c r="G33" s="225">
        <v>835021</v>
      </c>
      <c r="H33" s="225">
        <v>21167</v>
      </c>
      <c r="I33" s="225">
        <v>1257819</v>
      </c>
      <c r="J33" s="88"/>
      <c r="K33" s="88">
        <v>162293</v>
      </c>
      <c r="L33" s="88">
        <v>684</v>
      </c>
      <c r="M33" s="88">
        <v>122380</v>
      </c>
      <c r="N33" s="88">
        <v>148086</v>
      </c>
      <c r="O33" s="88">
        <v>4708</v>
      </c>
      <c r="P33" s="88">
        <v>137918</v>
      </c>
      <c r="Q33" s="88"/>
      <c r="R33" s="226">
        <f t="shared" si="4"/>
        <v>1311039</v>
      </c>
      <c r="S33" s="226">
        <f t="shared" si="7"/>
        <v>30379</v>
      </c>
      <c r="T33" s="226">
        <f>SUM(F33,I33,M33,P33)</f>
        <v>1824034</v>
      </c>
      <c r="U33" s="226">
        <f>SUM(R33:T33)</f>
        <v>3165452</v>
      </c>
    </row>
    <row r="34" spans="1:21" s="99" customFormat="1" ht="17.100000000000001" customHeight="1" x14ac:dyDescent="0.55000000000000004">
      <c r="C34" s="97" t="s">
        <v>181</v>
      </c>
      <c r="D34" s="142"/>
      <c r="E34" s="142"/>
      <c r="F34" s="142"/>
      <c r="G34" s="142"/>
      <c r="H34" s="142"/>
      <c r="I34" s="143"/>
      <c r="J34" s="144"/>
      <c r="K34" s="142"/>
      <c r="L34" s="142"/>
      <c r="M34" s="142"/>
      <c r="N34" s="145"/>
      <c r="O34" s="145"/>
      <c r="P34" s="144"/>
      <c r="Q34" s="144"/>
      <c r="R34" s="146"/>
      <c r="S34" s="146"/>
      <c r="T34" s="146"/>
      <c r="U34" s="113" t="s">
        <v>53</v>
      </c>
    </row>
    <row r="35" spans="1:21" s="99" customFormat="1" ht="17.100000000000001" customHeight="1" x14ac:dyDescent="0.55000000000000004">
      <c r="B35" s="148"/>
      <c r="C35" s="149"/>
      <c r="D35" s="150"/>
      <c r="E35" s="150"/>
      <c r="F35" s="144"/>
      <c r="G35" s="142"/>
      <c r="H35" s="142"/>
      <c r="I35" s="151"/>
      <c r="J35" s="151"/>
      <c r="K35" s="144"/>
      <c r="L35" s="144"/>
      <c r="M35" s="117"/>
      <c r="N35" s="152"/>
      <c r="O35" s="152"/>
      <c r="P35" s="145"/>
      <c r="Q35" s="151"/>
      <c r="R35" s="145"/>
      <c r="S35" s="145"/>
      <c r="T35" s="158"/>
      <c r="U35" s="145"/>
    </row>
    <row r="36" spans="1:21" s="99" customFormat="1" ht="17.100000000000001" customHeight="1" x14ac:dyDescent="0.55000000000000004">
      <c r="A36" s="128"/>
      <c r="B36" s="128"/>
      <c r="C36" s="129" t="s">
        <v>82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159"/>
    </row>
    <row r="37" spans="1:21" s="99" customFormat="1" ht="17.100000000000001" customHeight="1" x14ac:dyDescent="0.55000000000000004">
      <c r="A37" s="128"/>
      <c r="B37" s="128"/>
      <c r="C37" s="97" t="s">
        <v>178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159"/>
    </row>
    <row r="38" spans="1:21" s="99" customFormat="1" ht="17.100000000000001" customHeight="1" x14ac:dyDescent="0.55000000000000004">
      <c r="A38" s="128"/>
      <c r="B38" s="128"/>
      <c r="C38" s="130"/>
      <c r="D38" s="177"/>
      <c r="E38" s="177"/>
      <c r="F38" s="177" t="s">
        <v>75</v>
      </c>
      <c r="G38" s="177"/>
      <c r="H38" s="177"/>
      <c r="I38" s="177"/>
      <c r="J38" s="223"/>
      <c r="K38" s="177"/>
      <c r="L38" s="177"/>
      <c r="M38" s="177" t="s">
        <v>76</v>
      </c>
      <c r="N38" s="177"/>
      <c r="O38" s="177"/>
      <c r="P38" s="177"/>
      <c r="Q38" s="220"/>
      <c r="R38" s="177"/>
      <c r="S38" s="177" t="s">
        <v>77</v>
      </c>
      <c r="T38" s="177"/>
      <c r="U38" s="177"/>
    </row>
    <row r="39" spans="1:21" s="99" customFormat="1" ht="17.100000000000001" customHeight="1" x14ac:dyDescent="0.55000000000000004">
      <c r="A39" s="128"/>
      <c r="B39" s="128"/>
      <c r="C39" s="154"/>
      <c r="E39" s="219" t="s">
        <v>26</v>
      </c>
      <c r="F39" s="232"/>
      <c r="H39" s="219" t="s">
        <v>27</v>
      </c>
      <c r="I39" s="232"/>
      <c r="J39" s="103"/>
      <c r="L39" s="219" t="s">
        <v>26</v>
      </c>
      <c r="M39" s="232"/>
      <c r="O39" s="219" t="s">
        <v>27</v>
      </c>
      <c r="P39" s="232"/>
      <c r="Q39" s="103"/>
      <c r="S39" s="248" t="s">
        <v>171</v>
      </c>
      <c r="T39" s="232"/>
      <c r="U39" s="232"/>
    </row>
    <row r="40" spans="1:21" s="99" customFormat="1" ht="34.15" customHeight="1" x14ac:dyDescent="0.55000000000000004">
      <c r="C40" s="102" t="s">
        <v>78</v>
      </c>
      <c r="D40" s="155" t="s">
        <v>80</v>
      </c>
      <c r="E40" s="155" t="s">
        <v>135</v>
      </c>
      <c r="F40" s="155" t="s">
        <v>31</v>
      </c>
      <c r="G40" s="155" t="s">
        <v>80</v>
      </c>
      <c r="H40" s="155" t="s">
        <v>135</v>
      </c>
      <c r="I40" s="155" t="s">
        <v>31</v>
      </c>
      <c r="J40" s="157"/>
      <c r="K40" s="155" t="s">
        <v>80</v>
      </c>
      <c r="L40" s="155" t="s">
        <v>135</v>
      </c>
      <c r="M40" s="155" t="s">
        <v>31</v>
      </c>
      <c r="N40" s="156" t="s">
        <v>136</v>
      </c>
      <c r="O40" s="155" t="s">
        <v>135</v>
      </c>
      <c r="P40" s="155" t="s">
        <v>31</v>
      </c>
      <c r="Q40" s="157"/>
      <c r="R40" s="155" t="s">
        <v>80</v>
      </c>
      <c r="S40" s="155" t="s">
        <v>135</v>
      </c>
      <c r="T40" s="155" t="s">
        <v>31</v>
      </c>
      <c r="U40" s="155" t="s">
        <v>28</v>
      </c>
    </row>
    <row r="41" spans="1:21" s="99" customFormat="1" ht="17.100000000000001" customHeight="1" x14ac:dyDescent="0.55000000000000004">
      <c r="C41" s="204">
        <v>2012</v>
      </c>
      <c r="D41" s="139">
        <f t="shared" ref="D41:I49" si="8">D9+D25</f>
        <v>10751</v>
      </c>
      <c r="E41" s="139"/>
      <c r="F41" s="139">
        <f t="shared" si="8"/>
        <v>22110255</v>
      </c>
      <c r="G41" s="139">
        <f t="shared" si="8"/>
        <v>446682</v>
      </c>
      <c r="H41" s="139"/>
      <c r="I41" s="139">
        <f t="shared" si="8"/>
        <v>28039260</v>
      </c>
      <c r="J41" s="139"/>
      <c r="K41" s="139"/>
      <c r="L41" s="139"/>
      <c r="M41" s="139"/>
      <c r="N41" s="139"/>
      <c r="O41" s="139"/>
      <c r="P41" s="139"/>
      <c r="Q41" s="139"/>
      <c r="R41" s="139">
        <f t="shared" ref="R41:U49" si="9">R9+R25</f>
        <v>457433</v>
      </c>
      <c r="S41" s="139"/>
      <c r="T41" s="139">
        <f t="shared" si="9"/>
        <v>50149515</v>
      </c>
      <c r="U41" s="139">
        <f t="shared" si="9"/>
        <v>50606948</v>
      </c>
    </row>
    <row r="42" spans="1:21" s="99" customFormat="1" ht="17.100000000000001" customHeight="1" x14ac:dyDescent="0.55000000000000004">
      <c r="C42" s="204" t="s">
        <v>160</v>
      </c>
      <c r="D42" s="139">
        <f t="shared" si="8"/>
        <v>112263</v>
      </c>
      <c r="E42" s="139"/>
      <c r="F42" s="139">
        <f t="shared" si="8"/>
        <v>21995978</v>
      </c>
      <c r="G42" s="139">
        <f t="shared" si="8"/>
        <v>682070</v>
      </c>
      <c r="H42" s="139"/>
      <c r="I42" s="139">
        <f t="shared" si="8"/>
        <v>27819715</v>
      </c>
      <c r="J42" s="139"/>
      <c r="K42" s="139"/>
      <c r="L42" s="139"/>
      <c r="M42" s="139"/>
      <c r="N42" s="139"/>
      <c r="O42" s="139"/>
      <c r="P42" s="139"/>
      <c r="Q42" s="139"/>
      <c r="R42" s="139">
        <f t="shared" si="9"/>
        <v>794333</v>
      </c>
      <c r="S42" s="139"/>
      <c r="T42" s="139">
        <f t="shared" si="9"/>
        <v>49815693</v>
      </c>
      <c r="U42" s="139">
        <f t="shared" si="9"/>
        <v>50610026</v>
      </c>
    </row>
    <row r="43" spans="1:21" s="99" customFormat="1" ht="17.100000000000001" customHeight="1" x14ac:dyDescent="0.55000000000000004">
      <c r="C43" s="204">
        <v>2014</v>
      </c>
      <c r="D43" s="140">
        <f t="shared" si="8"/>
        <v>285705</v>
      </c>
      <c r="E43" s="140"/>
      <c r="F43" s="140">
        <f t="shared" si="8"/>
        <v>21052194</v>
      </c>
      <c r="G43" s="140">
        <f t="shared" si="8"/>
        <v>907107</v>
      </c>
      <c r="H43" s="140"/>
      <c r="I43" s="140">
        <f t="shared" si="8"/>
        <v>26599740</v>
      </c>
      <c r="J43" s="140"/>
      <c r="K43" s="140"/>
      <c r="L43" s="140"/>
      <c r="M43" s="140"/>
      <c r="N43" s="140"/>
      <c r="O43" s="140"/>
      <c r="P43" s="140"/>
      <c r="Q43" s="140"/>
      <c r="R43" s="139">
        <f t="shared" si="9"/>
        <v>1192812</v>
      </c>
      <c r="S43" s="139"/>
      <c r="T43" s="139">
        <f t="shared" si="9"/>
        <v>47651934</v>
      </c>
      <c r="U43" s="139">
        <f t="shared" si="9"/>
        <v>48844746</v>
      </c>
    </row>
    <row r="44" spans="1:21" s="99" customFormat="1" ht="17.100000000000001" customHeight="1" x14ac:dyDescent="0.55000000000000004">
      <c r="C44" s="204" t="s">
        <v>161</v>
      </c>
      <c r="D44" s="140">
        <f t="shared" si="8"/>
        <v>800695</v>
      </c>
      <c r="E44" s="140"/>
      <c r="F44" s="140">
        <f t="shared" si="8"/>
        <v>21160321</v>
      </c>
      <c r="G44" s="140">
        <f t="shared" si="8"/>
        <v>1607155</v>
      </c>
      <c r="H44" s="140"/>
      <c r="I44" s="140">
        <f t="shared" si="8"/>
        <v>26586071</v>
      </c>
      <c r="J44" s="140"/>
      <c r="K44" s="140">
        <f t="shared" ref="K44:P49" si="10">K12+K28</f>
        <v>342382</v>
      </c>
      <c r="L44" s="140"/>
      <c r="M44" s="140">
        <f t="shared" si="10"/>
        <v>1139706</v>
      </c>
      <c r="N44" s="140">
        <f t="shared" si="10"/>
        <v>381148</v>
      </c>
      <c r="O44" s="140"/>
      <c r="P44" s="140">
        <f t="shared" si="10"/>
        <v>1467088</v>
      </c>
      <c r="Q44" s="140"/>
      <c r="R44" s="139">
        <f t="shared" si="9"/>
        <v>3131380</v>
      </c>
      <c r="S44" s="139"/>
      <c r="T44" s="139">
        <f t="shared" si="9"/>
        <v>50353186</v>
      </c>
      <c r="U44" s="139">
        <f t="shared" si="9"/>
        <v>53484566</v>
      </c>
    </row>
    <row r="45" spans="1:21" s="99" customFormat="1" ht="17.100000000000001" customHeight="1" x14ac:dyDescent="0.55000000000000004">
      <c r="C45" s="204" t="s">
        <v>162</v>
      </c>
      <c r="D45" s="140">
        <f t="shared" si="8"/>
        <v>2120980</v>
      </c>
      <c r="E45" s="140"/>
      <c r="F45" s="140">
        <f t="shared" si="8"/>
        <v>20254111</v>
      </c>
      <c r="G45" s="140">
        <f t="shared" si="8"/>
        <v>3325177</v>
      </c>
      <c r="H45" s="140"/>
      <c r="I45" s="140">
        <f t="shared" si="8"/>
        <v>25180622</v>
      </c>
      <c r="J45" s="140"/>
      <c r="K45" s="140">
        <f t="shared" si="10"/>
        <v>191418</v>
      </c>
      <c r="L45" s="140"/>
      <c r="M45" s="140">
        <f t="shared" si="10"/>
        <v>1127441</v>
      </c>
      <c r="N45" s="140">
        <f t="shared" si="10"/>
        <v>232962</v>
      </c>
      <c r="O45" s="140"/>
      <c r="P45" s="140">
        <f t="shared" si="10"/>
        <v>1457702</v>
      </c>
      <c r="Q45" s="140"/>
      <c r="R45" s="139">
        <f t="shared" si="9"/>
        <v>5870537</v>
      </c>
      <c r="S45" s="139"/>
      <c r="T45" s="139">
        <f t="shared" si="9"/>
        <v>48019876</v>
      </c>
      <c r="U45" s="139">
        <f t="shared" si="9"/>
        <v>53890413</v>
      </c>
    </row>
    <row r="46" spans="1:21" s="99" customFormat="1" ht="17.100000000000001" customHeight="1" x14ac:dyDescent="0.55000000000000004">
      <c r="C46" s="204" t="s">
        <v>163</v>
      </c>
      <c r="D46" s="140">
        <f t="shared" si="8"/>
        <v>3815526</v>
      </c>
      <c r="E46" s="140"/>
      <c r="F46" s="140">
        <f t="shared" si="8"/>
        <v>17883095</v>
      </c>
      <c r="G46" s="140">
        <f t="shared" si="8"/>
        <v>5583953</v>
      </c>
      <c r="H46" s="140"/>
      <c r="I46" s="140">
        <f t="shared" si="8"/>
        <v>22098866</v>
      </c>
      <c r="J46" s="140"/>
      <c r="K46" s="140">
        <f t="shared" si="10"/>
        <v>285556</v>
      </c>
      <c r="L46" s="140"/>
      <c r="M46" s="140">
        <f t="shared" si="10"/>
        <v>1705388</v>
      </c>
      <c r="N46" s="140">
        <f t="shared" si="10"/>
        <v>351239</v>
      </c>
      <c r="O46" s="140"/>
      <c r="P46" s="140">
        <f t="shared" si="10"/>
        <v>2165762</v>
      </c>
      <c r="Q46" s="140"/>
      <c r="R46" s="139">
        <f t="shared" si="9"/>
        <v>10036274</v>
      </c>
      <c r="S46" s="139"/>
      <c r="T46" s="139">
        <f t="shared" si="9"/>
        <v>43853111</v>
      </c>
      <c r="U46" s="139">
        <f t="shared" si="9"/>
        <v>53889385</v>
      </c>
    </row>
    <row r="47" spans="1:21" s="99" customFormat="1" ht="17.100000000000001" customHeight="1" x14ac:dyDescent="0.55000000000000004">
      <c r="C47" s="204" t="s">
        <v>166</v>
      </c>
      <c r="D47" s="140">
        <f t="shared" si="8"/>
        <v>5345495</v>
      </c>
      <c r="E47" s="140">
        <f t="shared" ref="E47" si="11">E15+E31</f>
        <v>689575</v>
      </c>
      <c r="F47" s="140">
        <f t="shared" si="8"/>
        <v>15765490</v>
      </c>
      <c r="G47" s="140">
        <f t="shared" si="8"/>
        <v>7626368</v>
      </c>
      <c r="H47" s="140">
        <f t="shared" ref="H47" si="12">H15+H31</f>
        <v>923234</v>
      </c>
      <c r="I47" s="140">
        <f t="shared" si="8"/>
        <v>19276248</v>
      </c>
      <c r="J47" s="140"/>
      <c r="K47" s="140">
        <f t="shared" si="10"/>
        <v>337801</v>
      </c>
      <c r="L47" s="140">
        <f t="shared" ref="L47" si="13">L15+L31</f>
        <v>105004</v>
      </c>
      <c r="M47" s="140">
        <f t="shared" si="10"/>
        <v>1606346</v>
      </c>
      <c r="N47" s="140">
        <f t="shared" si="10"/>
        <v>453884</v>
      </c>
      <c r="O47" s="140">
        <f t="shared" ref="O47" si="14">O15+O31</f>
        <v>166691</v>
      </c>
      <c r="P47" s="140">
        <f t="shared" si="10"/>
        <v>1965430</v>
      </c>
      <c r="Q47" s="140"/>
      <c r="R47" s="139">
        <f t="shared" si="9"/>
        <v>13763548</v>
      </c>
      <c r="S47" s="139">
        <f>S15+S31</f>
        <v>1884504</v>
      </c>
      <c r="T47" s="139">
        <f t="shared" si="9"/>
        <v>38613514</v>
      </c>
      <c r="U47" s="139">
        <f t="shared" si="9"/>
        <v>54261566</v>
      </c>
    </row>
    <row r="48" spans="1:21" s="99" customFormat="1" ht="17.100000000000001" customHeight="1" x14ac:dyDescent="0.55000000000000004">
      <c r="C48" s="204" t="s">
        <v>165</v>
      </c>
      <c r="D48" s="87">
        <f t="shared" si="8"/>
        <v>6451884</v>
      </c>
      <c r="E48" s="87">
        <f t="shared" ref="E48" si="15">E16+E32</f>
        <v>1497903</v>
      </c>
      <c r="F48" s="87">
        <f t="shared" si="8"/>
        <v>14333271</v>
      </c>
      <c r="G48" s="87">
        <f t="shared" si="8"/>
        <v>9254414</v>
      </c>
      <c r="H48" s="87">
        <f t="shared" ref="H48" si="16">H16+H32</f>
        <v>2003982</v>
      </c>
      <c r="I48" s="87">
        <f t="shared" si="8"/>
        <v>17390791</v>
      </c>
      <c r="J48" s="87"/>
      <c r="K48" s="87">
        <f t="shared" si="10"/>
        <v>366125</v>
      </c>
      <c r="L48" s="87">
        <f t="shared" ref="L48" si="17">L16+L32</f>
        <v>196476</v>
      </c>
      <c r="M48" s="87">
        <f t="shared" si="10"/>
        <v>1329384</v>
      </c>
      <c r="N48" s="87">
        <f t="shared" si="10"/>
        <v>413545</v>
      </c>
      <c r="O48" s="87">
        <f t="shared" ref="O48" si="18">O16+O32</f>
        <v>292356</v>
      </c>
      <c r="P48" s="87">
        <f t="shared" si="10"/>
        <v>1514737</v>
      </c>
      <c r="Q48" s="87"/>
      <c r="R48" s="141">
        <f t="shared" si="9"/>
        <v>16485968</v>
      </c>
      <c r="S48" s="141">
        <f>S16+S32</f>
        <v>3990717</v>
      </c>
      <c r="T48" s="141">
        <f t="shared" si="9"/>
        <v>34568183</v>
      </c>
      <c r="U48" s="141">
        <f t="shared" si="9"/>
        <v>55044868</v>
      </c>
    </row>
    <row r="49" spans="3:21" s="99" customFormat="1" ht="17.100000000000001" customHeight="1" thickBot="1" x14ac:dyDescent="0.6">
      <c r="C49" s="206" t="s">
        <v>167</v>
      </c>
      <c r="D49" s="225">
        <f t="shared" si="8"/>
        <v>7051146</v>
      </c>
      <c r="E49" s="225">
        <f t="shared" ref="E49" si="19">E17+E33</f>
        <v>1678336</v>
      </c>
      <c r="F49" s="225">
        <f t="shared" si="8"/>
        <v>13717272</v>
      </c>
      <c r="G49" s="225">
        <f t="shared" si="8"/>
        <v>10202517</v>
      </c>
      <c r="H49" s="225">
        <f t="shared" ref="H49" si="20">H17+H33</f>
        <v>2044041</v>
      </c>
      <c r="I49" s="225">
        <f t="shared" si="8"/>
        <v>16390160</v>
      </c>
      <c r="J49" s="88"/>
      <c r="K49" s="88">
        <f t="shared" si="10"/>
        <v>366125</v>
      </c>
      <c r="L49" s="88">
        <f t="shared" ref="L49" si="21">L17+L33</f>
        <v>196476</v>
      </c>
      <c r="M49" s="88">
        <f t="shared" si="10"/>
        <v>1329384</v>
      </c>
      <c r="N49" s="88">
        <f t="shared" si="10"/>
        <v>413545</v>
      </c>
      <c r="O49" s="88">
        <f t="shared" ref="O49" si="22">O17+O33</f>
        <v>292356</v>
      </c>
      <c r="P49" s="88">
        <f t="shared" si="10"/>
        <v>1514737</v>
      </c>
      <c r="Q49" s="88"/>
      <c r="R49" s="226">
        <f t="shared" si="9"/>
        <v>18033333</v>
      </c>
      <c r="S49" s="226">
        <f>S17+S33</f>
        <v>4211209</v>
      </c>
      <c r="T49" s="226">
        <f t="shared" si="9"/>
        <v>32951553</v>
      </c>
      <c r="U49" s="226">
        <f t="shared" si="9"/>
        <v>55196095</v>
      </c>
    </row>
    <row r="50" spans="3:21" s="99" customFormat="1" ht="17.100000000000001" customHeight="1" x14ac:dyDescent="0.55000000000000004">
      <c r="C50" s="97" t="s">
        <v>181</v>
      </c>
      <c r="D50" s="144"/>
      <c r="E50" s="144"/>
      <c r="F50" s="144"/>
      <c r="G50" s="144"/>
      <c r="H50" s="144"/>
      <c r="I50" s="144"/>
      <c r="J50" s="144"/>
      <c r="K50" s="112"/>
      <c r="L50" s="112"/>
      <c r="M50" s="144"/>
      <c r="N50" s="144"/>
      <c r="O50" s="144"/>
      <c r="P50" s="144"/>
      <c r="Q50" s="144"/>
      <c r="R50" s="146"/>
      <c r="S50" s="146"/>
      <c r="T50" s="146"/>
      <c r="U50" s="113" t="s">
        <v>53</v>
      </c>
    </row>
    <row r="51" spans="3:21" s="99" customFormat="1" ht="17.100000000000001" customHeight="1" x14ac:dyDescent="0.55000000000000004">
      <c r="C51" s="160"/>
      <c r="D51" s="112"/>
      <c r="E51" s="112"/>
      <c r="F51" s="112"/>
      <c r="G51" s="144"/>
      <c r="H51" s="144"/>
      <c r="I51" s="161"/>
      <c r="J51" s="112"/>
      <c r="K51" s="112"/>
      <c r="L51" s="112"/>
      <c r="M51" s="158"/>
      <c r="N51" s="112"/>
      <c r="O51" s="112"/>
      <c r="P51" s="158"/>
      <c r="Q51" s="158"/>
      <c r="R51" s="158"/>
      <c r="S51" s="158"/>
      <c r="T51" s="158"/>
      <c r="U51" s="158"/>
    </row>
    <row r="52" spans="3:21" s="147" customFormat="1" ht="17.100000000000001" customHeight="1" x14ac:dyDescent="0.55000000000000004">
      <c r="C52" s="203" t="s">
        <v>157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3"/>
    </row>
    <row r="53" spans="3:21" s="147" customFormat="1" ht="17.100000000000001" customHeight="1" x14ac:dyDescent="0.55000000000000004">
      <c r="C53" s="196" t="s">
        <v>55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</row>
    <row r="54" spans="3:21" ht="17.100000000000001" customHeight="1" x14ac:dyDescent="0.55000000000000004">
      <c r="C54" s="196"/>
    </row>
  </sheetData>
  <hyperlinks>
    <hyperlink ref="B1" location="Contents!A1" display="Contents" xr:uid="{090C23B4-1A33-49B0-B531-1524C8A8A6DF}"/>
    <hyperlink ref="C52" location="Notes!A1" display="For all footnotes please see Notes tab" xr:uid="{7694A5AB-AF5F-48DF-8E8D-CA23AA52EAD3}"/>
  </hyperlinks>
  <pageMargins left="0.7" right="0.7" top="0.75" bottom="0.75" header="0.3" footer="0.3"/>
  <pageSetup paperSize="9" scale="74" fitToWidth="0" fitToHeight="0" orientation="portrait" verticalDpi="4" r:id="rId1"/>
  <ignoredErrors>
    <ignoredError sqref="C10:C17 C26:C29 C42:C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76D0-C3AE-4D6C-92F4-03D549D0DEA4}">
  <sheetPr codeName="Sheet9"/>
  <dimension ref="A1:L56"/>
  <sheetViews>
    <sheetView showGridLines="0" workbookViewId="0">
      <selection activeCell="C3" sqref="C3"/>
    </sheetView>
  </sheetViews>
  <sheetFormatPr defaultColWidth="9.15625" defaultRowHeight="17.100000000000001" customHeight="1" x14ac:dyDescent="0.55000000000000004"/>
  <cols>
    <col min="1" max="2" width="2.26171875" style="94" customWidth="1"/>
    <col min="3" max="3" width="13.26171875" style="94" customWidth="1"/>
    <col min="4" max="5" width="13.26171875" style="92" customWidth="1"/>
    <col min="6" max="6" width="2.26171875" style="92" customWidth="1"/>
    <col min="7" max="8" width="13.26171875" style="92" customWidth="1"/>
    <col min="9" max="9" width="2.26171875" style="92" customWidth="1"/>
    <col min="10" max="12" width="13.26171875" style="92" customWidth="1"/>
    <col min="13" max="16384" width="9.15625" style="94"/>
  </cols>
  <sheetData>
    <row r="1" spans="1:12" ht="17.100000000000001" customHeight="1" x14ac:dyDescent="0.55000000000000004">
      <c r="B1" s="228" t="s">
        <v>25</v>
      </c>
      <c r="C1" s="228"/>
      <c r="G1" s="93"/>
    </row>
    <row r="2" spans="1:12" ht="17.100000000000001" customHeight="1" x14ac:dyDescent="0.55000000000000004">
      <c r="D2" s="94"/>
      <c r="E2" s="94"/>
      <c r="F2" s="94"/>
      <c r="G2" s="94"/>
      <c r="H2" s="94"/>
      <c r="I2" s="94"/>
      <c r="J2" s="94"/>
      <c r="K2" s="94"/>
      <c r="L2" s="94"/>
    </row>
    <row r="3" spans="1:12" ht="17.100000000000001" customHeight="1" x14ac:dyDescent="0.55000000000000004">
      <c r="C3" s="96" t="s">
        <v>83</v>
      </c>
    </row>
    <row r="4" spans="1:12" s="99" customFormat="1" ht="17.100000000000001" customHeight="1" x14ac:dyDescent="0.55000000000000004">
      <c r="A4" s="94"/>
      <c r="B4" s="94"/>
      <c r="C4" s="97" t="s">
        <v>178</v>
      </c>
      <c r="D4" s="98"/>
      <c r="E4" s="98"/>
      <c r="F4" s="98"/>
      <c r="G4" s="98"/>
      <c r="H4" s="98"/>
      <c r="I4" s="98"/>
      <c r="J4" s="98"/>
      <c r="K4" s="98"/>
      <c r="L4" s="98"/>
    </row>
    <row r="5" spans="1:12" s="99" customFormat="1" ht="17.100000000000001" customHeight="1" x14ac:dyDescent="0.55000000000000004">
      <c r="A5" s="94"/>
      <c r="B5" s="94"/>
      <c r="C5" s="100"/>
      <c r="D5" s="237" t="s">
        <v>75</v>
      </c>
      <c r="E5" s="177"/>
      <c r="F5" s="130"/>
      <c r="G5" s="237" t="s">
        <v>76</v>
      </c>
      <c r="H5" s="177"/>
      <c r="I5" s="130"/>
      <c r="J5" s="177"/>
      <c r="K5" s="220" t="s">
        <v>77</v>
      </c>
      <c r="L5" s="177"/>
    </row>
    <row r="6" spans="1:12" s="99" customFormat="1" ht="17.100000000000001" customHeight="1" x14ac:dyDescent="0.55000000000000004">
      <c r="A6" s="94"/>
      <c r="B6" s="94"/>
      <c r="C6" s="101" t="s">
        <v>78</v>
      </c>
      <c r="D6" s="102" t="s">
        <v>26</v>
      </c>
      <c r="E6" s="102" t="s">
        <v>27</v>
      </c>
      <c r="F6" s="103"/>
      <c r="G6" s="102" t="s">
        <v>26</v>
      </c>
      <c r="H6" s="102" t="s">
        <v>27</v>
      </c>
      <c r="I6" s="103"/>
      <c r="J6" s="102" t="s">
        <v>26</v>
      </c>
      <c r="K6" s="102" t="s">
        <v>27</v>
      </c>
      <c r="L6" s="102" t="s">
        <v>28</v>
      </c>
    </row>
    <row r="7" spans="1:12" s="99" customFormat="1" ht="17.100000000000001" customHeight="1" x14ac:dyDescent="0.55000000000000004">
      <c r="A7" s="94"/>
      <c r="B7" s="94"/>
      <c r="C7" s="196" t="s">
        <v>158</v>
      </c>
      <c r="D7" s="104">
        <v>18975</v>
      </c>
      <c r="E7" s="104">
        <v>59446</v>
      </c>
      <c r="F7" s="104"/>
      <c r="G7" s="104"/>
      <c r="H7" s="104"/>
      <c r="I7" s="105"/>
      <c r="J7" s="104">
        <f>D7+G7</f>
        <v>18975</v>
      </c>
      <c r="K7" s="104">
        <f>E7+H7</f>
        <v>59446</v>
      </c>
      <c r="L7" s="104">
        <f>J7+K7</f>
        <v>78421</v>
      </c>
    </row>
    <row r="8" spans="1:12" s="99" customFormat="1" ht="17.100000000000001" customHeight="1" x14ac:dyDescent="0.55000000000000004">
      <c r="C8" s="204" t="s">
        <v>159</v>
      </c>
      <c r="D8" s="55">
        <v>1602</v>
      </c>
      <c r="E8" s="55">
        <v>1707</v>
      </c>
      <c r="F8" s="106"/>
      <c r="G8" s="55"/>
      <c r="H8" s="55"/>
      <c r="I8" s="106"/>
      <c r="J8" s="55">
        <f t="shared" ref="J8:K15" si="0">D8+G8</f>
        <v>1602</v>
      </c>
      <c r="K8" s="55">
        <f t="shared" si="0"/>
        <v>1707</v>
      </c>
      <c r="L8" s="55">
        <f>J8+K8</f>
        <v>3309</v>
      </c>
    </row>
    <row r="9" spans="1:12" s="99" customFormat="1" ht="17.100000000000001" customHeight="1" x14ac:dyDescent="0.55000000000000004">
      <c r="C9" s="204" t="s">
        <v>160</v>
      </c>
      <c r="D9" s="55">
        <v>121013</v>
      </c>
      <c r="E9" s="55">
        <v>171369</v>
      </c>
      <c r="F9" s="106"/>
      <c r="G9" s="55"/>
      <c r="H9" s="55"/>
      <c r="I9" s="106"/>
      <c r="J9" s="55">
        <f t="shared" si="0"/>
        <v>121013</v>
      </c>
      <c r="K9" s="55">
        <f t="shared" si="0"/>
        <v>171369</v>
      </c>
      <c r="L9" s="55">
        <f t="shared" ref="L9:L15" si="1">J9+K9</f>
        <v>292382</v>
      </c>
    </row>
    <row r="10" spans="1:12" s="99" customFormat="1" ht="17.100000000000001" customHeight="1" x14ac:dyDescent="0.55000000000000004">
      <c r="C10" s="204">
        <v>2014</v>
      </c>
      <c r="D10" s="55">
        <v>189239</v>
      </c>
      <c r="E10" s="55">
        <v>279688</v>
      </c>
      <c r="F10" s="107"/>
      <c r="G10" s="55"/>
      <c r="H10" s="55"/>
      <c r="I10" s="107"/>
      <c r="J10" s="55">
        <f t="shared" si="0"/>
        <v>189239</v>
      </c>
      <c r="K10" s="55">
        <f t="shared" si="0"/>
        <v>279688</v>
      </c>
      <c r="L10" s="55">
        <f t="shared" si="1"/>
        <v>468927</v>
      </c>
    </row>
    <row r="11" spans="1:12" s="99" customFormat="1" ht="17.100000000000001" customHeight="1" x14ac:dyDescent="0.55000000000000004">
      <c r="C11" s="204" t="s">
        <v>161</v>
      </c>
      <c r="D11" s="55">
        <v>504645</v>
      </c>
      <c r="E11" s="55">
        <v>718369</v>
      </c>
      <c r="F11" s="107"/>
      <c r="G11" s="55">
        <v>137450</v>
      </c>
      <c r="H11" s="55">
        <v>147508</v>
      </c>
      <c r="I11" s="107"/>
      <c r="J11" s="55">
        <f t="shared" si="0"/>
        <v>642095</v>
      </c>
      <c r="K11" s="55">
        <f t="shared" si="0"/>
        <v>865877</v>
      </c>
      <c r="L11" s="55">
        <f t="shared" si="1"/>
        <v>1507972</v>
      </c>
    </row>
    <row r="12" spans="1:12" s="99" customFormat="1" ht="17.100000000000001" customHeight="1" x14ac:dyDescent="0.55000000000000004">
      <c r="C12" s="204" t="s">
        <v>162</v>
      </c>
      <c r="D12" s="55">
        <v>1264884</v>
      </c>
      <c r="E12" s="55">
        <v>1648563</v>
      </c>
      <c r="F12" s="107"/>
      <c r="G12" s="55">
        <v>4693</v>
      </c>
      <c r="H12" s="55">
        <v>6994</v>
      </c>
      <c r="I12" s="107"/>
      <c r="J12" s="55">
        <f t="shared" si="0"/>
        <v>1269577</v>
      </c>
      <c r="K12" s="55">
        <f t="shared" si="0"/>
        <v>1655557</v>
      </c>
      <c r="L12" s="55">
        <f t="shared" si="1"/>
        <v>2925134</v>
      </c>
    </row>
    <row r="13" spans="1:12" s="99" customFormat="1" ht="17.100000000000001" customHeight="1" x14ac:dyDescent="0.55000000000000004">
      <c r="C13" s="204" t="s">
        <v>163</v>
      </c>
      <c r="D13" s="55">
        <v>1998670</v>
      </c>
      <c r="E13" s="55">
        <v>2586215</v>
      </c>
      <c r="F13" s="107"/>
      <c r="G13" s="55">
        <v>72544</v>
      </c>
      <c r="H13" s="55">
        <v>88565</v>
      </c>
      <c r="I13" s="107"/>
      <c r="J13" s="55">
        <f t="shared" si="0"/>
        <v>2071214</v>
      </c>
      <c r="K13" s="55">
        <f t="shared" si="0"/>
        <v>2674780</v>
      </c>
      <c r="L13" s="55">
        <f t="shared" si="1"/>
        <v>4745994</v>
      </c>
    </row>
    <row r="14" spans="1:12" s="99" customFormat="1" ht="17.100000000000001" customHeight="1" x14ac:dyDescent="0.55000000000000004">
      <c r="C14" s="204" t="s">
        <v>164</v>
      </c>
      <c r="D14" s="55">
        <v>2054910</v>
      </c>
      <c r="E14" s="55">
        <v>2668327</v>
      </c>
      <c r="F14" s="107"/>
      <c r="G14" s="55">
        <v>86950</v>
      </c>
      <c r="H14" s="55">
        <v>107809</v>
      </c>
      <c r="I14" s="107"/>
      <c r="J14" s="55">
        <f t="shared" si="0"/>
        <v>2141860</v>
      </c>
      <c r="K14" s="55">
        <f t="shared" si="0"/>
        <v>2776136</v>
      </c>
      <c r="L14" s="55">
        <f t="shared" si="1"/>
        <v>4917996</v>
      </c>
    </row>
    <row r="15" spans="1:12" s="99" customFormat="1" ht="17.100000000000001" customHeight="1" x14ac:dyDescent="0.55000000000000004">
      <c r="C15" s="204" t="s">
        <v>165</v>
      </c>
      <c r="D15" s="55">
        <f>SUM('Table 2 Dom Installed - Large'!D33:D36)</f>
        <v>1881085</v>
      </c>
      <c r="E15" s="55">
        <f>SUM('Table 2 Dom Installed - Large'!E33:E36)</f>
        <v>2383830</v>
      </c>
      <c r="F15" s="107"/>
      <c r="G15" s="55">
        <v>55047</v>
      </c>
      <c r="H15" s="55">
        <v>73718</v>
      </c>
      <c r="I15" s="107"/>
      <c r="J15" s="55">
        <f t="shared" si="0"/>
        <v>1936132</v>
      </c>
      <c r="K15" s="55">
        <f t="shared" si="0"/>
        <v>2457548</v>
      </c>
      <c r="L15" s="55">
        <f t="shared" si="1"/>
        <v>4393680</v>
      </c>
    </row>
    <row r="16" spans="1:12" s="99" customFormat="1" ht="17.100000000000001" customHeight="1" x14ac:dyDescent="0.55000000000000004">
      <c r="C16" s="205" t="s">
        <v>167</v>
      </c>
      <c r="D16" s="55">
        <v>862575</v>
      </c>
      <c r="E16" s="55">
        <v>1113133</v>
      </c>
      <c r="F16" s="107"/>
      <c r="G16" s="55"/>
      <c r="H16" s="55"/>
      <c r="I16" s="107"/>
      <c r="J16" s="55">
        <f t="shared" ref="J16" si="2">D16+G16</f>
        <v>862575</v>
      </c>
      <c r="K16" s="55">
        <f t="shared" ref="K16" si="3">E16+H16</f>
        <v>1113133</v>
      </c>
      <c r="L16" s="55">
        <f t="shared" ref="L16" si="4">J16+K16</f>
        <v>1975708</v>
      </c>
    </row>
    <row r="17" spans="1:12" s="99" customFormat="1" ht="17.100000000000001" customHeight="1" thickBot="1" x14ac:dyDescent="0.6">
      <c r="C17" s="108" t="s">
        <v>28</v>
      </c>
      <c r="D17" s="109">
        <f>SUM(D7:D16)</f>
        <v>8897598</v>
      </c>
      <c r="E17" s="109">
        <f>SUM(E7:E16)</f>
        <v>11630647</v>
      </c>
      <c r="F17" s="110"/>
      <c r="G17" s="109">
        <f>SUM(G7:G15)</f>
        <v>356684</v>
      </c>
      <c r="H17" s="109">
        <f>SUM(H7:H15)</f>
        <v>424594</v>
      </c>
      <c r="I17" s="110"/>
      <c r="J17" s="109">
        <f>SUM(J7:J16)</f>
        <v>9254282</v>
      </c>
      <c r="K17" s="109">
        <f>SUM(K7:K16)</f>
        <v>12055241</v>
      </c>
      <c r="L17" s="109">
        <f>SUM(L7:L16)</f>
        <v>21309523</v>
      </c>
    </row>
    <row r="18" spans="1:12" s="99" customFormat="1" ht="17.100000000000001" customHeight="1" x14ac:dyDescent="0.55000000000000004">
      <c r="C18" s="97" t="s">
        <v>180</v>
      </c>
      <c r="D18" s="111"/>
      <c r="E18" s="112"/>
      <c r="F18" s="112"/>
      <c r="G18" s="112"/>
      <c r="H18" s="112"/>
      <c r="I18" s="112"/>
      <c r="J18" s="112"/>
      <c r="K18" s="112"/>
      <c r="L18" s="113" t="s">
        <v>53</v>
      </c>
    </row>
    <row r="19" spans="1:12" s="114" customFormat="1" ht="17.100000000000001" customHeight="1" x14ac:dyDescent="0.55000000000000004">
      <c r="B19" s="115"/>
      <c r="C19" s="116"/>
      <c r="D19" s="117"/>
      <c r="E19" s="118"/>
      <c r="F19" s="118"/>
      <c r="G19" s="117"/>
      <c r="H19" s="118"/>
      <c r="I19" s="118"/>
      <c r="J19" s="117"/>
      <c r="K19" s="118"/>
      <c r="L19" s="118"/>
    </row>
    <row r="20" spans="1:12" s="99" customFormat="1" ht="17.100000000000001" customHeight="1" x14ac:dyDescent="0.55000000000000004">
      <c r="A20" s="94"/>
      <c r="B20" s="94"/>
      <c r="C20" s="96" t="s">
        <v>84</v>
      </c>
      <c r="D20" s="98"/>
      <c r="E20" s="98"/>
      <c r="F20" s="98"/>
      <c r="G20" s="98"/>
      <c r="H20" s="98"/>
      <c r="I20" s="98"/>
      <c r="J20" s="98"/>
      <c r="K20" s="98"/>
      <c r="L20" s="98"/>
    </row>
    <row r="21" spans="1:12" s="99" customFormat="1" ht="17.100000000000001" customHeight="1" x14ac:dyDescent="0.55000000000000004">
      <c r="A21" s="94"/>
      <c r="B21" s="94"/>
      <c r="C21" s="97" t="s">
        <v>178</v>
      </c>
      <c r="D21" s="98"/>
      <c r="E21" s="98"/>
      <c r="F21" s="98"/>
      <c r="G21" s="98"/>
      <c r="H21" s="98"/>
      <c r="I21" s="98"/>
      <c r="J21" s="98"/>
      <c r="K21" s="98"/>
      <c r="L21" s="98"/>
    </row>
    <row r="22" spans="1:12" s="99" customFormat="1" ht="17.100000000000001" customHeight="1" x14ac:dyDescent="0.55000000000000004">
      <c r="A22" s="94"/>
      <c r="B22" s="94"/>
      <c r="C22" s="100"/>
      <c r="D22" s="237" t="s">
        <v>75</v>
      </c>
      <c r="E22" s="177"/>
      <c r="F22" s="130"/>
      <c r="G22" s="237" t="s">
        <v>76</v>
      </c>
      <c r="H22" s="177"/>
      <c r="I22" s="130"/>
      <c r="J22" s="177"/>
      <c r="K22" s="220" t="s">
        <v>77</v>
      </c>
      <c r="L22" s="177"/>
    </row>
    <row r="23" spans="1:12" s="99" customFormat="1" ht="17.100000000000001" customHeight="1" x14ac:dyDescent="0.55000000000000004">
      <c r="A23" s="94"/>
      <c r="B23" s="94"/>
      <c r="C23" s="101" t="s">
        <v>78</v>
      </c>
      <c r="D23" s="102" t="s">
        <v>26</v>
      </c>
      <c r="E23" s="102" t="s">
        <v>27</v>
      </c>
      <c r="F23" s="103"/>
      <c r="G23" s="102" t="s">
        <v>26</v>
      </c>
      <c r="H23" s="102" t="s">
        <v>27</v>
      </c>
      <c r="I23" s="103"/>
      <c r="J23" s="102" t="s">
        <v>26</v>
      </c>
      <c r="K23" s="102" t="s">
        <v>27</v>
      </c>
      <c r="L23" s="102" t="s">
        <v>28</v>
      </c>
    </row>
    <row r="24" spans="1:12" s="99" customFormat="1" ht="17.100000000000001" customHeight="1" x14ac:dyDescent="0.55000000000000004">
      <c r="A24" s="94"/>
      <c r="B24" s="94"/>
      <c r="C24" s="196" t="s">
        <v>158</v>
      </c>
      <c r="D24" s="104">
        <v>9865</v>
      </c>
      <c r="E24" s="104">
        <v>320499</v>
      </c>
      <c r="F24" s="104"/>
      <c r="G24" s="104"/>
      <c r="H24" s="104"/>
      <c r="I24" s="105"/>
      <c r="J24" s="104">
        <f>D24+G24</f>
        <v>9865</v>
      </c>
      <c r="K24" s="104">
        <f>E24+H24</f>
        <v>320499</v>
      </c>
      <c r="L24" s="104">
        <f>J24+K24</f>
        <v>330364</v>
      </c>
    </row>
    <row r="25" spans="1:12" s="99" customFormat="1" ht="17.100000000000001" customHeight="1" x14ac:dyDescent="0.55000000000000004">
      <c r="C25" s="204" t="s">
        <v>159</v>
      </c>
      <c r="D25" s="55">
        <v>330</v>
      </c>
      <c r="E25" s="55">
        <v>71289</v>
      </c>
      <c r="F25" s="106"/>
      <c r="G25" s="55"/>
      <c r="H25" s="55"/>
      <c r="I25" s="106"/>
      <c r="J25" s="120">
        <f t="shared" ref="J25:K32" si="5">D25+G25</f>
        <v>330</v>
      </c>
      <c r="K25" s="55">
        <f t="shared" si="5"/>
        <v>71289</v>
      </c>
      <c r="L25" s="55">
        <f>J25+K25</f>
        <v>71619</v>
      </c>
    </row>
    <row r="26" spans="1:12" s="99" customFormat="1" ht="17.100000000000001" customHeight="1" x14ac:dyDescent="0.55000000000000004">
      <c r="C26" s="204" t="s">
        <v>160</v>
      </c>
      <c r="D26" s="55">
        <v>1855</v>
      </c>
      <c r="E26" s="55">
        <v>117276</v>
      </c>
      <c r="F26" s="106"/>
      <c r="G26" s="55"/>
      <c r="H26" s="55"/>
      <c r="I26" s="106"/>
      <c r="J26" s="120">
        <f t="shared" si="5"/>
        <v>1855</v>
      </c>
      <c r="K26" s="55">
        <f t="shared" si="5"/>
        <v>117276</v>
      </c>
      <c r="L26" s="55">
        <f t="shared" ref="L26:L32" si="6">J26+K26</f>
        <v>119131</v>
      </c>
    </row>
    <row r="27" spans="1:12" s="99" customFormat="1" ht="17.100000000000001" customHeight="1" x14ac:dyDescent="0.55000000000000004">
      <c r="C27" s="204">
        <v>2014</v>
      </c>
      <c r="D27" s="55">
        <v>2546</v>
      </c>
      <c r="E27" s="55">
        <v>63687</v>
      </c>
      <c r="F27" s="107"/>
      <c r="G27" s="55"/>
      <c r="H27" s="55"/>
      <c r="I27" s="107"/>
      <c r="J27" s="120">
        <f t="shared" si="5"/>
        <v>2546</v>
      </c>
      <c r="K27" s="55">
        <f t="shared" si="5"/>
        <v>63687</v>
      </c>
      <c r="L27" s="55">
        <f t="shared" si="6"/>
        <v>66233</v>
      </c>
    </row>
    <row r="28" spans="1:12" s="99" customFormat="1" ht="17.100000000000001" customHeight="1" x14ac:dyDescent="0.55000000000000004">
      <c r="C28" s="204" t="s">
        <v>161</v>
      </c>
      <c r="D28" s="55">
        <v>21569</v>
      </c>
      <c r="E28" s="55">
        <v>60947</v>
      </c>
      <c r="F28" s="107"/>
      <c r="G28" s="55">
        <v>30549</v>
      </c>
      <c r="H28" s="55">
        <v>31003</v>
      </c>
      <c r="I28" s="107"/>
      <c r="J28" s="120">
        <f t="shared" si="5"/>
        <v>52118</v>
      </c>
      <c r="K28" s="55">
        <f t="shared" si="5"/>
        <v>91950</v>
      </c>
      <c r="L28" s="55">
        <f t="shared" si="6"/>
        <v>144068</v>
      </c>
    </row>
    <row r="29" spans="1:12" s="99" customFormat="1" ht="17.100000000000001" customHeight="1" x14ac:dyDescent="0.55000000000000004">
      <c r="C29" s="204" t="s">
        <v>162</v>
      </c>
      <c r="D29" s="55">
        <v>15413</v>
      </c>
      <c r="E29" s="55">
        <v>46772</v>
      </c>
      <c r="F29" s="107"/>
      <c r="G29" s="55">
        <v>33575</v>
      </c>
      <c r="H29" s="55">
        <v>31738</v>
      </c>
      <c r="I29" s="107"/>
      <c r="J29" s="120">
        <f t="shared" si="5"/>
        <v>48988</v>
      </c>
      <c r="K29" s="55">
        <f t="shared" si="5"/>
        <v>78510</v>
      </c>
      <c r="L29" s="55">
        <f t="shared" si="6"/>
        <v>127498</v>
      </c>
    </row>
    <row r="30" spans="1:12" s="99" customFormat="1" ht="17.100000000000001" customHeight="1" x14ac:dyDescent="0.55000000000000004">
      <c r="C30" s="204" t="s">
        <v>163</v>
      </c>
      <c r="D30" s="55">
        <v>12316</v>
      </c>
      <c r="E30" s="55">
        <v>47680</v>
      </c>
      <c r="F30" s="107"/>
      <c r="G30" s="55">
        <v>51453</v>
      </c>
      <c r="H30" s="55">
        <v>36622</v>
      </c>
      <c r="I30" s="107"/>
      <c r="J30" s="120">
        <f t="shared" si="5"/>
        <v>63769</v>
      </c>
      <c r="K30" s="55">
        <f t="shared" si="5"/>
        <v>84302</v>
      </c>
      <c r="L30" s="55">
        <f t="shared" si="6"/>
        <v>148071</v>
      </c>
    </row>
    <row r="31" spans="1:12" s="99" customFormat="1" ht="17.100000000000001" customHeight="1" x14ac:dyDescent="0.55000000000000004">
      <c r="C31" s="204" t="s">
        <v>164</v>
      </c>
      <c r="D31" s="55">
        <v>18866</v>
      </c>
      <c r="E31" s="55">
        <v>59081</v>
      </c>
      <c r="F31" s="107"/>
      <c r="G31" s="55">
        <v>33617</v>
      </c>
      <c r="H31" s="55">
        <v>33753</v>
      </c>
      <c r="I31" s="107"/>
      <c r="J31" s="120">
        <f t="shared" si="5"/>
        <v>52483</v>
      </c>
      <c r="K31" s="55">
        <f t="shared" si="5"/>
        <v>92834</v>
      </c>
      <c r="L31" s="55">
        <f t="shared" si="6"/>
        <v>145317</v>
      </c>
    </row>
    <row r="32" spans="1:12" s="99" customFormat="1" ht="17.100000000000001" customHeight="1" x14ac:dyDescent="0.55000000000000004">
      <c r="C32" s="204" t="s">
        <v>165</v>
      </c>
      <c r="D32" s="55">
        <f>SUM('Table 4 ND Installed - Large'!D34:E37)</f>
        <v>17982</v>
      </c>
      <c r="E32" s="55">
        <f>SUM('Table 4 ND Installed - Large'!F34:G37)</f>
        <v>75642</v>
      </c>
      <c r="F32" s="107"/>
      <c r="G32" s="55">
        <v>13018</v>
      </c>
      <c r="H32" s="55">
        <v>14112</v>
      </c>
      <c r="I32" s="107"/>
      <c r="J32" s="120">
        <f t="shared" si="5"/>
        <v>31000</v>
      </c>
      <c r="K32" s="55">
        <f t="shared" si="5"/>
        <v>89754</v>
      </c>
      <c r="L32" s="55">
        <f t="shared" si="6"/>
        <v>120754</v>
      </c>
    </row>
    <row r="33" spans="1:12" s="99" customFormat="1" ht="17.100000000000001" customHeight="1" x14ac:dyDescent="0.55000000000000004">
      <c r="C33" s="205" t="s">
        <v>167</v>
      </c>
      <c r="D33" s="55">
        <v>7084</v>
      </c>
      <c r="E33" s="55">
        <v>37590</v>
      </c>
      <c r="F33" s="107"/>
      <c r="G33" s="55"/>
      <c r="H33" s="55"/>
      <c r="I33" s="107"/>
      <c r="J33" s="120">
        <f t="shared" ref="J33" si="7">D33+G33</f>
        <v>7084</v>
      </c>
      <c r="K33" s="55">
        <f t="shared" ref="K33" si="8">E33+H33</f>
        <v>37590</v>
      </c>
      <c r="L33" s="55">
        <f t="shared" ref="L33" si="9">J33+K33</f>
        <v>44674</v>
      </c>
    </row>
    <row r="34" spans="1:12" s="99" customFormat="1" ht="17.100000000000001" customHeight="1" thickBot="1" x14ac:dyDescent="0.6">
      <c r="C34" s="108" t="s">
        <v>28</v>
      </c>
      <c r="D34" s="109">
        <f>SUM(D24:D33)</f>
        <v>107826</v>
      </c>
      <c r="E34" s="109">
        <f>SUM(E24:E33)</f>
        <v>900463</v>
      </c>
      <c r="F34" s="110"/>
      <c r="G34" s="109">
        <f>SUM(G24:G32)</f>
        <v>162212</v>
      </c>
      <c r="H34" s="109">
        <f>SUM(H24:H32)</f>
        <v>147228</v>
      </c>
      <c r="I34" s="110"/>
      <c r="J34" s="109">
        <f>SUM(J24:J33)</f>
        <v>270038</v>
      </c>
      <c r="K34" s="109">
        <f>SUM(K24:K33)</f>
        <v>1047691</v>
      </c>
      <c r="L34" s="109">
        <f>SUM(L24:L33)</f>
        <v>1317729</v>
      </c>
    </row>
    <row r="35" spans="1:12" s="99" customFormat="1" ht="17.100000000000001" customHeight="1" x14ac:dyDescent="0.55000000000000004">
      <c r="C35" s="97" t="s">
        <v>180</v>
      </c>
      <c r="D35" s="112"/>
      <c r="E35" s="112"/>
      <c r="F35" s="112"/>
      <c r="G35" s="112"/>
      <c r="H35" s="112"/>
      <c r="I35" s="112"/>
      <c r="J35" s="112"/>
      <c r="K35" s="112"/>
      <c r="L35" s="113" t="s">
        <v>53</v>
      </c>
    </row>
    <row r="36" spans="1:12" s="99" customFormat="1" ht="17.100000000000001" customHeight="1" x14ac:dyDescent="0.55000000000000004">
      <c r="C36" s="116"/>
      <c r="D36" s="112"/>
      <c r="E36" s="111"/>
      <c r="F36" s="112"/>
      <c r="G36" s="112"/>
      <c r="H36" s="112"/>
      <c r="I36" s="112"/>
      <c r="J36" s="112"/>
      <c r="K36" s="112"/>
      <c r="L36" s="112"/>
    </row>
    <row r="37" spans="1:12" s="99" customFormat="1" ht="17.100000000000001" customHeight="1" x14ac:dyDescent="0.55000000000000004">
      <c r="A37" s="94"/>
      <c r="B37" s="94"/>
      <c r="C37" s="96" t="s">
        <v>85</v>
      </c>
      <c r="D37" s="98"/>
      <c r="E37" s="98"/>
      <c r="F37" s="98"/>
      <c r="G37" s="98"/>
      <c r="H37" s="98"/>
      <c r="I37" s="98"/>
      <c r="J37" s="98"/>
      <c r="K37" s="98"/>
      <c r="L37" s="98"/>
    </row>
    <row r="38" spans="1:12" s="99" customFormat="1" ht="17.100000000000001" customHeight="1" x14ac:dyDescent="0.55000000000000004">
      <c r="A38" s="94"/>
      <c r="B38" s="94"/>
      <c r="C38" s="97" t="s">
        <v>178</v>
      </c>
      <c r="D38" s="98"/>
      <c r="E38" s="98"/>
      <c r="F38" s="98"/>
      <c r="G38" s="98"/>
      <c r="H38" s="98"/>
      <c r="I38" s="98"/>
      <c r="J38" s="98"/>
      <c r="K38" s="98"/>
      <c r="L38" s="98"/>
    </row>
    <row r="39" spans="1:12" s="99" customFormat="1" ht="17.100000000000001" customHeight="1" x14ac:dyDescent="0.55000000000000004">
      <c r="A39" s="94"/>
      <c r="B39" s="94"/>
      <c r="C39" s="100"/>
      <c r="D39" s="237" t="s">
        <v>75</v>
      </c>
      <c r="E39" s="177"/>
      <c r="F39" s="130"/>
      <c r="G39" s="237" t="s">
        <v>76</v>
      </c>
      <c r="H39" s="177"/>
      <c r="I39" s="130"/>
      <c r="J39" s="177"/>
      <c r="K39" s="220" t="s">
        <v>77</v>
      </c>
      <c r="L39" s="177"/>
    </row>
    <row r="40" spans="1:12" s="99" customFormat="1" ht="17.100000000000001" customHeight="1" x14ac:dyDescent="0.55000000000000004">
      <c r="A40" s="94"/>
      <c r="B40" s="94"/>
      <c r="C40" s="101" t="s">
        <v>78</v>
      </c>
      <c r="D40" s="102" t="s">
        <v>26</v>
      </c>
      <c r="E40" s="102" t="s">
        <v>27</v>
      </c>
      <c r="F40" s="103"/>
      <c r="G40" s="102" t="s">
        <v>26</v>
      </c>
      <c r="H40" s="102" t="s">
        <v>27</v>
      </c>
      <c r="I40" s="103"/>
      <c r="J40" s="102" t="s">
        <v>26</v>
      </c>
      <c r="K40" s="102" t="s">
        <v>27</v>
      </c>
      <c r="L40" s="102" t="s">
        <v>28</v>
      </c>
    </row>
    <row r="41" spans="1:12" s="99" customFormat="1" ht="17.100000000000001" customHeight="1" x14ac:dyDescent="0.55000000000000004">
      <c r="A41" s="94"/>
      <c r="B41" s="94"/>
      <c r="C41" s="196" t="s">
        <v>158</v>
      </c>
      <c r="D41" s="104">
        <f>D24+D7</f>
        <v>28840</v>
      </c>
      <c r="E41" s="104">
        <f>E24+E7</f>
        <v>379945</v>
      </c>
      <c r="F41" s="104"/>
      <c r="G41" s="104"/>
      <c r="H41" s="104"/>
      <c r="I41" s="105"/>
      <c r="J41" s="104">
        <f t="shared" ref="J41:L50" si="10">J7+J24</f>
        <v>28840</v>
      </c>
      <c r="K41" s="104">
        <f t="shared" si="10"/>
        <v>379945</v>
      </c>
      <c r="L41" s="104">
        <f t="shared" si="10"/>
        <v>408785</v>
      </c>
    </row>
    <row r="42" spans="1:12" s="99" customFormat="1" ht="17.100000000000001" customHeight="1" x14ac:dyDescent="0.55000000000000004">
      <c r="C42" s="204" t="s">
        <v>159</v>
      </c>
      <c r="D42" s="55">
        <f t="shared" ref="D42:E50" si="11">D8+D25</f>
        <v>1932</v>
      </c>
      <c r="E42" s="55">
        <f t="shared" si="11"/>
        <v>72996</v>
      </c>
      <c r="F42" s="106"/>
      <c r="G42" s="55"/>
      <c r="H42" s="55"/>
      <c r="I42" s="106"/>
      <c r="J42" s="55">
        <f t="shared" si="10"/>
        <v>1932</v>
      </c>
      <c r="K42" s="55">
        <f t="shared" si="10"/>
        <v>72996</v>
      </c>
      <c r="L42" s="55">
        <f t="shared" si="10"/>
        <v>74928</v>
      </c>
    </row>
    <row r="43" spans="1:12" s="99" customFormat="1" ht="17.100000000000001" customHeight="1" x14ac:dyDescent="0.55000000000000004">
      <c r="C43" s="204" t="s">
        <v>160</v>
      </c>
      <c r="D43" s="55">
        <f t="shared" si="11"/>
        <v>122868</v>
      </c>
      <c r="E43" s="55">
        <f t="shared" si="11"/>
        <v>288645</v>
      </c>
      <c r="F43" s="106"/>
      <c r="G43" s="55"/>
      <c r="H43" s="55"/>
      <c r="I43" s="106"/>
      <c r="J43" s="55">
        <f t="shared" si="10"/>
        <v>122868</v>
      </c>
      <c r="K43" s="55">
        <f t="shared" si="10"/>
        <v>288645</v>
      </c>
      <c r="L43" s="55">
        <f t="shared" si="10"/>
        <v>411513</v>
      </c>
    </row>
    <row r="44" spans="1:12" s="99" customFormat="1" ht="17.100000000000001" customHeight="1" x14ac:dyDescent="0.55000000000000004">
      <c r="C44" s="204">
        <v>2014</v>
      </c>
      <c r="D44" s="55">
        <f t="shared" si="11"/>
        <v>191785</v>
      </c>
      <c r="E44" s="55">
        <f t="shared" si="11"/>
        <v>343375</v>
      </c>
      <c r="F44" s="107"/>
      <c r="G44" s="55"/>
      <c r="H44" s="55"/>
      <c r="I44" s="107"/>
      <c r="J44" s="55">
        <f t="shared" si="10"/>
        <v>191785</v>
      </c>
      <c r="K44" s="55">
        <f t="shared" si="10"/>
        <v>343375</v>
      </c>
      <c r="L44" s="55">
        <f t="shared" si="10"/>
        <v>535160</v>
      </c>
    </row>
    <row r="45" spans="1:12" s="99" customFormat="1" ht="17.100000000000001" customHeight="1" x14ac:dyDescent="0.55000000000000004">
      <c r="C45" s="204" t="s">
        <v>161</v>
      </c>
      <c r="D45" s="55">
        <f t="shared" si="11"/>
        <v>526214</v>
      </c>
      <c r="E45" s="55">
        <f t="shared" si="11"/>
        <v>779316</v>
      </c>
      <c r="F45" s="107"/>
      <c r="G45" s="55">
        <f t="shared" ref="G45:H49" si="12">G11+G28</f>
        <v>167999</v>
      </c>
      <c r="H45" s="55">
        <f t="shared" si="12"/>
        <v>178511</v>
      </c>
      <c r="I45" s="107"/>
      <c r="J45" s="55">
        <f t="shared" si="10"/>
        <v>694213</v>
      </c>
      <c r="K45" s="55">
        <f t="shared" si="10"/>
        <v>957827</v>
      </c>
      <c r="L45" s="55">
        <f t="shared" si="10"/>
        <v>1652040</v>
      </c>
    </row>
    <row r="46" spans="1:12" s="99" customFormat="1" ht="17.100000000000001" customHeight="1" x14ac:dyDescent="0.55000000000000004">
      <c r="C46" s="204" t="s">
        <v>162</v>
      </c>
      <c r="D46" s="55">
        <f t="shared" si="11"/>
        <v>1280297</v>
      </c>
      <c r="E46" s="55">
        <f t="shared" si="11"/>
        <v>1695335</v>
      </c>
      <c r="F46" s="107"/>
      <c r="G46" s="55">
        <f t="shared" si="12"/>
        <v>38268</v>
      </c>
      <c r="H46" s="55">
        <f t="shared" si="12"/>
        <v>38732</v>
      </c>
      <c r="I46" s="107"/>
      <c r="J46" s="55">
        <f t="shared" si="10"/>
        <v>1318565</v>
      </c>
      <c r="K46" s="55">
        <f t="shared" si="10"/>
        <v>1734067</v>
      </c>
      <c r="L46" s="55">
        <f t="shared" si="10"/>
        <v>3052632</v>
      </c>
    </row>
    <row r="47" spans="1:12" s="99" customFormat="1" ht="17.100000000000001" customHeight="1" x14ac:dyDescent="0.55000000000000004">
      <c r="C47" s="204" t="s">
        <v>163</v>
      </c>
      <c r="D47" s="55">
        <f t="shared" si="11"/>
        <v>2010986</v>
      </c>
      <c r="E47" s="55">
        <f t="shared" si="11"/>
        <v>2633895</v>
      </c>
      <c r="F47" s="107"/>
      <c r="G47" s="55">
        <f t="shared" si="12"/>
        <v>123997</v>
      </c>
      <c r="H47" s="55">
        <f t="shared" si="12"/>
        <v>125187</v>
      </c>
      <c r="I47" s="107"/>
      <c r="J47" s="55">
        <f t="shared" si="10"/>
        <v>2134983</v>
      </c>
      <c r="K47" s="55">
        <f t="shared" si="10"/>
        <v>2759082</v>
      </c>
      <c r="L47" s="55">
        <f t="shared" si="10"/>
        <v>4894065</v>
      </c>
    </row>
    <row r="48" spans="1:12" s="99" customFormat="1" ht="17.100000000000001" customHeight="1" x14ac:dyDescent="0.55000000000000004">
      <c r="C48" s="204" t="s">
        <v>164</v>
      </c>
      <c r="D48" s="55">
        <f t="shared" si="11"/>
        <v>2073776</v>
      </c>
      <c r="E48" s="55">
        <f t="shared" si="11"/>
        <v>2727408</v>
      </c>
      <c r="F48" s="107"/>
      <c r="G48" s="55">
        <f t="shared" si="12"/>
        <v>120567</v>
      </c>
      <c r="H48" s="55">
        <f t="shared" si="12"/>
        <v>141562</v>
      </c>
      <c r="I48" s="107"/>
      <c r="J48" s="55">
        <f t="shared" si="10"/>
        <v>2194343</v>
      </c>
      <c r="K48" s="55">
        <f t="shared" si="10"/>
        <v>2868970</v>
      </c>
      <c r="L48" s="55">
        <f t="shared" si="10"/>
        <v>5063313</v>
      </c>
    </row>
    <row r="49" spans="3:12" s="99" customFormat="1" ht="17.100000000000001" customHeight="1" x14ac:dyDescent="0.55000000000000004">
      <c r="C49" s="204" t="s">
        <v>165</v>
      </c>
      <c r="D49" s="55">
        <f t="shared" si="11"/>
        <v>1899067</v>
      </c>
      <c r="E49" s="55">
        <f t="shared" si="11"/>
        <v>2459472</v>
      </c>
      <c r="F49" s="107"/>
      <c r="G49" s="55">
        <f t="shared" si="12"/>
        <v>68065</v>
      </c>
      <c r="H49" s="55">
        <f t="shared" si="12"/>
        <v>87830</v>
      </c>
      <c r="I49" s="107"/>
      <c r="J49" s="55">
        <f t="shared" si="10"/>
        <v>1967132</v>
      </c>
      <c r="K49" s="55">
        <f t="shared" si="10"/>
        <v>2547302</v>
      </c>
      <c r="L49" s="55">
        <f t="shared" si="10"/>
        <v>4514434</v>
      </c>
    </row>
    <row r="50" spans="3:12" s="99" customFormat="1" ht="17.100000000000001" customHeight="1" x14ac:dyDescent="0.55000000000000004">
      <c r="C50" s="205" t="s">
        <v>167</v>
      </c>
      <c r="D50" s="55">
        <f t="shared" si="11"/>
        <v>869659</v>
      </c>
      <c r="E50" s="55">
        <f t="shared" si="11"/>
        <v>1150723</v>
      </c>
      <c r="F50" s="107"/>
      <c r="G50" s="55"/>
      <c r="H50" s="55"/>
      <c r="I50" s="107"/>
      <c r="J50" s="55">
        <f t="shared" si="10"/>
        <v>869659</v>
      </c>
      <c r="K50" s="55">
        <f t="shared" si="10"/>
        <v>1150723</v>
      </c>
      <c r="L50" s="55">
        <f t="shared" si="10"/>
        <v>2020382</v>
      </c>
    </row>
    <row r="51" spans="3:12" s="99" customFormat="1" ht="17.100000000000001" customHeight="1" thickBot="1" x14ac:dyDescent="0.6">
      <c r="C51" s="108" t="s">
        <v>28</v>
      </c>
      <c r="D51" s="109">
        <f>SUM(D41:D50)</f>
        <v>9005424</v>
      </c>
      <c r="E51" s="109">
        <f>SUM(E41:E50)</f>
        <v>12531110</v>
      </c>
      <c r="F51" s="110"/>
      <c r="G51" s="109">
        <f>SUM(G41:G49)</f>
        <v>518896</v>
      </c>
      <c r="H51" s="109">
        <f>SUM(H41:H49)</f>
        <v>571822</v>
      </c>
      <c r="I51" s="110"/>
      <c r="J51" s="109">
        <f>SUM(J41:J50)</f>
        <v>9524320</v>
      </c>
      <c r="K51" s="109">
        <f>SUM(K41:K50)</f>
        <v>13102932</v>
      </c>
      <c r="L51" s="109">
        <f>SUM(L41:L50)</f>
        <v>22627252</v>
      </c>
    </row>
    <row r="52" spans="3:12" s="99" customFormat="1" ht="17.100000000000001" customHeight="1" x14ac:dyDescent="0.55000000000000004">
      <c r="C52" s="97" t="s">
        <v>180</v>
      </c>
      <c r="D52" s="111"/>
      <c r="E52" s="112"/>
      <c r="F52" s="112"/>
      <c r="G52" s="112"/>
      <c r="H52" s="112"/>
      <c r="I52" s="112"/>
      <c r="J52" s="112"/>
      <c r="K52" s="112"/>
      <c r="L52" s="113" t="s">
        <v>53</v>
      </c>
    </row>
    <row r="53" spans="3:12" s="99" customFormat="1" ht="17.100000000000001" customHeight="1" x14ac:dyDescent="0.55000000000000004">
      <c r="C53" s="116"/>
      <c r="D53" s="111"/>
      <c r="E53" s="112"/>
      <c r="F53" s="112"/>
      <c r="G53" s="112"/>
      <c r="H53" s="112"/>
      <c r="I53" s="112"/>
      <c r="J53" s="112"/>
      <c r="K53" s="112"/>
      <c r="L53" s="122"/>
    </row>
    <row r="54" spans="3:12" s="114" customFormat="1" ht="17.100000000000001" customHeight="1" x14ac:dyDescent="0.55000000000000004">
      <c r="C54" s="203" t="s">
        <v>157</v>
      </c>
      <c r="D54" s="124"/>
      <c r="E54" s="124"/>
      <c r="F54" s="124"/>
      <c r="G54" s="124"/>
      <c r="H54" s="124"/>
      <c r="I54" s="124"/>
      <c r="J54" s="124"/>
      <c r="K54" s="124"/>
      <c r="L54" s="124"/>
    </row>
    <row r="55" spans="3:12" s="114" customFormat="1" ht="17.100000000000001" customHeight="1" x14ac:dyDescent="0.55000000000000004">
      <c r="C55" s="196" t="s">
        <v>55</v>
      </c>
      <c r="D55" s="124"/>
      <c r="E55" s="124"/>
      <c r="F55" s="124"/>
      <c r="G55" s="124"/>
      <c r="H55" s="124"/>
      <c r="I55" s="124"/>
      <c r="J55" s="124"/>
      <c r="K55" s="124"/>
      <c r="L55" s="125"/>
    </row>
    <row r="56" spans="3:12" s="114" customFormat="1" ht="17.100000000000001" customHeight="1" x14ac:dyDescent="0.55000000000000004">
      <c r="C56" s="196" t="s">
        <v>54</v>
      </c>
      <c r="D56" s="127"/>
      <c r="E56" s="127"/>
      <c r="F56" s="127"/>
      <c r="G56" s="127"/>
      <c r="H56" s="127"/>
      <c r="I56" s="127"/>
      <c r="J56" s="127"/>
      <c r="K56" s="127"/>
      <c r="L56" s="127"/>
    </row>
  </sheetData>
  <hyperlinks>
    <hyperlink ref="B1" location="Contents!A1" display="Contents" xr:uid="{7F770581-F601-4CD2-AACC-C0DB63E882EB}"/>
    <hyperlink ref="C54" location="Notes!A1" display="For all footnotes please see Notes tab" xr:uid="{87EB59FE-164C-4067-87D7-B96090B1A447}"/>
  </hyperlinks>
  <pageMargins left="0.7" right="0.7" top="0.75" bottom="0.75" header="0.3" footer="0.3"/>
  <pageSetup paperSize="9" scale="74" fitToWidth="0" fitToHeight="0" orientation="portrait" verticalDpi="4" r:id="rId1"/>
  <ignoredErrors>
    <ignoredError sqref="C8:C9 C11 C25:C28 C42:C45" numberStoredAsText="1"/>
    <ignoredError sqref="D15:E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2B1E-CEDE-4F69-AE1B-DD242D28EDC7}">
  <sheetPr>
    <tabColor rgb="FFFFFF00"/>
  </sheetPr>
  <dimension ref="B1:K27"/>
  <sheetViews>
    <sheetView workbookViewId="0"/>
  </sheetViews>
  <sheetFormatPr defaultRowHeight="14.4" x14ac:dyDescent="0.55000000000000004"/>
  <cols>
    <col min="2" max="2" width="25.83984375" style="54" customWidth="1"/>
    <col min="3" max="4" width="17.68359375" style="54" customWidth="1"/>
    <col min="5" max="5" width="18.26171875" style="54" customWidth="1"/>
    <col min="7" max="11" width="11.26171875" customWidth="1"/>
  </cols>
  <sheetData>
    <row r="1" spans="2:11" ht="18.3" x14ac:dyDescent="0.55000000000000004">
      <c r="B1" s="75"/>
      <c r="C1" s="75"/>
      <c r="D1" s="75"/>
      <c r="E1" s="75"/>
      <c r="F1" s="11"/>
      <c r="G1" s="3"/>
      <c r="H1" s="3"/>
      <c r="I1" s="3"/>
    </row>
    <row r="2" spans="2:11" x14ac:dyDescent="0.55000000000000004">
      <c r="B2" s="8"/>
      <c r="C2" s="8"/>
      <c r="D2" s="8"/>
      <c r="E2" s="8"/>
      <c r="F2" s="3"/>
      <c r="G2" s="3"/>
      <c r="H2" s="3"/>
      <c r="I2" s="3"/>
    </row>
    <row r="3" spans="2:11" ht="18.3" x14ac:dyDescent="0.7">
      <c r="B3" s="8"/>
      <c r="C3" s="76"/>
      <c r="D3" s="76"/>
      <c r="E3" s="77"/>
      <c r="F3" s="3"/>
      <c r="G3" s="3"/>
      <c r="H3" s="3"/>
      <c r="I3" s="3"/>
    </row>
    <row r="4" spans="2:11" ht="18.3" x14ac:dyDescent="0.55000000000000004">
      <c r="B4" s="75"/>
      <c r="C4" s="78"/>
      <c r="D4" s="78"/>
      <c r="E4" s="79"/>
      <c r="F4" s="3"/>
      <c r="G4" s="3"/>
      <c r="H4" s="3"/>
      <c r="I4" s="3"/>
    </row>
    <row r="5" spans="2:11" x14ac:dyDescent="0.55000000000000004">
      <c r="B5" s="13"/>
      <c r="C5" s="17"/>
      <c r="D5" s="18"/>
      <c r="E5" s="80"/>
      <c r="F5" s="48"/>
      <c r="G5" s="3"/>
      <c r="H5" s="3"/>
      <c r="I5" s="27">
        <f>E5-SUM(C5:D5)</f>
        <v>0</v>
      </c>
    </row>
    <row r="6" spans="2:11" x14ac:dyDescent="0.55000000000000004">
      <c r="B6" s="13"/>
      <c r="C6" s="17"/>
      <c r="D6" s="17"/>
      <c r="E6" s="80"/>
      <c r="F6" s="48"/>
      <c r="G6" s="3"/>
      <c r="H6" s="3"/>
      <c r="I6" s="27">
        <f>E6-SUM(C6:D6)</f>
        <v>0</v>
      </c>
    </row>
    <row r="7" spans="2:11" x14ac:dyDescent="0.55000000000000004">
      <c r="B7" s="13"/>
      <c r="C7" s="17"/>
      <c r="D7" s="17"/>
      <c r="E7" s="80"/>
      <c r="F7" s="48"/>
      <c r="G7" s="3"/>
      <c r="H7" s="3"/>
      <c r="I7" s="27"/>
    </row>
    <row r="8" spans="2:11" x14ac:dyDescent="0.55000000000000004">
      <c r="B8" s="81"/>
      <c r="C8" s="8"/>
      <c r="D8" s="8"/>
      <c r="E8" s="8"/>
      <c r="F8" s="3"/>
      <c r="G8" s="3"/>
      <c r="H8" s="3"/>
      <c r="I8" s="3"/>
    </row>
    <row r="9" spans="2:11" x14ac:dyDescent="0.55000000000000004">
      <c r="B9" s="8"/>
      <c r="C9" s="8"/>
      <c r="D9" s="8"/>
      <c r="E9" s="8"/>
      <c r="F9" s="3"/>
      <c r="G9" s="3"/>
      <c r="H9" s="3"/>
      <c r="I9" s="3"/>
    </row>
    <row r="10" spans="2:11" ht="18.3" x14ac:dyDescent="0.55000000000000004">
      <c r="B10" s="75"/>
      <c r="C10" s="8"/>
      <c r="D10" s="8"/>
      <c r="E10" s="8"/>
      <c r="F10" s="8"/>
      <c r="G10" s="8"/>
      <c r="H10" s="8"/>
      <c r="I10" s="8"/>
    </row>
    <row r="11" spans="2:11" x14ac:dyDescent="0.55000000000000004">
      <c r="B11" s="8"/>
      <c r="C11" s="8"/>
      <c r="D11" s="8"/>
      <c r="E11" s="8"/>
      <c r="F11" s="8"/>
      <c r="G11" s="8"/>
      <c r="H11" s="8"/>
      <c r="I11" s="8"/>
    </row>
    <row r="12" spans="2:11" x14ac:dyDescent="0.55000000000000004">
      <c r="B12" s="8"/>
      <c r="C12" s="8"/>
      <c r="D12" s="8"/>
      <c r="E12" s="8"/>
      <c r="F12" s="3"/>
      <c r="G12" s="3"/>
      <c r="H12" s="3"/>
      <c r="I12" s="3"/>
    </row>
    <row r="13" spans="2:11" x14ac:dyDescent="0.55000000000000004">
      <c r="B13" s="8"/>
      <c r="C13" s="8"/>
      <c r="D13" s="8"/>
      <c r="E13" s="8"/>
      <c r="F13" s="3"/>
      <c r="G13" s="3"/>
      <c r="H13" s="3" t="s">
        <v>65</v>
      </c>
      <c r="I13" s="47"/>
      <c r="J13" s="3" t="s">
        <v>66</v>
      </c>
      <c r="K13" s="3"/>
    </row>
    <row r="14" spans="2:11" x14ac:dyDescent="0.55000000000000004">
      <c r="B14" s="8"/>
      <c r="C14" s="8"/>
      <c r="D14" s="8"/>
      <c r="E14" s="8"/>
      <c r="F14" s="3"/>
      <c r="G14" s="47"/>
      <c r="H14" s="3" t="s">
        <v>90</v>
      </c>
      <c r="I14" s="47" t="s">
        <v>91</v>
      </c>
      <c r="J14" s="3" t="s">
        <v>90</v>
      </c>
      <c r="K14" s="47" t="s">
        <v>91</v>
      </c>
    </row>
    <row r="15" spans="2:11" x14ac:dyDescent="0.55000000000000004">
      <c r="B15" s="8"/>
      <c r="C15" s="8"/>
      <c r="D15" s="8"/>
      <c r="E15" s="8"/>
      <c r="F15" s="3"/>
      <c r="G15" s="50">
        <v>2012</v>
      </c>
      <c r="J15" s="51"/>
      <c r="K15" s="51"/>
    </row>
    <row r="16" spans="2:11" x14ac:dyDescent="0.55000000000000004">
      <c r="B16" s="8"/>
      <c r="C16" s="8"/>
      <c r="D16" s="8"/>
      <c r="E16" s="8"/>
      <c r="F16" s="3"/>
      <c r="G16" s="50">
        <v>2013</v>
      </c>
      <c r="J16" s="51"/>
      <c r="K16" s="51"/>
    </row>
    <row r="17" spans="2:11" x14ac:dyDescent="0.55000000000000004">
      <c r="B17" s="8"/>
      <c r="C17" s="8"/>
      <c r="D17" s="8"/>
      <c r="E17" s="8"/>
      <c r="F17" s="3"/>
      <c r="G17" s="3">
        <v>2014</v>
      </c>
      <c r="J17" s="51"/>
      <c r="K17" s="51"/>
    </row>
    <row r="18" spans="2:11" x14ac:dyDescent="0.55000000000000004">
      <c r="B18" s="8"/>
      <c r="C18" s="8"/>
      <c r="D18" s="8"/>
      <c r="E18" s="8"/>
      <c r="F18" s="3"/>
      <c r="G18" s="3">
        <v>2015</v>
      </c>
      <c r="J18" s="51"/>
      <c r="K18" s="51"/>
    </row>
    <row r="19" spans="2:11" x14ac:dyDescent="0.55000000000000004">
      <c r="B19" s="8"/>
      <c r="C19" s="8"/>
      <c r="D19" s="8"/>
      <c r="E19" s="8"/>
      <c r="F19" s="3"/>
      <c r="G19" s="3">
        <v>2016</v>
      </c>
      <c r="J19" s="51"/>
      <c r="K19" s="51"/>
    </row>
    <row r="20" spans="2:11" x14ac:dyDescent="0.55000000000000004">
      <c r="B20" s="8"/>
      <c r="C20" s="8"/>
      <c r="D20" s="8"/>
      <c r="E20" s="8"/>
      <c r="F20" s="3"/>
      <c r="G20" s="3"/>
      <c r="H20" s="3" t="s">
        <v>65</v>
      </c>
      <c r="I20" s="47"/>
      <c r="J20" s="3" t="s">
        <v>66</v>
      </c>
      <c r="K20" s="3"/>
    </row>
    <row r="21" spans="2:11" ht="57.6" x14ac:dyDescent="0.55000000000000004">
      <c r="B21" s="8"/>
      <c r="C21" s="8"/>
      <c r="D21" s="8"/>
      <c r="E21" s="8"/>
      <c r="F21" s="3"/>
      <c r="G21" s="3"/>
      <c r="H21" s="85" t="s">
        <v>92</v>
      </c>
      <c r="I21" s="86" t="s">
        <v>93</v>
      </c>
      <c r="J21" s="47" t="s">
        <v>94</v>
      </c>
      <c r="K21" s="3" t="s">
        <v>95</v>
      </c>
    </row>
    <row r="22" spans="2:11" x14ac:dyDescent="0.55000000000000004">
      <c r="G22" s="3">
        <v>2019</v>
      </c>
      <c r="H22">
        <v>36649305</v>
      </c>
      <c r="I22">
        <v>15195441</v>
      </c>
      <c r="J22">
        <v>1290527</v>
      </c>
      <c r="K22" s="51">
        <v>1909595</v>
      </c>
    </row>
    <row r="23" spans="2:11" x14ac:dyDescent="0.55000000000000004">
      <c r="G23" s="3"/>
      <c r="H23" s="27">
        <f>SUM(H22:I22)</f>
        <v>51844746</v>
      </c>
      <c r="I23" s="47"/>
      <c r="J23" s="27">
        <f>SUM(K22:K22)</f>
        <v>1909595</v>
      </c>
      <c r="K23" s="3"/>
    </row>
    <row r="24" spans="2:11" ht="28.8" x14ac:dyDescent="0.55000000000000004">
      <c r="H24" s="83" t="s">
        <v>96</v>
      </c>
      <c r="J24" t="s">
        <v>72</v>
      </c>
    </row>
    <row r="25" spans="2:11" x14ac:dyDescent="0.55000000000000004">
      <c r="H25" s="70" t="s">
        <v>97</v>
      </c>
      <c r="I25" s="82"/>
    </row>
    <row r="27" spans="2:11" x14ac:dyDescent="0.55000000000000004">
      <c r="H27" s="84">
        <f>I22/H23</f>
        <v>0.29309509974260456</v>
      </c>
      <c r="J27" t="e">
        <f>#REF!/J23</f>
        <v>#REF!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FA03369A83358B49AD2E09682E46B37B000FF4A4A07C709F4AAF9DDC79B1375F4B" ma:contentTypeVersion="10" ma:contentTypeDescription="Create a new excel document." ma:contentTypeScope="" ma:versionID="cb9057bc46cca47694bab2a4172a84b1">
  <xsd:schema xmlns:xsd="http://www.w3.org/2001/XMLSchema" xmlns:xs="http://www.w3.org/2001/XMLSchema" xmlns:p="http://schemas.microsoft.com/office/2006/metadata/properties" xmlns:ns2="78f34e0d-c96b-42b2-99b8-77b844361183" xmlns:ns3="8c06df7e-f5df-4eef-bca1-5efbf40df90c" targetNamespace="http://schemas.microsoft.com/office/2006/metadata/properties" ma:root="true" ma:fieldsID="00de2b560427b4e7fae58fea05d2dd77" ns2:_="" ns3:_="">
    <xsd:import namespace="78f34e0d-c96b-42b2-99b8-77b844361183"/>
    <xsd:import namespace="8c06df7e-f5df-4eef-bca1-5efbf40df9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_x0020_Notes" minOccurs="0"/>
                <xsd:element ref="ns2:Security_x0020_Classification" minOccurs="0"/>
                <xsd:element ref="ns2:Descriptor" minOccurs="0"/>
                <xsd:element ref="ns2:Government_x0020_Body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2:Retention_x0020_Label" minOccurs="0"/>
                <xsd:element ref="ns2:Date_x0020_Opened" minOccurs="0"/>
                <xsd:element ref="ns2:Date_x0020_Closed" minOccurs="0"/>
                <xsd:element ref="ns2:CIRRUSPreviousLocation" minOccurs="0"/>
                <xsd:element ref="ns2:CIRRUSPreviousID" minOccurs="0"/>
                <xsd:element ref="ns2:ExternallyShared" minOccurs="0"/>
                <xsd:element ref="ns2:Handling_x0020_Instructions" minOccurs="0"/>
                <xsd:element ref="ns2:National_x0020_Caveat" minOccurs="0"/>
                <xsd:element ref="ns2:CIRRUSPreviousRetentionPolicy" minOccurs="0"/>
                <xsd:element ref="ns2:LegacyDocumentType" minOccurs="0"/>
                <xsd:element ref="ns2:LegacyAdditionalAuthors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Custodian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Descriptor" minOccurs="0"/>
                <xsd:element ref="ns2:LegacyTags" minOccurs="0"/>
                <xsd:element ref="ns2:LegacyReferencesFromOtherItems" minOccurs="0"/>
                <xsd:element ref="ns2:LegacyReferencesTo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2:LegacyPhysicalFormat" minOccurs="0"/>
                <xsd:element ref="ns2:LegacyCaseReferenceNumber" minOccurs="0"/>
                <xsd:element ref="ns2:LegacyDateFileReceived" minOccurs="0"/>
                <xsd:element ref="ns2:LegacyDateFileRequested" minOccurs="0"/>
                <xsd:element ref="ns2:LegacyDateFileReturned" minOccurs="0"/>
                <xsd:element ref="ns2:LegacyMinister" minOccurs="0"/>
                <xsd:element ref="ns2:LegacyMP" minOccurs="0"/>
                <xsd:element ref="ns2:LegacyFolderNotes" minOccurs="0"/>
                <xsd:element ref="ns2:LegacyPhysicalItemLocation" minOccurs="0"/>
                <xsd:element ref="ns2:LegacyDocumentLink" minOccurs="0"/>
                <xsd:element ref="ns2:LegacyFolderLink" minOccurs="0"/>
                <xsd:element ref="ns2:LegacyRequestType" minOccurs="0"/>
                <xsd:element ref="ns3:BenefitsEvaluation" minOccurs="0"/>
                <xsd:element ref="ns2:Legacy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4e0d-c96b-42b2-99b8-77b84436118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Notes" ma:index="11" nillable="true" ma:displayName="Document Notes" ma:internalName="Document_0x0020_Notes" ma:readOnly="false">
      <xsd:simpleType>
        <xsd:restriction base="dms:Note"/>
      </xsd:simpleType>
    </xsd:element>
    <xsd:element name="Security_x0020_Classification" ma:index="12" nillable="true" ma:displayName="Security Classification" ma:default="OFFICIAL" ma:format="Dropdown" ma:indexed="true" ma:internalName="Security_x0020_Classification" ma:readOnly="false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3" nillable="true" ma:displayName="Descriptor" ma:format="Dropdown" ma:indexed="true" ma:internalName="Descriptor" ma:readOnly="false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Government_x0020_Body" ma:index="14" nillable="true" ma:displayName="Government Body" ma:default="BEIS" ma:internalName="Government_x0020_Body" ma:readOnly="false">
      <xsd:simpleType>
        <xsd:restriction base="dms:Text">
          <xsd:maxLength value="255"/>
        </xsd:restriction>
      </xsd:simpleType>
    </xsd:element>
    <xsd:element name="m975189f4ba442ecbf67d4147307b177" ma:index="15" nillable="true" ma:taxonomy="true" ma:internalName="m975189f4ba442ecbf67d4147307b177" ma:taxonomyFieldName="Business_x0020_Unit" ma:displayName="Business Unit" ma:readOnly="false" ma:default="-1;#Benefits Realisation|337b0f54-0f39-4a74-9c7d-5b0f4a07fbbe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69ffa0d4-d15a-417a-af6f-753beaa1bb89}" ma:internalName="TaxCatchAll" ma:readOnly="false" ma:showField="CatchAllData" ma:web="78f34e0d-c96b-42b2-99b8-77b8443611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69ffa0d4-d15a-417a-af6f-753beaa1bb89}" ma:internalName="TaxCatchAllLabel" ma:readOnly="true" ma:showField="CatchAllDataLabel" ma:web="78f34e0d-c96b-42b2-99b8-77b8443611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tention_x0020_Label" ma:index="19" nillable="true" ma:displayName="Retention Label" ma:default="HMG PPP Review" ma:internalName="Retention_x0020_Label" ma:readOnly="false">
      <xsd:simpleType>
        <xsd:restriction base="dms:Text">
          <xsd:maxLength value="255"/>
        </xsd:restriction>
      </xsd:simpleType>
    </xsd:element>
    <xsd:element name="Date_x0020_Opened" ma:index="20" nillable="true" ma:displayName="Date Opened" ma:default="[today]" ma:format="DateOnly" ma:internalName="Date_x0020_Opened" ma:readOnly="false">
      <xsd:simpleType>
        <xsd:restriction base="dms:DateTime"/>
      </xsd:simpleType>
    </xsd:element>
    <xsd:element name="Date_x0020_Closed" ma:index="21" nillable="true" ma:displayName="Date Closed" ma:format="DateOnly" ma:internalName="Date_x0020_Closed" ma:readOnly="false">
      <xsd:simpleType>
        <xsd:restriction base="dms:DateTime"/>
      </xsd:simpleType>
    </xsd:element>
    <xsd:element name="CIRRUSPreviousLocation" ma:index="22" nillable="true" ma:displayName="Previous Location" ma:description="The location the document previously resided in." ma:internalName="CIRRUSPreviousLocation" ma:readOnly="false">
      <xsd:simpleType>
        <xsd:restriction base="dms:Text">
          <xsd:maxLength value="255"/>
        </xsd:restriction>
      </xsd:simpleType>
    </xsd:element>
    <xsd:element name="CIRRUSPreviousID" ma:index="23" nillable="true" ma:displayName="Previous Id" ma:description="The id of the document in its previous location." ma:internalName="CIRRUSPreviousID" ma:readOnly="false">
      <xsd:simpleType>
        <xsd:restriction base="dms:Text">
          <xsd:maxLength value="255"/>
        </xsd:restriction>
      </xsd:simpleType>
    </xsd:element>
    <xsd:element name="ExternallyShared" ma:index="24" nillable="true" ma:displayName="External" ma:description="Used with SPFX field customizer, displays if the item is externally shared" ma:hidden="true" ma:internalName="ExternallyShared" ma:readOnly="false">
      <xsd:simpleType>
        <xsd:restriction base="dms:Text"/>
      </xsd:simpleType>
    </xsd:element>
    <xsd:element name="Handling_x0020_Instructions" ma:index="25" nillable="true" ma:displayName="Handling Instructions" ma:internalName="Handling_x0020_Instructions" ma:readOnly="false">
      <xsd:simpleType>
        <xsd:restriction base="dms:Text">
          <xsd:maxLength value="255"/>
        </xsd:restriction>
      </xsd:simpleType>
    </xsd:element>
    <xsd:element name="National_x0020_Caveat" ma:index="26" nillable="true" ma:displayName="National Caveat" ma:format="Dropdown" ma:indexed="true" ma:internalName="National_x0020_Caveat" ma:readOnly="false">
      <xsd:simpleType>
        <xsd:restriction base="dms:Choice">
          <xsd:enumeration value="UK EYES ONLY"/>
        </xsd:restriction>
      </xsd:simpleType>
    </xsd:element>
    <xsd:element name="CIRRUSPreviousRetentionPolicy" ma:index="27" nillable="true" ma:displayName="Previous Retention Policy" ma:description="The retention policy of the document in its previous location." ma:internalName="CIRRUSPreviousRetentionPolicy" ma:readOnly="false">
      <xsd:simpleType>
        <xsd:restriction base="dms:Note"/>
      </xsd:simpleType>
    </xsd:element>
    <xsd:element name="LegacyDocumentType" ma:index="28" nillable="true" ma:displayName="Legacy Document Type" ma:internalName="LegacyDocumentType" ma:readOnly="false">
      <xsd:simpleType>
        <xsd:restriction base="dms:Text">
          <xsd:maxLength value="255"/>
        </xsd:restriction>
      </xsd:simpleType>
    </xsd:element>
    <xsd:element name="LegacyAdditionalAuthors" ma:index="29" nillable="true" ma:displayName="Legacy Additional Authors" ma:internalName="LegacyAdditionalAuthors" ma:readOnly="false">
      <xsd:simpleType>
        <xsd:restriction base="dms:Note"/>
      </xsd:simpleType>
    </xsd:element>
    <xsd:element name="LegacyFileplanTarget" ma:index="30" nillable="true" ma:displayName="Legacy Fileplan Target" ma:internalName="LegacyFileplanTarget" ma:readOnly="false">
      <xsd:simpleType>
        <xsd:restriction base="dms:Text">
          <xsd:maxLength value="255"/>
        </xsd:restriction>
      </xsd:simpleType>
    </xsd:element>
    <xsd:element name="LegacyNumericClass" ma:index="31" nillable="true" ma:displayName="Legacy Numeric Class" ma:internalName="LegacyNumericClass" ma:readOnly="false">
      <xsd:simpleType>
        <xsd:restriction base="dms:Text">
          <xsd:maxLength value="255"/>
        </xsd:restriction>
      </xsd:simpleType>
    </xsd:element>
    <xsd:element name="LegacyFolderType" ma:index="32" nillable="true" ma:displayName="Legacy Folder Type" ma:internalName="LegacyFolderType" ma:readOnly="false">
      <xsd:simpleType>
        <xsd:restriction base="dms:Text">
          <xsd:maxLength value="255"/>
        </xsd:restriction>
      </xsd:simpleType>
    </xsd:element>
    <xsd:element name="LegacyCustodian" ma:index="33" nillable="true" ma:displayName="Legacy Custodian" ma:internalName="LegacyCustodian" ma:readOnly="false">
      <xsd:simpleType>
        <xsd:restriction base="dms:Note"/>
      </xsd:simpleType>
    </xsd:element>
    <xsd:element name="LegacyRecordFolderIdentifier" ma:index="34" nillable="true" ma:displayName="Legacy Record Folder Identifier" ma:internalName="LegacyRecordFolderIdentifier" ma:readOnly="false">
      <xsd:simpleType>
        <xsd:restriction base="dms:Text">
          <xsd:maxLength value="255"/>
        </xsd:restriction>
      </xsd:simpleType>
    </xsd:element>
    <xsd:element name="LegacyCopyright" ma:index="35" nillable="true" ma:displayName="Legacy Copyright" ma:internalName="LegacyCopyright" ma:readOnly="false">
      <xsd:simpleType>
        <xsd:restriction base="dms:Text">
          <xsd:maxLength value="255"/>
        </xsd:restriction>
      </xsd:simpleType>
    </xsd:element>
    <xsd:element name="LegacyLastModifiedDate" ma:index="36" nillable="true" ma:displayName="Legacy Last Modified Date" ma:format="DateTime" ma:internalName="LegacyLastModifiedDate" ma:readOnly="false">
      <xsd:simpleType>
        <xsd:restriction base="dms:DateTime"/>
      </xsd:simpleType>
    </xsd:element>
    <xsd:element name="LegacyModifier" ma:index="37" nillable="true" ma:displayName="Legacy Modifier" ma:SharePointGroup="0" ma:internalName="LegacyModif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38" nillable="true" ma:displayName="Legacy Folder" ma:internalName="LegacyFolder" ma:readOnly="false">
      <xsd:simpleType>
        <xsd:restriction base="dms:Text">
          <xsd:maxLength value="255"/>
        </xsd:restriction>
      </xsd:simpleType>
    </xsd:element>
    <xsd:element name="LegacyContentType" ma:index="39" nillable="true" ma:displayName="Legacy Content Type" ma:internalName="LegacyContentType" ma:readOnly="false">
      <xsd:simpleType>
        <xsd:restriction base="dms:Text">
          <xsd:maxLength value="255"/>
        </xsd:restriction>
      </xsd:simpleType>
    </xsd:element>
    <xsd:element name="LegacyExpiryReviewDate" ma:index="40" nillable="true" ma:displayName="Legacy Expiry Review Date" ma:format="DateTime" ma:internalName="LegacyExpiryReviewDate" ma:readOnly="false">
      <xsd:simpleType>
        <xsd:restriction base="dms:DateTime"/>
      </xsd:simpleType>
    </xsd:element>
    <xsd:element name="LegacyLastActionDate" ma:index="41" nillable="true" ma:displayName="Legacy Last Action Date" ma:format="DateTime" ma:internalName="LegacyLastActionDate" ma:readOnly="false">
      <xsd:simpleType>
        <xsd:restriction base="dms:DateTime"/>
      </xsd:simpleType>
    </xsd:element>
    <xsd:element name="LegacyProtectiveMarking" ma:index="42" nillable="true" ma:displayName="Legacy Protective Marking" ma:internalName="LegacyProtectiveMarking" ma:readOnly="false">
      <xsd:simpleType>
        <xsd:restriction base="dms:Text">
          <xsd:maxLength value="255"/>
        </xsd:restriction>
      </xsd:simpleType>
    </xsd:element>
    <xsd:element name="LegacyDescriptor" ma:index="43" nillable="true" ma:displayName="Legacy Descriptor" ma:internalName="LegacyDescriptor" ma:readOnly="false">
      <xsd:simpleType>
        <xsd:restriction base="dms:Note"/>
      </xsd:simpleType>
    </xsd:element>
    <xsd:element name="LegacyTags" ma:index="44" nillable="true" ma:displayName="Legacy Tags" ma:internalName="LegacyTags" ma:readOnly="false">
      <xsd:simpleType>
        <xsd:restriction base="dms:Note"/>
      </xsd:simpleType>
    </xsd:element>
    <xsd:element name="LegacyReferencesFromOtherItems" ma:index="45" nillable="true" ma:displayName="Legacy References From Other Items" ma:internalName="LegacyReferencesFromOtherItems" ma:readOnly="false">
      <xsd:simpleType>
        <xsd:restriction base="dms:Text">
          <xsd:maxLength value="255"/>
        </xsd:restriction>
      </xsd:simpleType>
    </xsd:element>
    <xsd:element name="LegacyReferencesToOtherItems" ma:index="46" nillable="true" ma:displayName="Legacy References To Other Items" ma:internalName="LegacyReferencesToOtherItems" ma:readOnly="false">
      <xsd:simpleType>
        <xsd:restriction base="dms:Note"/>
      </xsd:simpleType>
    </xsd:element>
    <xsd:element name="LegacyStatusonTransfer" ma:index="47" nillable="true" ma:displayName="Legacy Status on Transfer" ma:internalName="LegacyStatusonTransfer" ma:readOnly="false">
      <xsd:simpleType>
        <xsd:restriction base="dms:Text">
          <xsd:maxLength value="255"/>
        </xsd:restriction>
      </xsd:simpleType>
    </xsd:element>
    <xsd:element name="LegacyDateClosed" ma:index="48" nillable="true" ma:displayName="Legacy Date Closed" ma:format="DateOnly" ma:internalName="LegacyDateClosed" ma:readOnly="false">
      <xsd:simpleType>
        <xsd:restriction base="dms:DateTime"/>
      </xsd:simpleType>
    </xsd:element>
    <xsd:element name="LegacyRecordCategoryIdentifier" ma:index="49" nillable="true" ma:displayName="Legacy Record Category Identifier" ma:internalName="LegacyRecordCategoryIdentifier" ma:readOnly="false">
      <xsd:simpleType>
        <xsd:restriction base="dms:Text">
          <xsd:maxLength value="255"/>
        </xsd:restriction>
      </xsd:simpleType>
    </xsd:element>
    <xsd:element name="LegacyDispositionAsOfDate" ma:index="50" nillable="true" ma:displayName="Legacy Disposition as of Date" ma:format="DateOnly" ma:internalName="LegacyDispositionAsOfDate" ma:readOnly="false">
      <xsd:simpleType>
        <xsd:restriction base="dms:DateTime"/>
      </xsd:simpleType>
    </xsd:element>
    <xsd:element name="LegacyHomeLocation" ma:index="51" nillable="true" ma:displayName="Legacy Home Location" ma:internalName="LegacyHomeLocation" ma:readOnly="false">
      <xsd:simpleType>
        <xsd:restriction base="dms:Text">
          <xsd:maxLength value="255"/>
        </xsd:restriction>
      </xsd:simpleType>
    </xsd:element>
    <xsd:element name="LegacyCurrentLocation" ma:index="52" nillable="true" ma:displayName="Legacy Current Location" ma:internalName="LegacyCurrentLocation" ma:readOnly="false">
      <xsd:simpleType>
        <xsd:restriction base="dms:Text">
          <xsd:maxLength value="255"/>
        </xsd:restriction>
      </xsd:simpleType>
    </xsd:element>
    <xsd:element name="LegacyPhysicalFormat" ma:index="53" nillable="true" ma:displayName="Legacy Physical Format" ma:default="0" ma:internalName="LegacyPhysicalFormat" ma:readOnly="false">
      <xsd:simpleType>
        <xsd:restriction base="dms:Boolean"/>
      </xsd:simpleType>
    </xsd:element>
    <xsd:element name="LegacyCaseReferenceNumber" ma:index="54" nillable="true" ma:displayName="Legacy Case Reference Number" ma:internalName="LegacyCaseReferenceNumber" ma:readOnly="false">
      <xsd:simpleType>
        <xsd:restriction base="dms:Note"/>
      </xsd:simpleType>
    </xsd:element>
    <xsd:element name="LegacyDateFileReceived" ma:index="55" nillable="true" ma:displayName="Legacy Date File Received" ma:format="DateOnly" ma:internalName="LegacyDateFileReceived" ma:readOnly="false">
      <xsd:simpleType>
        <xsd:restriction base="dms:DateTime"/>
      </xsd:simpleType>
    </xsd:element>
    <xsd:element name="LegacyDateFileRequested" ma:index="56" nillable="true" ma:displayName="Legacy Date File Requested" ma:format="DateOnly" ma:internalName="LegacyDateFileRequested" ma:readOnly="false">
      <xsd:simpleType>
        <xsd:restriction base="dms:DateTime"/>
      </xsd:simpleType>
    </xsd:element>
    <xsd:element name="LegacyDateFileReturned" ma:index="57" nillable="true" ma:displayName="Legacy Date File Returned" ma:format="DateOnly" ma:internalName="LegacyDateFileReturned" ma:readOnly="false">
      <xsd:simpleType>
        <xsd:restriction base="dms:DateTime"/>
      </xsd:simpleType>
    </xsd:element>
    <xsd:element name="LegacyMinister" ma:index="58" nillable="true" ma:displayName="Legacy Minister" ma:internalName="LegacyMinister" ma:readOnly="false">
      <xsd:simpleType>
        <xsd:restriction base="dms:Text">
          <xsd:maxLength value="255"/>
        </xsd:restriction>
      </xsd:simpleType>
    </xsd:element>
    <xsd:element name="LegacyMP" ma:index="59" nillable="true" ma:displayName="Legacy MP" ma:internalName="LegacyMP" ma:readOnly="false">
      <xsd:simpleType>
        <xsd:restriction base="dms:Text">
          <xsd:maxLength value="255"/>
        </xsd:restriction>
      </xsd:simpleType>
    </xsd:element>
    <xsd:element name="LegacyFolderNotes" ma:index="60" nillable="true" ma:displayName="Legacy Folder Notes" ma:internalName="LegacyFolderNotes" ma:readOnly="false">
      <xsd:simpleType>
        <xsd:restriction base="dms:Note"/>
      </xsd:simpleType>
    </xsd:element>
    <xsd:element name="LegacyPhysicalItemLocation" ma:index="61" nillable="true" ma:displayName="Legacy Physical Item Location" ma:format="Dropdown" ma:internalName="LegacyPhysicalItemLocation" ma:readOnly="false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DocumentLink" ma:index="62" nillable="true" ma:displayName="Legacy Document Link" ma:internalName="LegacyDocumentLink" ma:readOnly="false">
      <xsd:simpleType>
        <xsd:restriction base="dms:Text">
          <xsd:maxLength value="255"/>
        </xsd:restriction>
      </xsd:simpleType>
    </xsd:element>
    <xsd:element name="LegacyFolderLink" ma:index="63" nillable="true" ma:displayName="Legacy Folder Link" ma:internalName="LegacyFolderLink" ma:readOnly="false">
      <xsd:simpleType>
        <xsd:restriction base="dms:Text">
          <xsd:maxLength value="255"/>
        </xsd:restriction>
      </xsd:simpleType>
    </xsd:element>
    <xsd:element name="LegacyRequestType" ma:index="64" nillable="true" ma:displayName="Legacy Request Type" ma:format="Dropdown" ma:internalName="LegacyRequest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ata" ma:index="66" nillable="true" ma:displayName="Legacy Data" ma:internalName="Legacy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f7e-f5df-4eef-bca1-5efbf40df90c" elementFormDefault="qualified">
    <xsd:import namespace="http://schemas.microsoft.com/office/2006/documentManagement/types"/>
    <xsd:import namespace="http://schemas.microsoft.com/office/infopath/2007/PartnerControls"/>
    <xsd:element name="BenefitsEvaluation" ma:index="65" nillable="true" ma:displayName="Area" ma:default="Benefits &amp; Evaluation" ma:internalName="BenefitsEvaluatio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8f34e0d-c96b-42b2-99b8-77b844361183">HFMR37X5V2JZ-1220936107-90726</_dlc_DocId>
    <TaxCatchAll xmlns="78f34e0d-c96b-42b2-99b8-77b844361183">
      <Value>4</Value>
    </TaxCatchAll>
    <_dlc_DocIdUrl xmlns="78f34e0d-c96b-42b2-99b8-77b844361183">
      <Url>https://beisgov.sharepoint.com/sites/SMIP-Benefits-199/_layouts/15/DocIdRedir.aspx?ID=HFMR37X5V2JZ-1220936107-90726</Url>
      <Description>HFMR37X5V2JZ-1220936107-90726</Description>
    </_dlc_DocIdUrl>
    <m975189f4ba442ecbf67d4147307b177 xmlns="78f34e0d-c96b-42b2-99b8-77b8443611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Benefits Realisation</TermName>
          <TermId xmlns="http://schemas.microsoft.com/office/infopath/2007/PartnerControls">337b0f54-0f39-4a74-9c7d-5b0f4a07fbbe</TermId>
        </TermInfo>
      </Terms>
    </m975189f4ba442ecbf67d4147307b177>
    <Retention_x0020_Label xmlns="78f34e0d-c96b-42b2-99b8-77b844361183">HMG PPP Review</Retention_x0020_Label>
    <Government_x0020_Body xmlns="78f34e0d-c96b-42b2-99b8-77b844361183">BEIS</Government_x0020_Body>
    <Date_x0020_Opened xmlns="78f34e0d-c96b-42b2-99b8-77b844361183">2019-05-15T09:54:50+00:00</Date_x0020_Opened>
    <LegacyRecordCategoryIdentifier xmlns="78f34e0d-c96b-42b2-99b8-77b844361183" xsi:nil="true"/>
    <LegacyCaseReferenceNumber xmlns="78f34e0d-c96b-42b2-99b8-77b844361183" xsi:nil="true"/>
    <LegacyDateFileRequested xmlns="78f34e0d-c96b-42b2-99b8-77b844361183" xsi:nil="true"/>
    <Descriptor xmlns="78f34e0d-c96b-42b2-99b8-77b844361183">LOCSEN</Descriptor>
    <LegacyFolderType xmlns="78f34e0d-c96b-42b2-99b8-77b844361183" xsi:nil="true"/>
    <LegacyRecordFolderIdentifier xmlns="78f34e0d-c96b-42b2-99b8-77b844361183" xsi:nil="true"/>
    <LegacyFolder xmlns="78f34e0d-c96b-42b2-99b8-77b844361183" xsi:nil="true"/>
    <LegacyMP xmlns="78f34e0d-c96b-42b2-99b8-77b844361183" xsi:nil="true"/>
    <ExternallyShared xmlns="78f34e0d-c96b-42b2-99b8-77b844361183" xsi:nil="true"/>
    <LegacyDateFileReceived xmlns="78f34e0d-c96b-42b2-99b8-77b844361183" xsi:nil="true"/>
    <LegacyFolderLink xmlns="78f34e0d-c96b-42b2-99b8-77b844361183" xsi:nil="true"/>
    <LegacyAdditionalAuthors xmlns="78f34e0d-c96b-42b2-99b8-77b844361183" xsi:nil="true"/>
    <LegacyDocumentLink xmlns="78f34e0d-c96b-42b2-99b8-77b844361183" xsi:nil="true"/>
    <National_x0020_Caveat xmlns="78f34e0d-c96b-42b2-99b8-77b844361183" xsi:nil="true"/>
    <CIRRUSPreviousLocation xmlns="78f34e0d-c96b-42b2-99b8-77b844361183" xsi:nil="true"/>
    <LegacyPhysicalItemLocation xmlns="78f34e0d-c96b-42b2-99b8-77b844361183" xsi:nil="true"/>
    <Security_x0020_Classification xmlns="78f34e0d-c96b-42b2-99b8-77b844361183">OFFICIAL</Security_x0020_Classification>
    <LegacyDescriptor xmlns="78f34e0d-c96b-42b2-99b8-77b844361183" xsi:nil="true"/>
    <LegacyRequestType xmlns="78f34e0d-c96b-42b2-99b8-77b844361183" xsi:nil="true"/>
    <LegacyLastModifiedDate xmlns="78f34e0d-c96b-42b2-99b8-77b844361183" xsi:nil="true"/>
    <LegacyDateClosed xmlns="78f34e0d-c96b-42b2-99b8-77b844361183" xsi:nil="true"/>
    <LegacyHomeLocation xmlns="78f34e0d-c96b-42b2-99b8-77b844361183" xsi:nil="true"/>
    <LegacyExpiryReviewDate xmlns="78f34e0d-c96b-42b2-99b8-77b844361183" xsi:nil="true"/>
    <LegacyPhysicalFormat xmlns="78f34e0d-c96b-42b2-99b8-77b844361183">false</LegacyPhysicalFormat>
    <LegacyDocumentType xmlns="78f34e0d-c96b-42b2-99b8-77b844361183" xsi:nil="true"/>
    <LegacyReferencesFromOtherItems xmlns="78f34e0d-c96b-42b2-99b8-77b844361183" xsi:nil="true"/>
    <LegacyLastActionDate xmlns="78f34e0d-c96b-42b2-99b8-77b844361183" xsi:nil="true"/>
    <CIRRUSPreviousID xmlns="78f34e0d-c96b-42b2-99b8-77b844361183" xsi:nil="true"/>
    <LegacyModifier xmlns="78f34e0d-c96b-42b2-99b8-77b844361183">
      <UserInfo>
        <DisplayName/>
        <AccountId xsi:nil="true"/>
        <AccountType/>
      </UserInfo>
    </LegacyModifier>
    <CIRRUSPreviousRetentionPolicy xmlns="78f34e0d-c96b-42b2-99b8-77b844361183" xsi:nil="true"/>
    <LegacyStatusonTransfer xmlns="78f34e0d-c96b-42b2-99b8-77b844361183" xsi:nil="true"/>
    <LegacyDispositionAsOfDate xmlns="78f34e0d-c96b-42b2-99b8-77b844361183" xsi:nil="true"/>
    <LegacyMinister xmlns="78f34e0d-c96b-42b2-99b8-77b844361183" xsi:nil="true"/>
    <LegacyFileplanTarget xmlns="78f34e0d-c96b-42b2-99b8-77b844361183" xsi:nil="true"/>
    <LegacyCustodian xmlns="78f34e0d-c96b-42b2-99b8-77b844361183" xsi:nil="true"/>
    <LegacyContentType xmlns="78f34e0d-c96b-42b2-99b8-77b844361183" xsi:nil="true"/>
    <LegacyProtectiveMarking xmlns="78f34e0d-c96b-42b2-99b8-77b844361183" xsi:nil="true"/>
    <LegacyReferencesToOtherItems xmlns="78f34e0d-c96b-42b2-99b8-77b844361183" xsi:nil="true"/>
    <LegacyDateFileReturned xmlns="78f34e0d-c96b-42b2-99b8-77b844361183" xsi:nil="true"/>
    <LegacyCopyright xmlns="78f34e0d-c96b-42b2-99b8-77b844361183" xsi:nil="true"/>
    <Handling_x0020_Instructions xmlns="78f34e0d-c96b-42b2-99b8-77b844361183" xsi:nil="true"/>
    <Date_x0020_Closed xmlns="78f34e0d-c96b-42b2-99b8-77b844361183" xsi:nil="true"/>
    <LegacyTags xmlns="78f34e0d-c96b-42b2-99b8-77b844361183" xsi:nil="true"/>
    <LegacyFolderNotes xmlns="78f34e0d-c96b-42b2-99b8-77b844361183" xsi:nil="true"/>
    <LegacyNumericClass xmlns="78f34e0d-c96b-42b2-99b8-77b844361183" xsi:nil="true"/>
    <LegacyCurrentLocation xmlns="78f34e0d-c96b-42b2-99b8-77b844361183" xsi:nil="true"/>
    <BenefitsEvaluation xmlns="8c06df7e-f5df-4eef-bca1-5efbf40df90c" xsi:nil="true"/>
    <LegacyData xmlns="78f34e0d-c96b-42b2-99b8-77b844361183" xsi:nil="true"/>
    <Document_x0020_Notes xmlns="78f34e0d-c96b-42b2-99b8-77b844361183" xsi:nil="true"/>
  </documentManagement>
</p:properties>
</file>

<file path=customXml/itemProps1.xml><?xml version="1.0" encoding="utf-8"?>
<ds:datastoreItem xmlns:ds="http://schemas.openxmlformats.org/officeDocument/2006/customXml" ds:itemID="{95350E4D-E48F-4840-B6BD-ED85C08566A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42A2ADB-B1E3-4D21-870D-DB0EB4B14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f34e0d-c96b-42b2-99b8-77b844361183"/>
    <ds:schemaRef ds:uri="8c06df7e-f5df-4eef-bca1-5efbf40df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23CA7-4075-4D54-B2E6-D98D0C825C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418B5F-A11A-4FC1-A16B-C7C596AC18D4}">
  <ds:schemaRefs>
    <ds:schemaRef ds:uri="http://purl.org/dc/terms/"/>
    <ds:schemaRef ds:uri="78f34e0d-c96b-42b2-99b8-77b844361183"/>
    <ds:schemaRef ds:uri="http://schemas.microsoft.com/office/2006/documentManagement/types"/>
    <ds:schemaRef ds:uri="8c06df7e-f5df-4eef-bca1-5efbf40df90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Contents</vt:lpstr>
      <vt:lpstr>Notes</vt:lpstr>
      <vt:lpstr>Table 1 Dom Operating - Large</vt:lpstr>
      <vt:lpstr>Table 2 Dom Installed - Large</vt:lpstr>
      <vt:lpstr>Table 3 ND Operating - Large</vt:lpstr>
      <vt:lpstr>Table 4 ND Installed - Large</vt:lpstr>
      <vt:lpstr>Table 5 Annual Operating</vt:lpstr>
      <vt:lpstr>Table 6 Annual Installed</vt:lpstr>
      <vt:lpstr>Figure 1 (Annual)</vt:lpstr>
      <vt:lpstr>Figure 2 (Annual)</vt:lpstr>
      <vt:lpstr>Figure 3 large + small</vt:lpstr>
      <vt:lpstr>Figure 5 alrge and small</vt:lpstr>
      <vt:lpstr>Figure 6 (Annual)</vt:lpstr>
      <vt:lpstr>Contents!Print_Area</vt:lpstr>
      <vt:lpstr>'Figure 2 (Annual)'!Print_Area</vt:lpstr>
      <vt:lpstr>'Figure 3 large + small'!Print_Area</vt:lpstr>
      <vt:lpstr>Notes!Print_Area</vt:lpstr>
      <vt:lpstr>'Table 1 Dom Operating - Large'!Print_Area</vt:lpstr>
      <vt:lpstr>'Table 2 Dom Installed - Large'!Print_Area</vt:lpstr>
      <vt:lpstr>'Table 3 ND Operating - Large'!Print_Area</vt:lpstr>
      <vt:lpstr>'Table 4 ND Installed - Large'!Print_Area</vt:lpstr>
      <vt:lpstr>'Table 5 Annual Operating'!Print_Area</vt:lpstr>
      <vt:lpstr>'Table 6 Annual Installed'!Print_Area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Masuma (Statistics)</dc:creator>
  <cp:keywords/>
  <dc:description/>
  <cp:lastModifiedBy>Harris, Kevin (Analysis Directorate)</cp:lastModifiedBy>
  <cp:revision/>
  <dcterms:created xsi:type="dcterms:W3CDTF">2016-05-05T14:07:14Z</dcterms:created>
  <dcterms:modified xsi:type="dcterms:W3CDTF">2020-11-23T14:23:25Z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4;#Benefits Realisation|337b0f54-0f39-4a74-9c7d-5b0f4a07fbbe</vt:lpwstr>
  </property>
  <property fmtid="{D5CDD505-2E9C-101B-9397-08002B2CF9AE}" pid="3" name="ContentTypeId">
    <vt:lpwstr>0x010100FA03369A83358B49AD2E09682E46B37B000FF4A4A07C709F4AAF9DDC79B1375F4B</vt:lpwstr>
  </property>
  <property fmtid="{D5CDD505-2E9C-101B-9397-08002B2CF9AE}" pid="4" name="_dlc_DocIdItemGuid">
    <vt:lpwstr>043fb0b8-8c04-4d92-ac37-2a6c7bde3f38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2019-11-10T19:46:36Z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50df67cd-1af8-4ef4-9ec3-00006222b91f</vt:lpwstr>
  </property>
  <property fmtid="{D5CDD505-2E9C-101B-9397-08002B2CF9AE}" pid="11" name="MSIP_Label_ba62f585-b40f-4ab9-bafe-39150f03d124_ContentBits">
    <vt:lpwstr>0</vt:lpwstr>
  </property>
  <property fmtid="{D5CDD505-2E9C-101B-9397-08002B2CF9AE}" pid="12" name="MailSubject">
    <vt:lpwstr/>
  </property>
  <property fmtid="{D5CDD505-2E9C-101B-9397-08002B2CF9AE}" pid="13" name="Order">
    <vt:r8>8932200</vt:r8>
  </property>
  <property fmtid="{D5CDD505-2E9C-101B-9397-08002B2CF9AE}" pid="14" name="LegacyPaperReason">
    <vt:lpwstr/>
  </property>
  <property fmtid="{D5CDD505-2E9C-101B-9397-08002B2CF9AE}" pid="15" name="MailAttachments">
    <vt:bool>false</vt:bool>
  </property>
  <property fmtid="{D5CDD505-2E9C-101B-9397-08002B2CF9AE}" pid="16" name="MailPreviewData">
    <vt:lpwstr/>
  </property>
  <property fmtid="{D5CDD505-2E9C-101B-9397-08002B2CF9AE}" pid="17" name="LegacyMovementHistory">
    <vt:lpwstr/>
  </property>
  <property fmtid="{D5CDD505-2E9C-101B-9397-08002B2CF9AE}" pid="18" name="MailIn-Reply-To">
    <vt:lpwstr/>
  </property>
  <property fmtid="{D5CDD505-2E9C-101B-9397-08002B2CF9AE}" pid="19" name="Held By">
    <vt:lpwstr/>
  </property>
  <property fmtid="{D5CDD505-2E9C-101B-9397-08002B2CF9AE}" pid="20" name="Barcode">
    <vt:lpwstr/>
  </property>
  <property fmtid="{D5CDD505-2E9C-101B-9397-08002B2CF9AE}" pid="21" name="MailTo">
    <vt:lpwstr/>
  </property>
  <property fmtid="{D5CDD505-2E9C-101B-9397-08002B2CF9AE}" pid="22" name="_dlc_BarcodeImage">
    <vt:lpwstr/>
  </property>
  <property fmtid="{D5CDD505-2E9C-101B-9397-08002B2CF9AE}" pid="23" name="LegacyHistoricalBarcode">
    <vt:lpwstr/>
  </property>
  <property fmtid="{D5CDD505-2E9C-101B-9397-08002B2CF9AE}" pid="24" name="MailOriginalSubject">
    <vt:lpwstr/>
  </property>
  <property fmtid="{D5CDD505-2E9C-101B-9397-08002B2CF9AE}" pid="25" name="LegacyAddresses">
    <vt:lpwstr/>
  </property>
  <property fmtid="{D5CDD505-2E9C-101B-9397-08002B2CF9AE}" pid="26" name="LegacySubject">
    <vt:lpwstr/>
  </property>
  <property fmtid="{D5CDD505-2E9C-101B-9397-08002B2CF9AE}" pid="27" name="MailFrom">
    <vt:lpwstr/>
  </property>
  <property fmtid="{D5CDD505-2E9C-101B-9397-08002B2CF9AE}" pid="28" name="LegacyBarcode">
    <vt:lpwstr/>
  </property>
  <property fmtid="{D5CDD505-2E9C-101B-9397-08002B2CF9AE}" pid="29" name="MailReply-To">
    <vt:lpwstr/>
  </property>
  <property fmtid="{D5CDD505-2E9C-101B-9397-08002B2CF9AE}" pid="30" name="LegacyForeignBarcode">
    <vt:lpwstr/>
  </property>
  <property fmtid="{D5CDD505-2E9C-101B-9397-08002B2CF9AE}" pid="31" name="LegacyOriginator">
    <vt:lpwstr/>
  </property>
  <property fmtid="{D5CDD505-2E9C-101B-9397-08002B2CF9AE}" pid="32" name="LegacyDisposition">
    <vt:lpwstr/>
  </property>
  <property fmtid="{D5CDD505-2E9C-101B-9397-08002B2CF9AE}" pid="33" name="MailCc">
    <vt:lpwstr/>
  </property>
  <property fmtid="{D5CDD505-2E9C-101B-9397-08002B2CF9AE}" pid="34" name="LegacyPhysicalObject">
    <vt:bool>false</vt:bool>
  </property>
  <property fmtid="{D5CDD505-2E9C-101B-9397-08002B2CF9AE}" pid="35" name="LegacyAddressee">
    <vt:lpwstr/>
  </property>
  <property fmtid="{D5CDD505-2E9C-101B-9397-08002B2CF9AE}" pid="36" name="MailReferences">
    <vt:lpwstr/>
  </property>
</Properties>
</file>