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offending\Reoffending\Reoffending Publication\11. November 2020\"/>
    </mc:Choice>
  </mc:AlternateContent>
  <bookViews>
    <workbookView xWindow="105" yWindow="225" windowWidth="20940" windowHeight="9285" tabRatio="761"/>
  </bookViews>
  <sheets>
    <sheet name="Metadata" sheetId="1" r:id="rId1"/>
    <sheet name="Tab1" sheetId="10" r:id="rId2"/>
    <sheet name="Tab2" sheetId="8" r:id="rId3"/>
    <sheet name="Tab 3" sheetId="6" r:id="rId4"/>
    <sheet name="Tab 4" sheetId="5" r:id="rId5"/>
    <sheet name="Tab 5" sheetId="11" r:id="rId6"/>
    <sheet name="Tab 6" sheetId="12" r:id="rId7"/>
    <sheet name="Tab 7" sheetId="2" r:id="rId8"/>
    <sheet name="Tab 8" sheetId="17" r:id="rId9"/>
    <sheet name="Tab 9" sheetId="7" r:id="rId10"/>
    <sheet name="Tab 10" sheetId="4" r:id="rId11"/>
    <sheet name="Tab 11" sheetId="16" r:id="rId12"/>
  </sheets>
  <definedNames>
    <definedName name="OLE_LINK19" localSheetId="0">Metadata!$A$37</definedName>
    <definedName name="_xlnm.Print_Area" localSheetId="0">Metadata!$A$1:$M$46</definedName>
    <definedName name="_xlnm.Print_Area" localSheetId="10">'Tab 10'!$A$1:$M$102</definedName>
    <definedName name="_xlnm.Print_Area" localSheetId="3">'Tab 3'!$A$1:$G$13</definedName>
    <definedName name="_xlnm.Print_Area" localSheetId="4">'Tab 4'!$A$1:$J$17</definedName>
    <definedName name="_xlnm.Print_Area" localSheetId="5">'Tab 5'!$A$1:$I$18</definedName>
    <definedName name="_xlnm.Print_Area" localSheetId="6">'Tab 6'!$A$1:$J$13</definedName>
    <definedName name="_xlnm.Print_Area" localSheetId="7">'Tab 7'!$A$1:$E$2</definedName>
    <definedName name="_xlnm.Print_Area" localSheetId="9">'Tab 9'!$A$1:$I$17</definedName>
    <definedName name="_xlnm.Print_Area" localSheetId="1">'Tab1'!$A$1:$E$38</definedName>
  </definedNames>
  <calcPr calcId="152511"/>
</workbook>
</file>

<file path=xl/calcChain.xml><?xml version="1.0" encoding="utf-8"?>
<calcChain xmlns="http://schemas.openxmlformats.org/spreadsheetml/2006/main">
  <c r="C100" i="4" l="1"/>
  <c r="D100" i="4"/>
  <c r="E100" i="4"/>
  <c r="F100" i="4"/>
  <c r="G100" i="4"/>
  <c r="H100" i="4"/>
  <c r="I100" i="4"/>
  <c r="J100" i="4"/>
  <c r="K100" i="4"/>
  <c r="L100" i="4"/>
  <c r="M100" i="4"/>
  <c r="N100" i="4"/>
  <c r="B100" i="4"/>
  <c r="C93" i="4"/>
  <c r="D93" i="4"/>
  <c r="E93" i="4"/>
  <c r="F93" i="4"/>
  <c r="G93" i="4"/>
  <c r="H93" i="4"/>
  <c r="I93" i="4"/>
  <c r="J93" i="4"/>
  <c r="K93" i="4"/>
  <c r="L93" i="4"/>
  <c r="M93" i="4"/>
  <c r="N93" i="4"/>
  <c r="B93" i="4"/>
  <c r="C88" i="4"/>
  <c r="D88" i="4"/>
  <c r="E88" i="4"/>
  <c r="F88" i="4"/>
  <c r="G88" i="4"/>
  <c r="H88" i="4"/>
  <c r="I88" i="4"/>
  <c r="J88" i="4"/>
  <c r="K88" i="4"/>
  <c r="L88" i="4"/>
  <c r="M88" i="4"/>
  <c r="N88" i="4"/>
  <c r="B88" i="4"/>
  <c r="C65" i="4"/>
  <c r="D65" i="4"/>
  <c r="E65" i="4"/>
  <c r="F65" i="4"/>
  <c r="G65" i="4"/>
  <c r="H65" i="4"/>
  <c r="I65" i="4"/>
  <c r="J65" i="4"/>
  <c r="K65" i="4"/>
  <c r="L65" i="4"/>
  <c r="M65" i="4"/>
  <c r="N65" i="4"/>
  <c r="B65" i="4"/>
  <c r="C53" i="4"/>
  <c r="D53" i="4"/>
  <c r="E53" i="4"/>
  <c r="F53" i="4"/>
  <c r="G53" i="4"/>
  <c r="H53" i="4"/>
  <c r="I53" i="4"/>
  <c r="J53" i="4"/>
  <c r="K53" i="4"/>
  <c r="L53" i="4"/>
  <c r="M53" i="4"/>
  <c r="N53" i="4"/>
  <c r="B53" i="4"/>
  <c r="C30" i="4"/>
  <c r="D30" i="4"/>
  <c r="E30" i="4"/>
  <c r="F30" i="4"/>
  <c r="G30" i="4"/>
  <c r="H30" i="4"/>
  <c r="I30" i="4"/>
  <c r="J30" i="4"/>
  <c r="K30" i="4"/>
  <c r="L30" i="4"/>
  <c r="M30" i="4"/>
  <c r="N30" i="4"/>
  <c r="B30" i="4"/>
  <c r="C27" i="4"/>
  <c r="D27" i="4"/>
  <c r="E27" i="4"/>
  <c r="F27" i="4"/>
  <c r="G27" i="4"/>
  <c r="H27" i="4"/>
  <c r="I27" i="4"/>
  <c r="J27" i="4"/>
  <c r="K27" i="4"/>
  <c r="L27" i="4"/>
  <c r="M27" i="4"/>
  <c r="N27" i="4"/>
  <c r="B27" i="4"/>
  <c r="C23" i="4"/>
  <c r="D23" i="4"/>
  <c r="E23" i="4"/>
  <c r="F23" i="4"/>
  <c r="G23" i="4"/>
  <c r="H23" i="4"/>
  <c r="I23" i="4"/>
  <c r="J23" i="4"/>
  <c r="K23" i="4"/>
  <c r="L23" i="4"/>
  <c r="M23" i="4"/>
  <c r="N23" i="4"/>
  <c r="B23" i="4"/>
  <c r="C22" i="4"/>
  <c r="D22" i="4"/>
  <c r="E22" i="4"/>
  <c r="F22" i="4"/>
  <c r="G22" i="4"/>
  <c r="H22" i="4"/>
  <c r="I22" i="4"/>
  <c r="J22" i="4"/>
  <c r="K22" i="4"/>
  <c r="L22" i="4"/>
  <c r="M22" i="4"/>
  <c r="N22" i="4"/>
  <c r="B22" i="4"/>
  <c r="C21" i="4"/>
  <c r="D21" i="4"/>
  <c r="E21" i="4"/>
  <c r="F21" i="4"/>
  <c r="G21" i="4"/>
  <c r="H21" i="4"/>
  <c r="I21" i="4"/>
  <c r="J21" i="4"/>
  <c r="K21" i="4"/>
  <c r="L21" i="4"/>
  <c r="M21" i="4"/>
  <c r="N21" i="4"/>
  <c r="B21" i="4"/>
  <c r="C18" i="4"/>
  <c r="D18" i="4"/>
  <c r="E18" i="4"/>
  <c r="F18" i="4"/>
  <c r="G18" i="4"/>
  <c r="H18" i="4"/>
  <c r="I18" i="4"/>
  <c r="J18" i="4"/>
  <c r="K18" i="4"/>
  <c r="L18" i="4"/>
  <c r="M18" i="4"/>
  <c r="N18" i="4"/>
  <c r="B18" i="4"/>
  <c r="C64" i="4"/>
  <c r="D64" i="4"/>
  <c r="E64" i="4"/>
  <c r="F64" i="4"/>
  <c r="G64" i="4"/>
  <c r="H64" i="4"/>
  <c r="I64" i="4"/>
  <c r="J64" i="4"/>
  <c r="K64" i="4"/>
  <c r="L64" i="4"/>
  <c r="M64" i="4"/>
  <c r="N64" i="4"/>
  <c r="B64" i="4"/>
  <c r="C62" i="4"/>
  <c r="D62" i="4"/>
  <c r="E62" i="4"/>
  <c r="F62" i="4"/>
  <c r="G62" i="4"/>
  <c r="H62" i="4"/>
  <c r="I62" i="4"/>
  <c r="J62" i="4"/>
  <c r="K62" i="4"/>
  <c r="L62" i="4"/>
  <c r="M62" i="4"/>
  <c r="N62" i="4"/>
  <c r="B62" i="4"/>
  <c r="C61" i="4"/>
  <c r="D61" i="4"/>
  <c r="E61" i="4"/>
  <c r="F61" i="4"/>
  <c r="G61" i="4"/>
  <c r="H61" i="4"/>
  <c r="I61" i="4"/>
  <c r="J61" i="4"/>
  <c r="K61" i="4"/>
  <c r="L61" i="4"/>
  <c r="M61" i="4"/>
  <c r="N61" i="4"/>
  <c r="B61" i="4"/>
  <c r="C60" i="4"/>
  <c r="D60" i="4"/>
  <c r="E60" i="4"/>
  <c r="F60" i="4"/>
  <c r="G60" i="4"/>
  <c r="H60" i="4"/>
  <c r="I60" i="4"/>
  <c r="J60" i="4"/>
  <c r="K60" i="4"/>
  <c r="L60" i="4"/>
  <c r="M60" i="4"/>
  <c r="N60" i="4"/>
  <c r="B60" i="4"/>
  <c r="C59" i="4"/>
  <c r="D59" i="4"/>
  <c r="E59" i="4"/>
  <c r="F59" i="4"/>
  <c r="G59" i="4"/>
  <c r="H59" i="4"/>
  <c r="I59" i="4"/>
  <c r="J59" i="4"/>
  <c r="K59" i="4"/>
  <c r="L59" i="4"/>
  <c r="M59" i="4"/>
  <c r="N59" i="4"/>
  <c r="B59" i="4"/>
  <c r="C58" i="4"/>
  <c r="D58" i="4"/>
  <c r="E58" i="4"/>
  <c r="F58" i="4"/>
  <c r="G58" i="4"/>
  <c r="H58" i="4"/>
  <c r="I58" i="4"/>
  <c r="J58" i="4"/>
  <c r="K58" i="4"/>
  <c r="L58" i="4"/>
  <c r="M58" i="4"/>
  <c r="N58" i="4"/>
  <c r="B58" i="4"/>
  <c r="C57" i="4"/>
  <c r="D57" i="4"/>
  <c r="E57" i="4"/>
  <c r="F57" i="4"/>
  <c r="G57" i="4"/>
  <c r="H57" i="4"/>
  <c r="I57" i="4"/>
  <c r="J57" i="4"/>
  <c r="K57" i="4"/>
  <c r="L57" i="4"/>
  <c r="M57" i="4"/>
  <c r="N57" i="4"/>
  <c r="B57" i="4"/>
  <c r="C56" i="4"/>
  <c r="D56" i="4"/>
  <c r="E56" i="4"/>
  <c r="F56" i="4"/>
  <c r="G56" i="4"/>
  <c r="H56" i="4"/>
  <c r="I56" i="4"/>
  <c r="J56" i="4"/>
  <c r="K56" i="4"/>
  <c r="L56" i="4"/>
  <c r="M56" i="4"/>
  <c r="N56" i="4"/>
  <c r="B56" i="4"/>
  <c r="C29" i="4"/>
  <c r="D29" i="4"/>
  <c r="E29" i="4"/>
  <c r="F29" i="4"/>
  <c r="G29" i="4"/>
  <c r="H29" i="4"/>
  <c r="I29" i="4"/>
  <c r="J29" i="4"/>
  <c r="K29" i="4"/>
  <c r="L29" i="4"/>
  <c r="M29" i="4"/>
  <c r="N29" i="4"/>
  <c r="B29" i="4"/>
  <c r="C26" i="4"/>
  <c r="D26" i="4"/>
  <c r="E26" i="4"/>
  <c r="F26" i="4"/>
  <c r="G26" i="4"/>
  <c r="H26" i="4"/>
  <c r="I26" i="4"/>
  <c r="J26" i="4"/>
  <c r="K26" i="4"/>
  <c r="L26" i="4"/>
  <c r="M26" i="4"/>
  <c r="N26" i="4"/>
  <c r="B26" i="4"/>
  <c r="C25" i="4"/>
  <c r="D25" i="4"/>
  <c r="E25" i="4"/>
  <c r="F25" i="4"/>
  <c r="G25" i="4"/>
  <c r="H25" i="4"/>
  <c r="I25" i="4"/>
  <c r="J25" i="4"/>
  <c r="K25" i="4"/>
  <c r="L25" i="4"/>
  <c r="M25" i="4"/>
  <c r="N25" i="4"/>
  <c r="B25" i="4"/>
  <c r="C24" i="4"/>
  <c r="D24" i="4"/>
  <c r="E24" i="4"/>
  <c r="F24" i="4"/>
  <c r="G24" i="4"/>
  <c r="H24" i="4"/>
  <c r="I24" i="4"/>
  <c r="J24" i="4"/>
  <c r="K24" i="4"/>
  <c r="L24" i="4"/>
  <c r="M24" i="4"/>
  <c r="N24" i="4"/>
  <c r="B24" i="4"/>
  <c r="J7" i="7" l="1"/>
  <c r="J9" i="7"/>
  <c r="J10" i="7"/>
  <c r="J12" i="7"/>
  <c r="J13" i="7"/>
  <c r="J15" i="7"/>
  <c r="J16" i="7"/>
  <c r="J4" i="7"/>
  <c r="D5" i="7"/>
  <c r="D6" i="7"/>
  <c r="D7" i="7"/>
  <c r="D8" i="7"/>
  <c r="D9" i="7"/>
  <c r="D10" i="7"/>
  <c r="D11" i="7"/>
  <c r="D12" i="7"/>
  <c r="D13" i="7"/>
  <c r="D14" i="7"/>
  <c r="D15" i="7"/>
  <c r="D16" i="7"/>
  <c r="D4" i="7"/>
  <c r="G5" i="7"/>
  <c r="G6" i="7"/>
  <c r="G7" i="7"/>
  <c r="G8" i="7"/>
  <c r="G9" i="7"/>
  <c r="G10" i="7"/>
  <c r="G11" i="7"/>
  <c r="G12" i="7"/>
  <c r="G13" i="7"/>
  <c r="G14" i="7"/>
  <c r="G15" i="7"/>
  <c r="G16" i="7"/>
  <c r="G4" i="7"/>
  <c r="G5" i="12"/>
  <c r="G6" i="12"/>
  <c r="G7" i="12"/>
  <c r="G8" i="12"/>
  <c r="G9" i="12"/>
  <c r="G10" i="12"/>
  <c r="G11" i="12"/>
  <c r="G4" i="12"/>
  <c r="D5" i="12"/>
  <c r="D6" i="12"/>
  <c r="D7" i="12"/>
  <c r="D8" i="12"/>
  <c r="D9" i="12"/>
  <c r="D10" i="12"/>
  <c r="D11" i="12"/>
  <c r="D4" i="12"/>
  <c r="G4" i="10" l="1"/>
  <c r="G5" i="10"/>
  <c r="G6" i="10"/>
  <c r="A32" i="1" l="1"/>
  <c r="A31" i="1"/>
  <c r="G31" i="10" l="1"/>
  <c r="G30" i="10"/>
  <c r="G19" i="10"/>
  <c r="G18" i="10"/>
  <c r="G17" i="10"/>
  <c r="G32" i="10" l="1"/>
</calcChain>
</file>

<file path=xl/sharedStrings.xml><?xml version="1.0" encoding="utf-8"?>
<sst xmlns="http://schemas.openxmlformats.org/spreadsheetml/2006/main" count="986" uniqueCount="213">
  <si>
    <t>Total</t>
  </si>
  <si>
    <t>Custody Probation Order</t>
  </si>
  <si>
    <t>Imprisonment</t>
  </si>
  <si>
    <t>Young Offender Centre</t>
  </si>
  <si>
    <t>Community Supervision</t>
  </si>
  <si>
    <t>Attendance Centre</t>
  </si>
  <si>
    <t>Combination Order</t>
  </si>
  <si>
    <t>Community Service Order</t>
  </si>
  <si>
    <t>Youth Conference Order</t>
  </si>
  <si>
    <t>Community Other</t>
  </si>
  <si>
    <t>Suspended Imprisonment</t>
  </si>
  <si>
    <t>Monetary Penalty</t>
  </si>
  <si>
    <t>Bound Over</t>
  </si>
  <si>
    <t>Conditional Discharge</t>
  </si>
  <si>
    <t>Absolute Discharge</t>
  </si>
  <si>
    <t>Other Disposal</t>
  </si>
  <si>
    <t>Caution</t>
  </si>
  <si>
    <t>Informed Warning</t>
  </si>
  <si>
    <t>Overall Total</t>
  </si>
  <si>
    <t>VAP</t>
  </si>
  <si>
    <t>Sexual</t>
  </si>
  <si>
    <t>Robbery</t>
  </si>
  <si>
    <t>Theft</t>
  </si>
  <si>
    <t>Burglary</t>
  </si>
  <si>
    <t>Criminal Damage</t>
  </si>
  <si>
    <t>Drugs</t>
  </si>
  <si>
    <t>Possession of Weapons</t>
  </si>
  <si>
    <t>Public Order</t>
  </si>
  <si>
    <t>Motoring</t>
  </si>
  <si>
    <t>Fraud</t>
  </si>
  <si>
    <t>Diversionary Disposal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</si>
  <si>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</si>
  <si>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</si>
  <si>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</si>
  <si>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</si>
  <si>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</si>
  <si>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</si>
  <si>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</si>
  <si>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</si>
  <si>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</si>
  <si>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Data Description</t>
  </si>
  <si>
    <t>Counting Rules</t>
  </si>
  <si>
    <t>Table index</t>
  </si>
  <si>
    <t>Age*</t>
  </si>
  <si>
    <t>*Age at Baseline Date</t>
  </si>
  <si>
    <t>Eleven +</t>
  </si>
  <si>
    <t>Number of Previous Offences</t>
  </si>
  <si>
    <t>None</t>
  </si>
  <si>
    <t>Community Responsibility Order</t>
  </si>
  <si>
    <t>*Violence against the person</t>
  </si>
  <si>
    <t xml:space="preserve">● Statistical coverage is restricted to those criminal convictions in which the PSNI was involved. </t>
  </si>
  <si>
    <t>● Prosecutions brought by government departments, public bodies and private individuals are not included.</t>
  </si>
  <si>
    <t>● An offence is counted as reoffence if ;</t>
  </si>
  <si>
    <t>1. It occurs within one year of the baseline date</t>
  </si>
  <si>
    <t>2. It has been committed in Northern Ireland</t>
  </si>
  <si>
    <t>3. It has be preoscuted via the Police Service of Northern Ireland and not a third party</t>
  </si>
  <si>
    <t>4.The offence in not a breach offence</t>
  </si>
  <si>
    <t xml:space="preserve">5. The offence has been ‘proven’, meaning that a court conviction or diversionary disposal has been imposed. </t>
  </si>
  <si>
    <t xml:space="preserve">● The baseline date is the first date a non-custodial sentence is given at court, a diversionary disposal made or release from custody that results in inclusion into the cohort </t>
  </si>
  <si>
    <t>● The principal offence and associate outcome of which is used in the analysis</t>
  </si>
  <si>
    <t>● The principal offence is usually taken as that for which the greatest penalty was imposed.</t>
  </si>
  <si>
    <t>● Adults are defined as those aged 18 and over at baseline date</t>
  </si>
  <si>
    <t xml:space="preserve">● Differences in the offending related characteristics of those included in each cohort make comparing reoffending rates problematic, across both time and jurisdictions.  </t>
  </si>
  <si>
    <t>Enquiries:</t>
  </si>
  <si>
    <t>Enquiries relating to information on conviction and sentencing statistics in Northern Ireland should be addressed to:</t>
  </si>
  <si>
    <t>Probation Order</t>
  </si>
  <si>
    <t>Table 3: Number of Proven Reoffences</t>
  </si>
  <si>
    <t>Tab 2: Reoffending Interval by Disposal Group</t>
  </si>
  <si>
    <t>Tab 3: Number of Proven Reoffences</t>
  </si>
  <si>
    <t>*Individual disposals will not sum to overall total.  For each of these groupings, only the first instance a person is included in this category is counted.</t>
  </si>
  <si>
    <t>● Youths are defined as those aged 17 and under at baseline date</t>
  </si>
  <si>
    <t>Tab 1: Reoffending Rate</t>
  </si>
  <si>
    <t>Table 8: Reoffending Rate by Disposal</t>
  </si>
  <si>
    <t>Tab 8: Reoffending Rate by Disposal</t>
  </si>
  <si>
    <t>Tab 9: Reoffending Rate by Baseline Offence Category</t>
  </si>
  <si>
    <t>Tab 10: Baseline Offence Category by First Reoffence Category</t>
  </si>
  <si>
    <t>Youth Conference Plan (PPS)</t>
  </si>
  <si>
    <t>-</t>
  </si>
  <si>
    <t>Table 10a: Baseline Offence Category by First Reoffence Category (All)</t>
  </si>
  <si>
    <t>Table 10b: Baseline Offence Category by First Reoffence Category (Adult)</t>
  </si>
  <si>
    <t>Time in Years*</t>
  </si>
  <si>
    <t>Table 9: Reoffending Rate by Baseline Offence Category</t>
  </si>
  <si>
    <t>Table 10c: Baseline Offence Category by First Reoffence Category (Youth)</t>
  </si>
  <si>
    <t>Table 6: Reoffending Rate by Time Between First Recorded Offence and Baseline Date</t>
  </si>
  <si>
    <t>Tab 7: Reoffending Rate by Age and Gender</t>
  </si>
  <si>
    <t>Tab 6: Reoffending Rate by Time in Years Since First Recorded Offence</t>
  </si>
  <si>
    <t>Disposal Group*</t>
  </si>
  <si>
    <t>Table 2c: Reoffending Interval by Disposal Group (Youth)</t>
  </si>
  <si>
    <t>Table 7: Reoffending Rate by Age and Gender</t>
  </si>
  <si>
    <t>Table 2a: Reoffending Interval by Disposal Group (All)</t>
  </si>
  <si>
    <t>Table 2b: Reoffending Interval by Disposal Group (Adult)</t>
  </si>
  <si>
    <t>*This is the offenders age at the time they committed their first offence as recorded on the Criminal Record Viewer.</t>
  </si>
  <si>
    <t>*This is the time in years between the offenders first offence as recorded on the Criminal Record Viewer and the baseline date.</t>
  </si>
  <si>
    <t>*Individual disposals will not sum to disposal groups or overall total.  For each of these groupings only, the first instance a person is included in this category is counted.</t>
  </si>
  <si>
    <t>Disposal*</t>
  </si>
  <si>
    <t>Table 11a: Reoffending Rate by Specified and Serious Offences</t>
  </si>
  <si>
    <t>Specified Offences</t>
  </si>
  <si>
    <t>Serious Offences</t>
  </si>
  <si>
    <t>Table 11b: Proportion of Offenders with a Baseline Specified and Serious Offences whose First Reoffence was also Specified and Serious</t>
  </si>
  <si>
    <t>Misc</t>
  </si>
  <si>
    <t>Enhanced Combination Order</t>
  </si>
  <si>
    <t>Analytical Services Group,</t>
  </si>
  <si>
    <t>Financial Service Division,</t>
  </si>
  <si>
    <t>Department of Justice,</t>
  </si>
  <si>
    <t>Level 3, Block B,</t>
  </si>
  <si>
    <t>Castle Buildings,</t>
  </si>
  <si>
    <t>Stormont Estate,</t>
  </si>
  <si>
    <t>Belfast BT4 3SG</t>
  </si>
  <si>
    <t>Telephone: 028 90520190</t>
  </si>
  <si>
    <t>Table 5: Reoffending Rate by Age at First Recorded Offence</t>
  </si>
  <si>
    <t>Table 4: Reoffending Rate by Number of Previous Offences</t>
  </si>
  <si>
    <t>Tab 5: Reoffending Rate by Age at First Recorded Offence</t>
  </si>
  <si>
    <t>`</t>
  </si>
  <si>
    <t>*Percentage cannot be shown where denominator is less than 50.</t>
  </si>
  <si>
    <t>**Percentage cannot be shown where denominator is less than 50.</t>
  </si>
  <si>
    <r>
      <t>*</t>
    </r>
    <r>
      <rPr>
        <b/>
        <sz val="9"/>
        <color rgb="FF000000"/>
        <rFont val="Arial"/>
        <family val="2"/>
      </rPr>
      <t>*Percentage cannot be shown where denominator is less than 50.</t>
    </r>
  </si>
  <si>
    <t>Number of People in Cohort</t>
  </si>
  <si>
    <t xml:space="preserve"> 2010/11</t>
  </si>
  <si>
    <t xml:space="preserve"> 2011/12</t>
  </si>
  <si>
    <t xml:space="preserve"> 2012/13</t>
  </si>
  <si>
    <t xml:space="preserve"> 2013/14</t>
  </si>
  <si>
    <t xml:space="preserve"> 2014/15</t>
  </si>
  <si>
    <t xml:space="preserve"> 2015/16</t>
  </si>
  <si>
    <t xml:space="preserve"> 2016/17</t>
  </si>
  <si>
    <t>Number who Reoffended within One Year</t>
  </si>
  <si>
    <t>10-13 years old</t>
  </si>
  <si>
    <t>14 years old</t>
  </si>
  <si>
    <t>15 years old</t>
  </si>
  <si>
    <t>16 years old</t>
  </si>
  <si>
    <t>17 years old</t>
  </si>
  <si>
    <t>18-19 years old</t>
  </si>
  <si>
    <t>20-24 years old</t>
  </si>
  <si>
    <t>25-29 years old</t>
  </si>
  <si>
    <t>30-39 years old</t>
  </si>
  <si>
    <t>40-49 years old</t>
  </si>
  <si>
    <t>50-59 years old</t>
  </si>
  <si>
    <t>60+ years old</t>
  </si>
  <si>
    <t>Disposal Group </t>
  </si>
  <si>
    <t>Life Licenses</t>
  </si>
  <si>
    <t>Baseline Offence  Category</t>
  </si>
  <si>
    <t>Criminal Justice (NI)  Order 2008 List</t>
  </si>
  <si>
    <t>Tab 4: Reoffending Rate by Number of Previous Offences</t>
  </si>
  <si>
    <t>***Highlighted figures indicate those baseline offences for which the largest proportion of first reoffences were for offences in the same category</t>
  </si>
  <si>
    <t>Custody Release</t>
  </si>
  <si>
    <t>One year and under</t>
  </si>
  <si>
    <t>Over one year to five</t>
  </si>
  <si>
    <t>Over five years to ten</t>
  </si>
  <si>
    <t>Over ten years to twenty</t>
  </si>
  <si>
    <t>Over twenty years to thirty</t>
  </si>
  <si>
    <t>Over thirty years to forty</t>
  </si>
  <si>
    <t>Over forty years</t>
  </si>
  <si>
    <t>● The data relates to the offending behaviours of all Offenders who have been given a non-custodial sentence at court, a diversionary disposal or who have been released from custody during the financial year 2017/18 onwards.</t>
  </si>
  <si>
    <t>Reoffending Rate (%)</t>
  </si>
  <si>
    <t>2017/18</t>
  </si>
  <si>
    <t>Table 1a: Reoffending Rate (All)</t>
  </si>
  <si>
    <t xml:space="preserve"> 2017/18</t>
  </si>
  <si>
    <t>Table 1b: Reoffending Rate (Adult)</t>
  </si>
  <si>
    <t>Table 1c: Reoffending Rate (Youth)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</si>
  <si>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</si>
  <si>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</si>
  <si>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</si>
  <si>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</si>
  <si>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</si>
  <si>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</si>
  <si>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</si>
  <si>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</si>
  <si>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</si>
  <si>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</si>
  <si>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</si>
  <si>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</si>
  <si>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Percent (%)</t>
  </si>
  <si>
    <t>%</t>
  </si>
  <si>
    <t>Cumulative Percent (%)</t>
  </si>
  <si>
    <t>One</t>
  </si>
  <si>
    <t xml:space="preserve">Number of Proven Reoffences </t>
  </si>
  <si>
    <t>Number of Offenders (All)</t>
  </si>
  <si>
    <t>Percent of Offenders (%) (All)</t>
  </si>
  <si>
    <t>Number of Offenders (Adult)</t>
  </si>
  <si>
    <t>Percent of Offenders (%) (Adult)</t>
  </si>
  <si>
    <t>Number of Offenders (Youth)</t>
  </si>
  <si>
    <t>Percent of Offenders (%) (Youth)</t>
  </si>
  <si>
    <t>Number of Offenders 
(All)</t>
  </si>
  <si>
    <t>Reoffended (All)</t>
  </si>
  <si>
    <t>One Year Proven Reoffending Rate
 (All)</t>
  </si>
  <si>
    <t>Reoffended (Adult)</t>
  </si>
  <si>
    <t>One Year Proven Reoffending Rate** (Adult)</t>
  </si>
  <si>
    <t>Reoffended (Youth)</t>
  </si>
  <si>
    <t>One Year Proven Reoffending Rate* (Youth)</t>
  </si>
  <si>
    <t xml:space="preserve">13 years old and under </t>
  </si>
  <si>
    <t xml:space="preserve">60+ years old </t>
  </si>
  <si>
    <t>One Year Proven Reoffending Rate 
(All)</t>
  </si>
  <si>
    <t>One Year Proven Reoffending Rate 
(Adult)</t>
  </si>
  <si>
    <t>One Year Proven Reoffending Rate 
(Youth)</t>
  </si>
  <si>
    <t>Reoffended (Male)</t>
  </si>
  <si>
    <t>Number of Offenders (Male)</t>
  </si>
  <si>
    <t>Reoffended (Female)</t>
  </si>
  <si>
    <t>Number of Offenders (Female)</t>
  </si>
  <si>
    <t>One Year Proven Reoffending Rate 
(Male)</t>
  </si>
  <si>
    <t>One Year Proven Reoffending Rate** (Female)</t>
  </si>
  <si>
    <t>Indeterminate Custodial Sentence</t>
  </si>
  <si>
    <t>Extended Custodial Sentence</t>
  </si>
  <si>
    <t>Determinate Custodial Sentence</t>
  </si>
  <si>
    <t>Juvenile Justice Centre Order</t>
  </si>
  <si>
    <t>One Year Proven Reoffending Rate** 
(All)</t>
  </si>
  <si>
    <t>One Year Proven Reoffending Rate** 
(Adult)</t>
  </si>
  <si>
    <t>One Year Proven Reoffending Rate** (Youth)</t>
  </si>
  <si>
    <t>One Year Proven Reoffending Rate** 
(Youth)</t>
  </si>
  <si>
    <t>Baseline Offence Category</t>
  </si>
  <si>
    <t xml:space="preserve">Robbery </t>
  </si>
  <si>
    <t>Reoffended 
(All)</t>
  </si>
  <si>
    <t>Reoffended 
(Adult)</t>
  </si>
  <si>
    <t>Number of Offenders 
(Adult)</t>
  </si>
  <si>
    <t>One Year Proven Reoffending Rate* 
(Youth)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</si>
</sst>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0.0%"/>
    <numFmt numFmtId="166" formatCode="###0"/>
    <numFmt numFmtId="167" formatCode="0.0000"/>
    <numFmt numFmtId="168" formatCode="0.0"/>
  </numFmts>
  <fonts count="6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30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8"/>
      <name val="Arial"/>
      <family val="2"/>
    </font>
    <font>
      <sz val="18"/>
      <name val="Arial"/>
    </font>
    <font>
      <b/>
      <sz val="12"/>
      <color rgb="FFFFFFFF"/>
      <name val="Tw Cen MT"/>
    </font>
    <font>
      <b/>
      <sz val="12"/>
      <color rgb="FF000000"/>
      <name val="Tw Cen MT"/>
    </font>
    <font>
      <sz val="12"/>
      <color rgb="FF000000"/>
      <name val="Tw Cen MT"/>
    </font>
    <font>
      <b/>
      <sz val="11"/>
      <color rgb="FFFFFFFF"/>
      <name val="Tw Cen MT"/>
    </font>
    <font>
      <sz val="11"/>
      <color rgb="FF000000"/>
      <name val="Tw Cen MT"/>
    </font>
    <font>
      <b/>
      <sz val="11"/>
      <color rgb="FF000000"/>
      <name val="Tw Cen MT"/>
    </font>
    <font>
      <b/>
      <sz val="11"/>
      <color rgb="FFFFFFFF"/>
      <name val="Tw Cen MT"/>
      <family val="2"/>
    </font>
    <font>
      <sz val="11"/>
      <color rgb="FF000000"/>
      <name val="Tw Cen MT"/>
      <family val="2"/>
    </font>
    <font>
      <b/>
      <sz val="11"/>
      <color rgb="FF000000"/>
      <name val="Tw Cen MT"/>
      <family val="2"/>
    </font>
    <font>
      <b/>
      <sz val="12"/>
      <color rgb="FFFFFFFF"/>
      <name val="Tw Cen MT"/>
      <family val="2"/>
    </font>
    <font>
      <sz val="12"/>
      <color rgb="FF000000"/>
      <name val="Tw Cen MT"/>
      <family val="2"/>
    </font>
    <font>
      <b/>
      <sz val="12"/>
      <color rgb="FF000000"/>
      <name val="Tw Cen MT"/>
      <family val="2"/>
    </font>
    <font>
      <sz val="10.5"/>
      <color rgb="FF000000"/>
      <name val="Tw Cen MT"/>
      <family val="2"/>
    </font>
    <font>
      <sz val="10.5"/>
      <color rgb="FFFF0000"/>
      <name val="Tw Cen MT"/>
      <family val="2"/>
    </font>
    <font>
      <b/>
      <sz val="10.5"/>
      <color rgb="FF000000"/>
      <name val="Tw Cen MT"/>
      <family val="2"/>
    </font>
    <font>
      <b/>
      <sz val="10.5"/>
      <color rgb="FFFFFFFF"/>
      <name val="Tw Cen MT"/>
      <family val="2"/>
    </font>
    <font>
      <b/>
      <sz val="10"/>
      <color rgb="FFFFFFFF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2"/>
      <name val="Tw Cen MT"/>
      <family val="2"/>
    </font>
    <font>
      <sz val="10"/>
      <name val="Tw Cen MT"/>
      <family val="2"/>
    </font>
    <font>
      <b/>
      <sz val="10"/>
      <name val="Tw Cen MT"/>
      <family val="2"/>
    </font>
    <font>
      <b/>
      <sz val="10"/>
      <color theme="0"/>
      <name val="Tw Cen MT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3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839"/>
        <bgColor indexed="64"/>
      </patternFill>
    </fill>
    <fill>
      <patternFill patternType="solid">
        <fgColor rgb="FFE5F4E0"/>
        <bgColor indexed="64"/>
      </patternFill>
    </fill>
    <fill>
      <patternFill patternType="solid">
        <fgColor rgb="FFB0DFA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</borders>
  <cellStyleXfs count="71">
    <xf numFmtId="0" fontId="0" fillId="0" borderId="0"/>
    <xf numFmtId="0" fontId="3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4" fontId="26" fillId="22" borderId="0"/>
    <xf numFmtId="4" fontId="26" fillId="23" borderId="0"/>
    <xf numFmtId="4" fontId="8" fillId="24" borderId="0"/>
    <xf numFmtId="0" fontId="26" fillId="25" borderId="0">
      <alignment horizontal="left"/>
    </xf>
    <xf numFmtId="0" fontId="27" fillId="26" borderId="0"/>
    <xf numFmtId="0" fontId="28" fillId="26" borderId="0"/>
    <xf numFmtId="164" fontId="8" fillId="0" borderId="0">
      <alignment horizontal="right"/>
    </xf>
    <xf numFmtId="0" fontId="29" fillId="27" borderId="0">
      <alignment horizontal="left"/>
    </xf>
    <xf numFmtId="0" fontId="29" fillId="25" borderId="0">
      <alignment horizontal="left"/>
    </xf>
    <xf numFmtId="0" fontId="30" fillId="0" borderId="0">
      <alignment horizontal="left"/>
    </xf>
    <xf numFmtId="0" fontId="8" fillId="0" borderId="0">
      <alignment horizontal="left"/>
    </xf>
    <xf numFmtId="0" fontId="31" fillId="0" borderId="0"/>
    <xf numFmtId="0" fontId="32" fillId="0" borderId="0">
      <alignment horizontal="left"/>
    </xf>
    <xf numFmtId="0" fontId="30" fillId="0" borderId="0"/>
    <xf numFmtId="0" fontId="30" fillId="0" borderId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4" borderId="0" applyNumberFormat="0" applyBorder="0" applyAlignment="0" applyProtection="0"/>
    <xf numFmtId="0" fontId="24" fillId="28" borderId="7" applyNumberFormat="0" applyFont="0" applyAlignment="0" applyProtection="0"/>
    <xf numFmtId="0" fontId="16" fillId="20" borderId="8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0" fontId="33" fillId="0" borderId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2" fillId="0" borderId="0"/>
  </cellStyleXfs>
  <cellXfs count="237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/>
    <xf numFmtId="1" fontId="2" fillId="0" borderId="0" xfId="0" applyNumberFormat="1" applyFont="1"/>
    <xf numFmtId="9" fontId="4" fillId="0" borderId="0" xfId="0" applyNumberFormat="1" applyFont="1"/>
    <xf numFmtId="0" fontId="6" fillId="0" borderId="0" xfId="0" applyFont="1" applyBorder="1"/>
    <xf numFmtId="0" fontId="34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1" fontId="4" fillId="0" borderId="0" xfId="0" applyNumberFormat="1" applyFont="1"/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3" fontId="4" fillId="0" borderId="0" xfId="0" applyNumberFormat="1" applyFont="1" applyBorder="1"/>
    <xf numFmtId="3" fontId="34" fillId="0" borderId="0" xfId="0" applyNumberFormat="1" applyFont="1"/>
    <xf numFmtId="3" fontId="2" fillId="0" borderId="0" xfId="0" applyNumberFormat="1" applyFont="1"/>
    <xf numFmtId="0" fontId="7" fillId="0" borderId="0" xfId="0" applyFont="1" applyAlignment="1">
      <alignment vertical="center"/>
    </xf>
    <xf numFmtId="0" fontId="39" fillId="29" borderId="0" xfId="62" applyFont="1" applyFill="1"/>
    <xf numFmtId="0" fontId="2" fillId="29" borderId="0" xfId="0" applyFont="1" applyFill="1" applyAlignment="1">
      <alignment vertical="top" wrapText="1"/>
    </xf>
    <xf numFmtId="0" fontId="2" fillId="30" borderId="0" xfId="0" applyFont="1" applyFill="1" applyAlignment="1">
      <alignment vertical="top" wrapText="1"/>
    </xf>
    <xf numFmtId="0" fontId="2" fillId="0" borderId="0" xfId="0" applyFont="1"/>
    <xf numFmtId="0" fontId="37" fillId="29" borderId="0" xfId="0" applyFont="1" applyFill="1"/>
    <xf numFmtId="0" fontId="2" fillId="29" borderId="0" xfId="0" applyFont="1" applyFill="1"/>
    <xf numFmtId="0" fontId="37" fillId="30" borderId="0" xfId="0" applyFont="1" applyFill="1"/>
    <xf numFmtId="0" fontId="2" fillId="30" borderId="0" xfId="0" applyFont="1" applyFill="1"/>
    <xf numFmtId="0" fontId="38" fillId="30" borderId="0" xfId="63" applyFont="1" applyFill="1"/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/>
    <xf numFmtId="0" fontId="0" fillId="0" borderId="0" xfId="0"/>
    <xf numFmtId="1" fontId="0" fillId="0" borderId="0" xfId="0" applyNumberFormat="1"/>
    <xf numFmtId="0" fontId="0" fillId="0" borderId="0" xfId="0"/>
    <xf numFmtId="166" fontId="41" fillId="0" borderId="0" xfId="67" applyNumberFormat="1" applyFont="1" applyBorder="1" applyAlignment="1">
      <alignment horizontal="right" vertical="center"/>
    </xf>
    <xf numFmtId="1" fontId="0" fillId="0" borderId="0" xfId="0" applyNumberFormat="1" applyBorder="1"/>
    <xf numFmtId="165" fontId="4" fillId="0" borderId="0" xfId="0" applyNumberFormat="1" applyFont="1"/>
    <xf numFmtId="1" fontId="4" fillId="0" borderId="0" xfId="0" applyNumberFormat="1" applyFont="1" applyBorder="1"/>
    <xf numFmtId="10" fontId="4" fillId="0" borderId="0" xfId="0" applyNumberFormat="1" applyFont="1"/>
    <xf numFmtId="0" fontId="35" fillId="0" borderId="0" xfId="0" applyFont="1"/>
    <xf numFmtId="166" fontId="41" fillId="0" borderId="0" xfId="68" applyNumberFormat="1" applyFont="1" applyBorder="1" applyAlignment="1">
      <alignment horizontal="right" vertical="center"/>
    </xf>
    <xf numFmtId="165" fontId="2" fillId="0" borderId="0" xfId="0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4" fillId="0" borderId="0" xfId="0" applyFont="1" applyFill="1" applyBorder="1"/>
    <xf numFmtId="9" fontId="4" fillId="0" borderId="0" xfId="0" applyNumberFormat="1" applyFont="1" applyFill="1" applyBorder="1"/>
    <xf numFmtId="0" fontId="42" fillId="0" borderId="0" xfId="70"/>
    <xf numFmtId="0" fontId="41" fillId="0" borderId="0" xfId="69" applyFont="1" applyBorder="1" applyAlignment="1">
      <alignment horizontal="left" vertical="top" wrapText="1"/>
    </xf>
    <xf numFmtId="166" fontId="41" fillId="0" borderId="0" xfId="69" applyNumberFormat="1" applyFont="1" applyBorder="1" applyAlignment="1">
      <alignment horizontal="right" vertical="center"/>
    </xf>
    <xf numFmtId="0" fontId="41" fillId="0" borderId="0" xfId="69" applyFont="1" applyBorder="1" applyAlignment="1">
      <alignment horizontal="left" vertical="top" wrapText="1"/>
    </xf>
    <xf numFmtId="0" fontId="7" fillId="0" borderId="0" xfId="0" applyFont="1" applyBorder="1"/>
    <xf numFmtId="0" fontId="6" fillId="0" borderId="0" xfId="0" applyFont="1"/>
    <xf numFmtId="9" fontId="4" fillId="0" borderId="0" xfId="0" applyNumberFormat="1" applyFont="1"/>
    <xf numFmtId="0" fontId="34" fillId="0" borderId="0" xfId="0" applyFont="1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1" fontId="0" fillId="0" borderId="0" xfId="0" applyNumberFormat="1"/>
    <xf numFmtId="165" fontId="0" fillId="0" borderId="0" xfId="0" applyNumberFormat="1"/>
    <xf numFmtId="0" fontId="3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/>
    <xf numFmtId="0" fontId="0" fillId="0" borderId="0" xfId="0"/>
    <xf numFmtId="0" fontId="38" fillId="30" borderId="0" xfId="0" applyFont="1" applyFill="1" applyAlignment="1">
      <alignment horizontal="left" vertical="center"/>
    </xf>
    <xf numFmtId="1" fontId="2" fillId="0" borderId="0" xfId="0" applyNumberFormat="1" applyFont="1" applyBorder="1"/>
    <xf numFmtId="3" fontId="2" fillId="0" borderId="0" xfId="0" applyNumberFormat="1" applyFont="1" applyBorder="1"/>
    <xf numFmtId="0" fontId="41" fillId="0" borderId="0" xfId="69" applyFont="1" applyBorder="1" applyAlignment="1">
      <alignment vertical="top" wrapText="1"/>
    </xf>
    <xf numFmtId="0" fontId="41" fillId="0" borderId="0" xfId="69" applyFont="1" applyFill="1" applyBorder="1" applyAlignment="1">
      <alignment vertical="top" wrapText="1"/>
    </xf>
    <xf numFmtId="0" fontId="41" fillId="0" borderId="0" xfId="69" applyFont="1" applyFill="1" applyBorder="1" applyAlignment="1">
      <alignment horizontal="left" vertical="top" wrapText="1"/>
    </xf>
    <xf numFmtId="166" fontId="41" fillId="0" borderId="0" xfId="69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0" fontId="41" fillId="0" borderId="0" xfId="69" applyFont="1" applyFill="1" applyBorder="1"/>
    <xf numFmtId="0" fontId="1" fillId="0" borderId="0" xfId="69" applyFill="1" applyBorder="1"/>
    <xf numFmtId="0" fontId="41" fillId="0" borderId="0" xfId="69" applyFont="1" applyFill="1" applyBorder="1" applyAlignment="1">
      <alignment wrapText="1"/>
    </xf>
    <xf numFmtId="0" fontId="41" fillId="0" borderId="0" xfId="69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9" fontId="4" fillId="0" borderId="0" xfId="0" applyNumberFormat="1" applyFont="1" applyAlignment="1">
      <alignment horizontal="right"/>
    </xf>
    <xf numFmtId="0" fontId="43" fillId="0" borderId="0" xfId="0" applyFont="1" applyAlignment="1">
      <alignment vertical="center"/>
    </xf>
    <xf numFmtId="0" fontId="6" fillId="0" borderId="0" xfId="0" applyFont="1" applyFill="1"/>
    <xf numFmtId="3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1" fontId="4" fillId="0" borderId="0" xfId="0" applyNumberFormat="1" applyFont="1" applyFill="1"/>
    <xf numFmtId="3" fontId="4" fillId="0" borderId="0" xfId="0" applyNumberFormat="1" applyFont="1" applyAlignment="1">
      <alignment vertical="center"/>
    </xf>
    <xf numFmtId="0" fontId="45" fillId="31" borderId="11" xfId="0" applyFont="1" applyFill="1" applyBorder="1" applyAlignment="1">
      <alignment vertical="top" wrapText="1"/>
    </xf>
    <xf numFmtId="0" fontId="46" fillId="31" borderId="11" xfId="0" applyFont="1" applyFill="1" applyBorder="1" applyAlignment="1">
      <alignment horizontal="center" vertical="center" wrapText="1" readingOrder="1"/>
    </xf>
    <xf numFmtId="0" fontId="47" fillId="32" borderId="12" xfId="0" applyFont="1" applyFill="1" applyBorder="1" applyAlignment="1">
      <alignment horizontal="left" vertical="center" wrapText="1" readingOrder="1"/>
    </xf>
    <xf numFmtId="3" fontId="48" fillId="32" borderId="12" xfId="0" applyNumberFormat="1" applyFont="1" applyFill="1" applyBorder="1" applyAlignment="1">
      <alignment horizontal="right" vertical="center" wrapText="1" readingOrder="1"/>
    </xf>
    <xf numFmtId="10" fontId="48" fillId="32" borderId="12" xfId="0" applyNumberFormat="1" applyFont="1" applyFill="1" applyBorder="1" applyAlignment="1">
      <alignment horizontal="right" vertical="center" wrapText="1" readingOrder="1"/>
    </xf>
    <xf numFmtId="0" fontId="47" fillId="32" borderId="13" xfId="0" applyFont="1" applyFill="1" applyBorder="1" applyAlignment="1">
      <alignment horizontal="left" vertical="center" wrapText="1" readingOrder="1"/>
    </xf>
    <xf numFmtId="3" fontId="48" fillId="32" borderId="13" xfId="0" applyNumberFormat="1" applyFont="1" applyFill="1" applyBorder="1" applyAlignment="1">
      <alignment horizontal="right" vertical="center" wrapText="1" readingOrder="1"/>
    </xf>
    <xf numFmtId="10" fontId="48" fillId="32" borderId="13" xfId="0" applyNumberFormat="1" applyFont="1" applyFill="1" applyBorder="1" applyAlignment="1">
      <alignment horizontal="right" vertical="center" wrapText="1" readingOrder="1"/>
    </xf>
    <xf numFmtId="0" fontId="0" fillId="0" borderId="0" xfId="0" applyAlignment="1"/>
    <xf numFmtId="3" fontId="48" fillId="32" borderId="12" xfId="0" applyNumberFormat="1" applyFont="1" applyFill="1" applyBorder="1" applyAlignment="1">
      <alignment horizontal="right" vertical="center" wrapText="1" indent="10" readingOrder="1"/>
    </xf>
    <xf numFmtId="10" fontId="48" fillId="32" borderId="12" xfId="0" applyNumberFormat="1" applyFont="1" applyFill="1" applyBorder="1" applyAlignment="1">
      <alignment horizontal="right" vertical="center" wrapText="1" indent="10" readingOrder="1"/>
    </xf>
    <xf numFmtId="3" fontId="48" fillId="32" borderId="13" xfId="0" applyNumberFormat="1" applyFont="1" applyFill="1" applyBorder="1" applyAlignment="1">
      <alignment horizontal="right" vertical="center" wrapText="1" indent="10" readingOrder="1"/>
    </xf>
    <xf numFmtId="10" fontId="48" fillId="32" borderId="13" xfId="0" applyNumberFormat="1" applyFont="1" applyFill="1" applyBorder="1" applyAlignment="1">
      <alignment horizontal="right" vertical="center" wrapText="1" indent="10" readingOrder="1"/>
    </xf>
    <xf numFmtId="0" fontId="48" fillId="32" borderId="12" xfId="0" applyFont="1" applyFill="1" applyBorder="1" applyAlignment="1">
      <alignment horizontal="right" vertical="center" wrapText="1" readingOrder="1"/>
    </xf>
    <xf numFmtId="0" fontId="48" fillId="32" borderId="13" xfId="0" applyFont="1" applyFill="1" applyBorder="1" applyAlignment="1">
      <alignment horizontal="right" vertical="center" wrapText="1" readingOrder="1"/>
    </xf>
    <xf numFmtId="0" fontId="45" fillId="31" borderId="11" xfId="0" applyFont="1" applyFill="1" applyBorder="1" applyAlignment="1">
      <alignment horizontal="center" vertical="top" wrapText="1"/>
    </xf>
    <xf numFmtId="0" fontId="49" fillId="31" borderId="10" xfId="0" applyFont="1" applyFill="1" applyBorder="1" applyAlignment="1">
      <alignment horizontal="left" vertical="center" wrapText="1" readingOrder="1"/>
    </xf>
    <xf numFmtId="0" fontId="49" fillId="31" borderId="10" xfId="0" applyFont="1" applyFill="1" applyBorder="1" applyAlignment="1">
      <alignment horizontal="center" vertical="center" wrapText="1" readingOrder="1"/>
    </xf>
    <xf numFmtId="0" fontId="50" fillId="32" borderId="12" xfId="0" applyFont="1" applyFill="1" applyBorder="1" applyAlignment="1">
      <alignment horizontal="left" vertical="center" wrapText="1" readingOrder="1"/>
    </xf>
    <xf numFmtId="0" fontId="50" fillId="32" borderId="12" xfId="0" applyFont="1" applyFill="1" applyBorder="1" applyAlignment="1">
      <alignment horizontal="center" vertical="center" wrapText="1" readingOrder="1"/>
    </xf>
    <xf numFmtId="0" fontId="50" fillId="32" borderId="13" xfId="0" applyFont="1" applyFill="1" applyBorder="1" applyAlignment="1">
      <alignment horizontal="left" vertical="center" wrapText="1" readingOrder="1"/>
    </xf>
    <xf numFmtId="0" fontId="50" fillId="32" borderId="13" xfId="0" applyFont="1" applyFill="1" applyBorder="1" applyAlignment="1">
      <alignment horizontal="center" vertical="center" wrapText="1" readingOrder="1"/>
    </xf>
    <xf numFmtId="3" fontId="50" fillId="32" borderId="13" xfId="0" applyNumberFormat="1" applyFont="1" applyFill="1" applyBorder="1" applyAlignment="1">
      <alignment horizontal="center" vertical="center" wrapText="1" readingOrder="1"/>
    </xf>
    <xf numFmtId="0" fontId="51" fillId="33" borderId="13" xfId="0" applyFont="1" applyFill="1" applyBorder="1" applyAlignment="1">
      <alignment horizontal="left" vertical="center" wrapText="1" readingOrder="1"/>
    </xf>
    <xf numFmtId="0" fontId="51" fillId="33" borderId="13" xfId="0" applyFont="1" applyFill="1" applyBorder="1" applyAlignment="1">
      <alignment horizontal="center" vertical="center" wrapText="1" readingOrder="1"/>
    </xf>
    <xf numFmtId="3" fontId="51" fillId="33" borderId="13" xfId="0" applyNumberFormat="1" applyFont="1" applyFill="1" applyBorder="1" applyAlignment="1">
      <alignment horizontal="center" vertical="center" wrapText="1" readingOrder="1"/>
    </xf>
    <xf numFmtId="0" fontId="49" fillId="31" borderId="13" xfId="0" applyFont="1" applyFill="1" applyBorder="1" applyAlignment="1">
      <alignment horizontal="left" vertical="center" wrapText="1" readingOrder="1"/>
    </xf>
    <xf numFmtId="0" fontId="49" fillId="31" borderId="13" xfId="0" applyFont="1" applyFill="1" applyBorder="1" applyAlignment="1">
      <alignment horizontal="center" vertical="center" wrapText="1" readingOrder="1"/>
    </xf>
    <xf numFmtId="165" fontId="50" fillId="32" borderId="13" xfId="0" applyNumberFormat="1" applyFont="1" applyFill="1" applyBorder="1" applyAlignment="1">
      <alignment horizontal="center" vertical="center" wrapText="1" readingOrder="1"/>
    </xf>
    <xf numFmtId="165" fontId="51" fillId="33" borderId="13" xfId="0" applyNumberFormat="1" applyFont="1" applyFill="1" applyBorder="1" applyAlignment="1">
      <alignment horizontal="center" vertical="center" wrapText="1" readingOrder="1"/>
    </xf>
    <xf numFmtId="0" fontId="52" fillId="31" borderId="10" xfId="0" applyFont="1" applyFill="1" applyBorder="1" applyAlignment="1">
      <alignment horizontal="left" vertical="center" wrapText="1" readingOrder="1"/>
    </xf>
    <xf numFmtId="0" fontId="52" fillId="31" borderId="10" xfId="0" applyFont="1" applyFill="1" applyBorder="1" applyAlignment="1">
      <alignment horizontal="center" vertical="center" wrapText="1" readingOrder="1"/>
    </xf>
    <xf numFmtId="0" fontId="53" fillId="32" borderId="12" xfId="0" applyFont="1" applyFill="1" applyBorder="1" applyAlignment="1">
      <alignment horizontal="left" vertical="center" wrapText="1" readingOrder="1"/>
    </xf>
    <xf numFmtId="0" fontId="53" fillId="32" borderId="12" xfId="0" applyFont="1" applyFill="1" applyBorder="1" applyAlignment="1">
      <alignment horizontal="center" vertical="center" wrapText="1" readingOrder="1"/>
    </xf>
    <xf numFmtId="0" fontId="53" fillId="32" borderId="13" xfId="0" applyFont="1" applyFill="1" applyBorder="1" applyAlignment="1">
      <alignment horizontal="left" vertical="center" wrapText="1" readingOrder="1"/>
    </xf>
    <xf numFmtId="0" fontId="53" fillId="32" borderId="13" xfId="0" applyFont="1" applyFill="1" applyBorder="1" applyAlignment="1">
      <alignment horizontal="center" vertical="center" wrapText="1" readingOrder="1"/>
    </xf>
    <xf numFmtId="3" fontId="53" fillId="32" borderId="13" xfId="0" applyNumberFormat="1" applyFont="1" applyFill="1" applyBorder="1" applyAlignment="1">
      <alignment horizontal="center" vertical="center" wrapText="1" readingOrder="1"/>
    </xf>
    <xf numFmtId="0" fontId="54" fillId="33" borderId="13" xfId="0" applyFont="1" applyFill="1" applyBorder="1" applyAlignment="1">
      <alignment horizontal="left" vertical="center" wrapText="1" readingOrder="1"/>
    </xf>
    <xf numFmtId="0" fontId="54" fillId="33" borderId="13" xfId="0" applyFont="1" applyFill="1" applyBorder="1" applyAlignment="1">
      <alignment horizontal="center" vertical="center" wrapText="1" readingOrder="1"/>
    </xf>
    <xf numFmtId="3" fontId="54" fillId="33" borderId="13" xfId="0" applyNumberFormat="1" applyFont="1" applyFill="1" applyBorder="1" applyAlignment="1">
      <alignment horizontal="center" vertical="center" wrapText="1" readingOrder="1"/>
    </xf>
    <xf numFmtId="0" fontId="52" fillId="31" borderId="13" xfId="0" applyFont="1" applyFill="1" applyBorder="1" applyAlignment="1">
      <alignment horizontal="left" vertical="center" wrapText="1" readingOrder="1"/>
    </xf>
    <xf numFmtId="0" fontId="52" fillId="31" borderId="13" xfId="0" applyFont="1" applyFill="1" applyBorder="1" applyAlignment="1">
      <alignment horizontal="center" vertical="center" wrapText="1" readingOrder="1"/>
    </xf>
    <xf numFmtId="165" fontId="53" fillId="32" borderId="13" xfId="0" applyNumberFormat="1" applyFont="1" applyFill="1" applyBorder="1" applyAlignment="1">
      <alignment horizontal="center" vertical="center" wrapText="1" readingOrder="1"/>
    </xf>
    <xf numFmtId="165" fontId="54" fillId="33" borderId="13" xfId="0" applyNumberFormat="1" applyFont="1" applyFill="1" applyBorder="1" applyAlignment="1">
      <alignment horizontal="center" vertical="center" wrapText="1" readingOrder="1"/>
    </xf>
    <xf numFmtId="0" fontId="55" fillId="31" borderId="18" xfId="0" applyFont="1" applyFill="1" applyBorder="1" applyAlignment="1">
      <alignment horizontal="left" vertical="top" wrapText="1" readingOrder="1"/>
    </xf>
    <xf numFmtId="0" fontId="55" fillId="31" borderId="18" xfId="0" applyFont="1" applyFill="1" applyBorder="1" applyAlignment="1">
      <alignment horizontal="right" vertical="center" wrapText="1" readingOrder="1"/>
    </xf>
    <xf numFmtId="0" fontId="56" fillId="32" borderId="13" xfId="0" applyFont="1" applyFill="1" applyBorder="1" applyAlignment="1">
      <alignment horizontal="left" vertical="center" wrapText="1" readingOrder="1"/>
    </xf>
    <xf numFmtId="3" fontId="56" fillId="32" borderId="13" xfId="0" applyNumberFormat="1" applyFont="1" applyFill="1" applyBorder="1" applyAlignment="1">
      <alignment horizontal="right" vertical="center" wrapText="1" readingOrder="1"/>
    </xf>
    <xf numFmtId="0" fontId="56" fillId="32" borderId="13" xfId="0" applyFont="1" applyFill="1" applyBorder="1" applyAlignment="1">
      <alignment horizontal="right" vertical="center" wrapText="1" readingOrder="1"/>
    </xf>
    <xf numFmtId="165" fontId="56" fillId="32" borderId="13" xfId="0" applyNumberFormat="1" applyFont="1" applyFill="1" applyBorder="1" applyAlignment="1">
      <alignment horizontal="right" vertical="center" wrapText="1" readingOrder="1"/>
    </xf>
    <xf numFmtId="3" fontId="57" fillId="33" borderId="10" xfId="0" applyNumberFormat="1" applyFont="1" applyFill="1" applyBorder="1" applyAlignment="1">
      <alignment horizontal="right" vertical="center" wrapText="1" readingOrder="1"/>
    </xf>
    <xf numFmtId="0" fontId="57" fillId="33" borderId="10" xfId="0" applyFont="1" applyFill="1" applyBorder="1" applyAlignment="1">
      <alignment horizontal="right" vertical="center" wrapText="1" readingOrder="1"/>
    </xf>
    <xf numFmtId="0" fontId="57" fillId="33" borderId="10" xfId="0" applyFont="1" applyFill="1" applyBorder="1" applyAlignment="1">
      <alignment horizontal="left" vertical="center" wrapText="1" readingOrder="1"/>
    </xf>
    <xf numFmtId="165" fontId="57" fillId="33" borderId="10" xfId="0" applyNumberFormat="1" applyFont="1" applyFill="1" applyBorder="1" applyAlignment="1">
      <alignment horizontal="right" vertical="center" wrapText="1" readingOrder="1"/>
    </xf>
    <xf numFmtId="0" fontId="56" fillId="32" borderId="10" xfId="0" applyFont="1" applyFill="1" applyBorder="1" applyAlignment="1">
      <alignment horizontal="left" vertical="center" wrapText="1" readingOrder="1"/>
    </xf>
    <xf numFmtId="0" fontId="56" fillId="32" borderId="10" xfId="0" applyFont="1" applyFill="1" applyBorder="1" applyAlignment="1">
      <alignment horizontal="right" vertical="center" wrapText="1" readingOrder="1"/>
    </xf>
    <xf numFmtId="165" fontId="56" fillId="32" borderId="10" xfId="0" applyNumberFormat="1" applyFont="1" applyFill="1" applyBorder="1" applyAlignment="1">
      <alignment horizontal="right" vertical="center" wrapText="1" readingOrder="1"/>
    </xf>
    <xf numFmtId="0" fontId="55" fillId="31" borderId="18" xfId="0" applyFont="1" applyFill="1" applyBorder="1" applyAlignment="1">
      <alignment horizontal="left" vertical="center" wrapText="1" readingOrder="1"/>
    </xf>
    <xf numFmtId="0" fontId="55" fillId="31" borderId="19" xfId="0" applyFont="1" applyFill="1" applyBorder="1" applyAlignment="1">
      <alignment horizontal="right" vertical="center" wrapText="1" readingOrder="1"/>
    </xf>
    <xf numFmtId="3" fontId="57" fillId="33" borderId="16" xfId="0" applyNumberFormat="1" applyFont="1" applyFill="1" applyBorder="1" applyAlignment="1">
      <alignment horizontal="right" vertical="center" wrapText="1" readingOrder="1"/>
    </xf>
    <xf numFmtId="0" fontId="55" fillId="31" borderId="17" xfId="0" applyFont="1" applyFill="1" applyBorder="1" applyAlignment="1">
      <alignment horizontal="right" vertical="center" wrapText="1" readingOrder="1"/>
    </xf>
    <xf numFmtId="0" fontId="56" fillId="32" borderId="14" xfId="0" applyFont="1" applyFill="1" applyBorder="1" applyAlignment="1">
      <alignment horizontal="right" vertical="center" wrapText="1" readingOrder="1"/>
    </xf>
    <xf numFmtId="0" fontId="55" fillId="31" borderId="18" xfId="0" applyFont="1" applyFill="1" applyBorder="1" applyAlignment="1">
      <alignment vertical="center" wrapText="1" readingOrder="1"/>
    </xf>
    <xf numFmtId="165" fontId="55" fillId="31" borderId="19" xfId="0" applyNumberFormat="1" applyFont="1" applyFill="1" applyBorder="1" applyAlignment="1">
      <alignment horizontal="right" vertical="center" wrapText="1" readingOrder="1"/>
    </xf>
    <xf numFmtId="165" fontId="56" fillId="32" borderId="14" xfId="0" applyNumberFormat="1" applyFont="1" applyFill="1" applyBorder="1" applyAlignment="1">
      <alignment horizontal="right" vertical="center" wrapText="1" readingOrder="1"/>
    </xf>
    <xf numFmtId="165" fontId="57" fillId="33" borderId="16" xfId="0" applyNumberFormat="1" applyFont="1" applyFill="1" applyBorder="1" applyAlignment="1">
      <alignment horizontal="right" vertical="center" wrapText="1" readingOrder="1"/>
    </xf>
    <xf numFmtId="165" fontId="56" fillId="32" borderId="21" xfId="0" applyNumberFormat="1" applyFont="1" applyFill="1" applyBorder="1" applyAlignment="1">
      <alignment horizontal="right" vertical="center" wrapText="1" readingOrder="1"/>
    </xf>
    <xf numFmtId="0" fontId="56" fillId="32" borderId="0" xfId="0" applyFont="1" applyFill="1" applyBorder="1" applyAlignment="1">
      <alignment vertical="center" wrapText="1" readingOrder="1"/>
    </xf>
    <xf numFmtId="0" fontId="57" fillId="33" borderId="13" xfId="0" applyFont="1" applyFill="1" applyBorder="1" applyAlignment="1">
      <alignment horizontal="left" vertical="center" wrapText="1" readingOrder="1"/>
    </xf>
    <xf numFmtId="3" fontId="57" fillId="33" borderId="13" xfId="0" applyNumberFormat="1" applyFont="1" applyFill="1" applyBorder="1" applyAlignment="1">
      <alignment horizontal="right" vertical="center" wrapText="1" readingOrder="1"/>
    </xf>
    <xf numFmtId="0" fontId="57" fillId="33" borderId="13" xfId="0" applyFont="1" applyFill="1" applyBorder="1" applyAlignment="1">
      <alignment horizontal="right" vertical="center" wrapText="1" readingOrder="1"/>
    </xf>
    <xf numFmtId="0" fontId="56" fillId="32" borderId="21" xfId="0" applyFont="1" applyFill="1" applyBorder="1" applyAlignment="1">
      <alignment horizontal="right" vertical="center" wrapText="1" readingOrder="1"/>
    </xf>
    <xf numFmtId="165" fontId="57" fillId="33" borderId="13" xfId="0" applyNumberFormat="1" applyFont="1" applyFill="1" applyBorder="1" applyAlignment="1">
      <alignment horizontal="right" vertical="center" wrapText="1" readingOrder="1"/>
    </xf>
    <xf numFmtId="165" fontId="57" fillId="33" borderId="14" xfId="0" applyNumberFormat="1" applyFont="1" applyFill="1" applyBorder="1" applyAlignment="1">
      <alignment horizontal="right" vertical="center" wrapText="1" readingOrder="1"/>
    </xf>
    <xf numFmtId="0" fontId="58" fillId="33" borderId="15" xfId="0" applyFont="1" applyFill="1" applyBorder="1" applyAlignment="1">
      <alignment horizontal="left" vertical="center" wrapText="1" readingOrder="1"/>
    </xf>
    <xf numFmtId="0" fontId="58" fillId="33" borderId="13" xfId="0" applyFont="1" applyFill="1" applyBorder="1" applyAlignment="1">
      <alignment horizontal="left" vertical="center" wrapText="1" readingOrder="1"/>
    </xf>
    <xf numFmtId="0" fontId="58" fillId="33" borderId="13" xfId="0" applyFont="1" applyFill="1" applyBorder="1" applyAlignment="1">
      <alignment horizontal="right" vertical="center" wrapText="1" readingOrder="1"/>
    </xf>
    <xf numFmtId="0" fontId="59" fillId="33" borderId="13" xfId="0" applyFont="1" applyFill="1" applyBorder="1" applyAlignment="1">
      <alignment horizontal="right" vertical="center" wrapText="1" readingOrder="1"/>
    </xf>
    <xf numFmtId="0" fontId="60" fillId="33" borderId="13" xfId="0" applyFont="1" applyFill="1" applyBorder="1" applyAlignment="1">
      <alignment horizontal="left" vertical="center" wrapText="1" readingOrder="1"/>
    </xf>
    <xf numFmtId="0" fontId="60" fillId="33" borderId="13" xfId="0" applyFont="1" applyFill="1" applyBorder="1" applyAlignment="1">
      <alignment horizontal="right" vertical="center" wrapText="1" readingOrder="1"/>
    </xf>
    <xf numFmtId="3" fontId="60" fillId="33" borderId="13" xfId="0" applyNumberFormat="1" applyFont="1" applyFill="1" applyBorder="1" applyAlignment="1">
      <alignment horizontal="right" vertical="center" wrapText="1" readingOrder="1"/>
    </xf>
    <xf numFmtId="0" fontId="58" fillId="32" borderId="15" xfId="0" applyFont="1" applyFill="1" applyBorder="1" applyAlignment="1">
      <alignment horizontal="left" vertical="center" wrapText="1" readingOrder="1"/>
    </xf>
    <xf numFmtId="0" fontId="58" fillId="32" borderId="13" xfId="0" applyFont="1" applyFill="1" applyBorder="1" applyAlignment="1">
      <alignment horizontal="left" vertical="center" wrapText="1" readingOrder="1"/>
    </xf>
    <xf numFmtId="0" fontId="58" fillId="32" borderId="13" xfId="0" applyFont="1" applyFill="1" applyBorder="1" applyAlignment="1">
      <alignment horizontal="right" vertical="center" wrapText="1" readingOrder="1"/>
    </xf>
    <xf numFmtId="0" fontId="60" fillId="32" borderId="13" xfId="0" applyFont="1" applyFill="1" applyBorder="1" applyAlignment="1">
      <alignment horizontal="left" vertical="center" wrapText="1" readingOrder="1"/>
    </xf>
    <xf numFmtId="0" fontId="60" fillId="32" borderId="13" xfId="0" applyFont="1" applyFill="1" applyBorder="1" applyAlignment="1">
      <alignment horizontal="right" vertical="center" wrapText="1" readingOrder="1"/>
    </xf>
    <xf numFmtId="3" fontId="60" fillId="32" borderId="13" xfId="0" applyNumberFormat="1" applyFont="1" applyFill="1" applyBorder="1" applyAlignment="1">
      <alignment horizontal="right" vertical="center" wrapText="1" readingOrder="1"/>
    </xf>
    <xf numFmtId="3" fontId="58" fillId="33" borderId="13" xfId="0" applyNumberFormat="1" applyFont="1" applyFill="1" applyBorder="1" applyAlignment="1">
      <alignment horizontal="right" vertical="center" wrapText="1" readingOrder="1"/>
    </xf>
    <xf numFmtId="3" fontId="58" fillId="32" borderId="13" xfId="0" applyNumberFormat="1" applyFont="1" applyFill="1" applyBorder="1" applyAlignment="1">
      <alignment horizontal="right" vertical="center" wrapText="1" readingOrder="1"/>
    </xf>
    <xf numFmtId="0" fontId="60" fillId="33" borderId="15" xfId="0" applyFont="1" applyFill="1" applyBorder="1" applyAlignment="1">
      <alignment horizontal="left" vertical="center" wrapText="1" readingOrder="1"/>
    </xf>
    <xf numFmtId="0" fontId="44" fillId="33" borderId="13" xfId="0" applyFont="1" applyFill="1" applyBorder="1" applyAlignment="1">
      <alignment vertical="center" wrapText="1"/>
    </xf>
    <xf numFmtId="0" fontId="60" fillId="32" borderId="15" xfId="0" applyFont="1" applyFill="1" applyBorder="1" applyAlignment="1">
      <alignment horizontal="left" vertical="center" wrapText="1" readingOrder="1"/>
    </xf>
    <xf numFmtId="165" fontId="58" fillId="33" borderId="13" xfId="0" applyNumberFormat="1" applyFont="1" applyFill="1" applyBorder="1" applyAlignment="1">
      <alignment horizontal="right" vertical="center" wrapText="1" readingOrder="1"/>
    </xf>
    <xf numFmtId="165" fontId="60" fillId="33" borderId="13" xfId="0" applyNumberFormat="1" applyFont="1" applyFill="1" applyBorder="1" applyAlignment="1">
      <alignment horizontal="right" vertical="center" wrapText="1" readingOrder="1"/>
    </xf>
    <xf numFmtId="165" fontId="58" fillId="32" borderId="13" xfId="0" applyNumberFormat="1" applyFont="1" applyFill="1" applyBorder="1" applyAlignment="1">
      <alignment horizontal="right" vertical="center" wrapText="1" readingOrder="1"/>
    </xf>
    <xf numFmtId="165" fontId="60" fillId="32" borderId="13" xfId="0" applyNumberFormat="1" applyFont="1" applyFill="1" applyBorder="1" applyAlignment="1">
      <alignment horizontal="right" vertical="center" wrapText="1" readingOrder="1"/>
    </xf>
    <xf numFmtId="165" fontId="58" fillId="33" borderId="14" xfId="0" applyNumberFormat="1" applyFont="1" applyFill="1" applyBorder="1" applyAlignment="1">
      <alignment horizontal="right" vertical="center" wrapText="1" readingOrder="1"/>
    </xf>
    <xf numFmtId="165" fontId="60" fillId="33" borderId="14" xfId="0" applyNumberFormat="1" applyFont="1" applyFill="1" applyBorder="1" applyAlignment="1">
      <alignment horizontal="right" vertical="center" wrapText="1" readingOrder="1"/>
    </xf>
    <xf numFmtId="165" fontId="58" fillId="32" borderId="14" xfId="0" applyNumberFormat="1" applyFont="1" applyFill="1" applyBorder="1" applyAlignment="1">
      <alignment horizontal="right" vertical="center" wrapText="1" readingOrder="1"/>
    </xf>
    <xf numFmtId="165" fontId="60" fillId="32" borderId="14" xfId="0" applyNumberFormat="1" applyFont="1" applyFill="1" applyBorder="1" applyAlignment="1">
      <alignment horizontal="right" vertical="center" wrapText="1" readingOrder="1"/>
    </xf>
    <xf numFmtId="0" fontId="61" fillId="31" borderId="20" xfId="0" applyFont="1" applyFill="1" applyBorder="1" applyAlignment="1">
      <alignment horizontal="left" vertical="center" wrapText="1" readingOrder="1"/>
    </xf>
    <xf numFmtId="0" fontId="61" fillId="31" borderId="18" xfId="0" applyFont="1" applyFill="1" applyBorder="1" applyAlignment="1">
      <alignment horizontal="left" vertical="center" wrapText="1" readingOrder="1"/>
    </xf>
    <xf numFmtId="0" fontId="61" fillId="31" borderId="18" xfId="0" applyFont="1" applyFill="1" applyBorder="1" applyAlignment="1">
      <alignment horizontal="right" vertical="center" wrapText="1" readingOrder="1"/>
    </xf>
    <xf numFmtId="0" fontId="61" fillId="31" borderId="19" xfId="0" applyFont="1" applyFill="1" applyBorder="1" applyAlignment="1">
      <alignment horizontal="right" vertical="center" wrapText="1" readingOrder="1"/>
    </xf>
    <xf numFmtId="0" fontId="62" fillId="31" borderId="10" xfId="0" applyFont="1" applyFill="1" applyBorder="1" applyAlignment="1">
      <alignment horizontal="left" vertical="center" wrapText="1" readingOrder="1"/>
    </xf>
    <xf numFmtId="0" fontId="62" fillId="31" borderId="10" xfId="0" applyFont="1" applyFill="1" applyBorder="1" applyAlignment="1">
      <alignment horizontal="center" vertical="center" wrapText="1" readingOrder="1"/>
    </xf>
    <xf numFmtId="0" fontId="63" fillId="32" borderId="12" xfId="0" applyFont="1" applyFill="1" applyBorder="1" applyAlignment="1">
      <alignment horizontal="left" vertical="center" wrapText="1" readingOrder="1"/>
    </xf>
    <xf numFmtId="0" fontId="63" fillId="32" borderId="12" xfId="0" applyFont="1" applyFill="1" applyBorder="1" applyAlignment="1">
      <alignment horizontal="center" vertical="center" wrapText="1" readingOrder="1"/>
    </xf>
    <xf numFmtId="0" fontId="63" fillId="32" borderId="13" xfId="0" applyFont="1" applyFill="1" applyBorder="1" applyAlignment="1">
      <alignment horizontal="left" vertical="center" wrapText="1" readingOrder="1"/>
    </xf>
    <xf numFmtId="0" fontId="63" fillId="32" borderId="13" xfId="0" applyFont="1" applyFill="1" applyBorder="1" applyAlignment="1">
      <alignment horizontal="center" vertical="center" wrapText="1" readingOrder="1"/>
    </xf>
    <xf numFmtId="3" fontId="63" fillId="32" borderId="13" xfId="0" applyNumberFormat="1" applyFont="1" applyFill="1" applyBorder="1" applyAlignment="1">
      <alignment horizontal="center" vertical="center" wrapText="1" readingOrder="1"/>
    </xf>
    <xf numFmtId="0" fontId="64" fillId="33" borderId="13" xfId="0" applyFont="1" applyFill="1" applyBorder="1" applyAlignment="1">
      <alignment horizontal="left" vertical="center" wrapText="1" readingOrder="1"/>
    </xf>
    <xf numFmtId="0" fontId="64" fillId="33" borderId="13" xfId="0" applyFont="1" applyFill="1" applyBorder="1" applyAlignment="1">
      <alignment horizontal="center" vertical="center" wrapText="1" readingOrder="1"/>
    </xf>
    <xf numFmtId="3" fontId="64" fillId="33" borderId="13" xfId="0" applyNumberFormat="1" applyFont="1" applyFill="1" applyBorder="1" applyAlignment="1">
      <alignment horizontal="center" vertical="center" wrapText="1" readingOrder="1"/>
    </xf>
    <xf numFmtId="0" fontId="63" fillId="32" borderId="13" xfId="0" applyFont="1" applyFill="1" applyBorder="1" applyAlignment="1">
      <alignment horizontal="left" vertical="center" readingOrder="1"/>
    </xf>
    <xf numFmtId="0" fontId="63" fillId="32" borderId="12" xfId="0" applyFont="1" applyFill="1" applyBorder="1" applyAlignment="1">
      <alignment horizontal="left" vertical="center" readingOrder="1"/>
    </xf>
    <xf numFmtId="0" fontId="64" fillId="33" borderId="13" xfId="0" applyFont="1" applyFill="1" applyBorder="1" applyAlignment="1">
      <alignment horizontal="left" vertical="center" readingOrder="1"/>
    </xf>
    <xf numFmtId="0" fontId="63" fillId="32" borderId="10" xfId="0" applyFont="1" applyFill="1" applyBorder="1" applyAlignment="1">
      <alignment horizontal="center" vertical="center" wrapText="1" readingOrder="1"/>
    </xf>
    <xf numFmtId="0" fontId="63" fillId="32" borderId="10" xfId="0" applyFont="1" applyFill="1" applyBorder="1" applyAlignment="1">
      <alignment horizontal="center" vertical="center" readingOrder="1"/>
    </xf>
    <xf numFmtId="3" fontId="65" fillId="33" borderId="10" xfId="0" applyNumberFormat="1" applyFont="1" applyFill="1" applyBorder="1" applyAlignment="1">
      <alignment horizontal="right" vertical="center" wrapText="1" readingOrder="1"/>
    </xf>
    <xf numFmtId="165" fontId="65" fillId="33" borderId="13" xfId="0" applyNumberFormat="1" applyFont="1" applyFill="1" applyBorder="1" applyAlignment="1">
      <alignment horizontal="right" vertical="center" wrapText="1" readingOrder="1"/>
    </xf>
    <xf numFmtId="3" fontId="65" fillId="33" borderId="13" xfId="0" applyNumberFormat="1" applyFont="1" applyFill="1" applyBorder="1" applyAlignment="1">
      <alignment horizontal="right" vertical="center" wrapText="1" readingOrder="1"/>
    </xf>
    <xf numFmtId="0" fontId="65" fillId="33" borderId="13" xfId="0" applyFont="1" applyFill="1" applyBorder="1" applyAlignment="1">
      <alignment horizontal="right" vertical="center" wrapText="1" readingOrder="1"/>
    </xf>
    <xf numFmtId="0" fontId="2" fillId="30" borderId="0" xfId="0" applyFont="1" applyFill="1" applyAlignment="1">
      <alignment horizontal="left" vertical="top"/>
    </xf>
    <xf numFmtId="0" fontId="2" fillId="29" borderId="0" xfId="0" applyFont="1" applyFill="1" applyAlignment="1">
      <alignment horizontal="left" vertical="top" wrapText="1"/>
    </xf>
    <xf numFmtId="0" fontId="2" fillId="30" borderId="0" xfId="0" applyFont="1" applyFill="1" applyAlignment="1">
      <alignment horizontal="left" vertical="top" wrapText="1"/>
    </xf>
    <xf numFmtId="0" fontId="63" fillId="32" borderId="13" xfId="0" applyFont="1" applyFill="1" applyBorder="1" applyAlignment="1">
      <alignment horizontal="center" vertical="center" readingOrder="1"/>
    </xf>
    <xf numFmtId="165" fontId="66" fillId="32" borderId="13" xfId="0" applyNumberFormat="1" applyFont="1" applyFill="1" applyBorder="1" applyAlignment="1">
      <alignment horizontal="center" vertical="center"/>
    </xf>
    <xf numFmtId="165" fontId="67" fillId="33" borderId="13" xfId="0" applyNumberFormat="1" applyFont="1" applyFill="1" applyBorder="1" applyAlignment="1">
      <alignment horizontal="center" vertical="center"/>
    </xf>
    <xf numFmtId="0" fontId="66" fillId="32" borderId="10" xfId="0" applyFont="1" applyFill="1" applyBorder="1" applyAlignment="1">
      <alignment horizontal="center" vertical="center" wrapText="1"/>
    </xf>
    <xf numFmtId="0" fontId="66" fillId="32" borderId="12" xfId="0" applyFont="1" applyFill="1" applyBorder="1" applyAlignment="1">
      <alignment horizontal="center" vertical="center" wrapText="1"/>
    </xf>
    <xf numFmtId="0" fontId="66" fillId="32" borderId="13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8" fillId="31" borderId="10" xfId="0" applyFont="1" applyFill="1" applyBorder="1" applyAlignment="1">
      <alignment horizontal="center" vertical="center" wrapText="1" readingOrder="1"/>
    </xf>
    <xf numFmtId="0" fontId="66" fillId="32" borderId="10" xfId="0" applyFont="1" applyFill="1" applyBorder="1" applyAlignment="1">
      <alignment horizontal="center" vertical="center" wrapText="1" readingOrder="1"/>
    </xf>
    <xf numFmtId="0" fontId="66" fillId="32" borderId="12" xfId="0" applyFont="1" applyFill="1" applyBorder="1" applyAlignment="1">
      <alignment horizontal="center" vertical="center" wrapText="1" readingOrder="1"/>
    </xf>
    <xf numFmtId="0" fontId="66" fillId="32" borderId="13" xfId="0" applyFont="1" applyFill="1" applyBorder="1" applyAlignment="1">
      <alignment horizontal="center" vertical="center" wrapText="1" readingOrder="1"/>
    </xf>
    <xf numFmtId="0" fontId="67" fillId="33" borderId="13" xfId="0" applyFont="1" applyFill="1" applyBorder="1" applyAlignment="1">
      <alignment horizontal="center" vertical="center" wrapText="1" readingOrder="1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/>
  </cellXfs>
  <cellStyles count="7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62" builtinId="8"/>
    <cellStyle name="Hyperlink 2" xfId="35"/>
    <cellStyle name="IABackgroundMembers" xfId="36"/>
    <cellStyle name="IAColorCodingBad" xfId="37"/>
    <cellStyle name="IAColorCodingGood" xfId="38"/>
    <cellStyle name="IAColorCodingOK" xfId="39"/>
    <cellStyle name="IAColumnHeader" xfId="40"/>
    <cellStyle name="IAContentsList" xfId="41"/>
    <cellStyle name="IAContentsTitle" xfId="42"/>
    <cellStyle name="IADataCells" xfId="43"/>
    <cellStyle name="IADimensionNames" xfId="44"/>
    <cellStyle name="IAParentColumnHeader" xfId="45"/>
    <cellStyle name="IAParentRowHeader" xfId="46"/>
    <cellStyle name="IAQueryInfo" xfId="47"/>
    <cellStyle name="IAReportTitle" xfId="48"/>
    <cellStyle name="IARowHeader" xfId="49"/>
    <cellStyle name="IASubTotalsCol" xfId="50"/>
    <cellStyle name="IASubTotalsRow" xfId="51"/>
    <cellStyle name="Input 2" xfId="52"/>
    <cellStyle name="Linked Cell 2" xfId="53"/>
    <cellStyle name="Neutral 2" xfId="54"/>
    <cellStyle name="Normal" xfId="0" builtinId="0"/>
    <cellStyle name="Normal 2" xfId="1"/>
    <cellStyle name="Normal 2 2" xfId="63"/>
    <cellStyle name="Normal 2 3" xfId="66"/>
    <cellStyle name="Normal_Tab 7_1" xfId="70"/>
    <cellStyle name="Normal_Tab 9" xfId="69"/>
    <cellStyle name="Normal_Tab2" xfId="67"/>
    <cellStyle name="Normal_Tab2_1" xfId="68"/>
    <cellStyle name="Note 2" xfId="55"/>
    <cellStyle name="Output 2" xfId="56"/>
    <cellStyle name="Percent 2" xfId="57"/>
    <cellStyle name="Percent 2 2" xfId="64"/>
    <cellStyle name="Refdb standard" xfId="58"/>
    <cellStyle name="Refdb standard 2" xfId="65"/>
    <cellStyle name="Title 2" xfId="59"/>
    <cellStyle name="Total 2" xfId="60"/>
    <cellStyle name="Warning Text 2" xfId="61"/>
  </cellStyles>
  <dxfs count="0"/>
  <tableStyles count="0" defaultTableStyle="TableStyleMedium2" defaultPivotStyle="PivotStyleLight16"/>
  <colors>
    <mruColors>
      <color rgb="FFE5F4E0"/>
      <color rgb="FFCBDFF1"/>
      <color rgb="FFE7F0F8"/>
      <color rgb="FFB0DFA1"/>
      <color rgb="FF82B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130" zoomScaleNormal="130" zoomScaleSheetLayoutView="100" workbookViewId="0">
      <selection activeCell="N2" sqref="N2"/>
    </sheetView>
  </sheetViews>
  <sheetFormatPr defaultRowHeight="14.25" x14ac:dyDescent="0.2"/>
  <cols>
    <col min="1" max="11" width="9.140625" style="24"/>
    <col min="12" max="12" width="11.7109375" style="24" customWidth="1"/>
    <col min="13" max="13" width="9.140625" style="24"/>
    <col min="14" max="14" width="9.140625" style="30"/>
    <col min="15" max="16384" width="9.140625" style="24"/>
  </cols>
  <sheetData>
    <row r="1" spans="1:14" ht="15" x14ac:dyDescent="0.25">
      <c r="A1" s="25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30.75" customHeight="1" x14ac:dyDescent="0.2">
      <c r="A2" s="221" t="s">
        <v>151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"/>
      <c r="N2" s="31"/>
    </row>
    <row r="3" spans="1:14" ht="14.25" customHeight="1" x14ac:dyDescent="0.2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1"/>
    </row>
    <row r="4" spans="1:14" ht="15.75" customHeight="1" x14ac:dyDescent="0.2">
      <c r="A4" s="221" t="s">
        <v>51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31"/>
    </row>
    <row r="5" spans="1:14" ht="9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1"/>
    </row>
    <row r="6" spans="1:14" ht="15" x14ac:dyDescent="0.25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 x14ac:dyDescent="0.2">
      <c r="A7" s="28" t="s">
        <v>52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4" x14ac:dyDescent="0.2">
      <c r="A8" s="28"/>
      <c r="B8" s="28" t="s">
        <v>53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4" x14ac:dyDescent="0.2">
      <c r="A9" s="28"/>
      <c r="B9" s="28" t="s">
        <v>54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4" x14ac:dyDescent="0.2">
      <c r="A10" s="28"/>
      <c r="B10" s="28" t="s">
        <v>55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4" x14ac:dyDescent="0.2">
      <c r="A11" s="28"/>
      <c r="B11" s="28" t="s">
        <v>56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4" x14ac:dyDescent="0.2">
      <c r="A12" s="28"/>
      <c r="B12" s="28" t="s">
        <v>57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4" ht="30.75" customHeight="1" x14ac:dyDescent="0.2">
      <c r="A13" s="222" t="s">
        <v>58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3"/>
      <c r="N13" s="31"/>
    </row>
    <row r="14" spans="1:14" x14ac:dyDescent="0.2">
      <c r="A14" s="28" t="s">
        <v>59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4" x14ac:dyDescent="0.2">
      <c r="A15" s="28" t="s">
        <v>60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4" x14ac:dyDescent="0.2">
      <c r="A16" s="29" t="s">
        <v>61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4" x14ac:dyDescent="0.2">
      <c r="A17" s="29" t="s">
        <v>70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4" ht="29.25" customHeight="1" x14ac:dyDescent="0.2">
      <c r="A18" s="222" t="s">
        <v>62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3"/>
      <c r="N18" s="31"/>
    </row>
    <row r="19" spans="1:14" ht="9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4" s="30" customFormat="1" ht="15" x14ac:dyDescent="0.25">
      <c r="A20" s="25" t="s">
        <v>42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4" s="30" customFormat="1" x14ac:dyDescent="0.2">
      <c r="A21" s="21" t="s">
        <v>71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s="30" customFormat="1" x14ac:dyDescent="0.2">
      <c r="A22" s="21" t="s">
        <v>67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4" s="30" customFormat="1" x14ac:dyDescent="0.2">
      <c r="A23" s="21" t="s">
        <v>68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4" s="30" customFormat="1" x14ac:dyDescent="0.2">
      <c r="A24" s="21" t="s">
        <v>141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4" s="30" customFormat="1" x14ac:dyDescent="0.2">
      <c r="A25" s="21" t="s">
        <v>111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4" s="30" customFormat="1" x14ac:dyDescent="0.2">
      <c r="A26" s="21" t="s">
        <v>85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4" s="30" customFormat="1" x14ac:dyDescent="0.2">
      <c r="A27" s="21" t="s">
        <v>84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4" s="30" customFormat="1" x14ac:dyDescent="0.2">
      <c r="A28" s="21" t="s">
        <v>73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4" s="30" customFormat="1" x14ac:dyDescent="0.2">
      <c r="A29" s="21" t="s">
        <v>74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4" s="30" customFormat="1" x14ac:dyDescent="0.2">
      <c r="A30" s="21" t="s">
        <v>75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4" s="30" customFormat="1" x14ac:dyDescent="0.2">
      <c r="A31" s="21" t="str">
        <f>'Tab 11'!$A$1</f>
        <v>Table 11a: Reoffending Rate by Specified and Serious Offences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4" s="30" customFormat="1" x14ac:dyDescent="0.2">
      <c r="A32" s="21" t="e">
        <f>'Tab 11'!#REF!</f>
        <v>#REF!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4" s="30" customFormat="1" ht="9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4" ht="15" x14ac:dyDescent="0.25">
      <c r="A34" s="27" t="s">
        <v>63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4" x14ac:dyDescent="0.2">
      <c r="A35" s="220" t="s">
        <v>64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32"/>
    </row>
    <row r="36" spans="1:14" ht="9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4" x14ac:dyDescent="0.2">
      <c r="A37" s="75" t="s">
        <v>101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4" x14ac:dyDescent="0.2">
      <c r="A38" s="75" t="s">
        <v>102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4" x14ac:dyDescent="0.2">
      <c r="A39" s="75" t="s">
        <v>103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4" x14ac:dyDescent="0.2">
      <c r="A40" s="75" t="s">
        <v>104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4" x14ac:dyDescent="0.2">
      <c r="A41" s="75" t="s">
        <v>105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4" x14ac:dyDescent="0.2">
      <c r="A42" s="75" t="s">
        <v>106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4" x14ac:dyDescent="0.2">
      <c r="A43" s="75" t="s">
        <v>107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4" x14ac:dyDescent="0.2">
      <c r="A44" s="75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4" ht="9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4" x14ac:dyDescent="0.2">
      <c r="A46" s="29" t="s">
        <v>108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</sheetData>
  <mergeCells count="6">
    <mergeCell ref="A35:M35"/>
    <mergeCell ref="A2:L2"/>
    <mergeCell ref="A13:L13"/>
    <mergeCell ref="A18:L18"/>
    <mergeCell ref="A3:M3"/>
    <mergeCell ref="A4:M4"/>
  </mergeCells>
  <hyperlinks>
    <hyperlink ref="A28" location="'Tab 8'!A1" display="Tab 8: Reoffending Rate by Disposal"/>
    <hyperlink ref="A29" location="'Tab 9'!A1" display="Tab 9: Reoffending Rate by Baseline Offence Category"/>
    <hyperlink ref="A30" location="'Tab 10'!A1" display="Tab 10: Baseline Offence Category by First Reoffence Category"/>
    <hyperlink ref="A21" location="'Tab1'!A1" display="Tab 1: Reoffending Rate 2011/12"/>
    <hyperlink ref="A22" location="'Tab2'!A1" display="Tab 2: Reoffending Interval by Disposal Group"/>
    <hyperlink ref="A23" location="'Tab 3'!A1" display="Tab 3: Number of Proven Reoffences"/>
    <hyperlink ref="A24" location="'Tab 4'!A1" display="Tab 4: Reoffending Rate by Age at First Recorded Offence"/>
    <hyperlink ref="A25" location="'Tab 5'!A1" display="Tab 5: Reoffending Rate by Number of Previous Offences"/>
    <hyperlink ref="A26" location="'Tab 6'!A1" display="Tab 6: Reoffending Rate by Time in Years Since First Recorded Offence"/>
    <hyperlink ref="A27" location="'Tab 7'!A1" display="Tab 7: Reoffending Rate by Age and Gender"/>
    <hyperlink ref="A31" location="'Tab 10'!A1" display="Tab 10: Baseline Offence Category by First Reoffence Category"/>
  </hyperlinks>
  <pageMargins left="0.7" right="0.7" top="0.75" bottom="0.75" header="0.3" footer="0.3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zoomScaleNormal="100" zoomScaleSheetLayoutView="100" workbookViewId="0"/>
  </sheetViews>
  <sheetFormatPr defaultRowHeight="12.75" x14ac:dyDescent="0.2"/>
  <cols>
    <col min="1" max="1" width="25.140625" style="14" customWidth="1"/>
    <col min="2" max="3" width="12.7109375" style="16" customWidth="1"/>
    <col min="4" max="4" width="13.7109375" style="14" customWidth="1"/>
    <col min="5" max="6" width="12.7109375" style="14" customWidth="1"/>
    <col min="7" max="7" width="13.7109375" style="14" customWidth="1"/>
    <col min="8" max="9" width="12.7109375" style="14" customWidth="1"/>
    <col min="10" max="10" width="13.7109375" style="14" customWidth="1"/>
    <col min="11" max="16384" width="9.140625" style="14"/>
  </cols>
  <sheetData>
    <row r="1" spans="1:10" x14ac:dyDescent="0.2">
      <c r="A1" s="15" t="s">
        <v>81</v>
      </c>
    </row>
    <row r="2" spans="1:10" ht="13.5" thickBot="1" x14ac:dyDescent="0.25"/>
    <row r="3" spans="1:10" ht="87.75" customHeight="1" thickTop="1" thickBot="1" x14ac:dyDescent="0.25">
      <c r="A3" s="154" t="s">
        <v>139</v>
      </c>
      <c r="B3" s="142" t="s">
        <v>182</v>
      </c>
      <c r="C3" s="142" t="s">
        <v>175</v>
      </c>
      <c r="D3" s="142" t="s">
        <v>190</v>
      </c>
      <c r="E3" s="142" t="s">
        <v>184</v>
      </c>
      <c r="F3" s="142" t="s">
        <v>177</v>
      </c>
      <c r="G3" s="155" t="s">
        <v>191</v>
      </c>
      <c r="H3" s="142" t="s">
        <v>186</v>
      </c>
      <c r="I3" s="142" t="s">
        <v>179</v>
      </c>
      <c r="J3" s="157" t="s">
        <v>187</v>
      </c>
    </row>
    <row r="4" spans="1:10" s="45" customFormat="1" ht="15.75" customHeight="1" thickBot="1" x14ac:dyDescent="0.3">
      <c r="A4" s="143" t="s">
        <v>19</v>
      </c>
      <c r="B4" s="145">
        <v>608</v>
      </c>
      <c r="C4" s="144">
        <v>2907</v>
      </c>
      <c r="D4" s="146">
        <f>SUM(B4/C4)</f>
        <v>0.20915032679738563</v>
      </c>
      <c r="E4" s="145">
        <v>538</v>
      </c>
      <c r="F4" s="144">
        <v>2619</v>
      </c>
      <c r="G4" s="146">
        <f>SUM(E4/F4)</f>
        <v>0.20542191676212296</v>
      </c>
      <c r="H4" s="145">
        <v>70</v>
      </c>
      <c r="I4" s="145">
        <v>288</v>
      </c>
      <c r="J4" s="146">
        <f>SUM(H4/I4)</f>
        <v>0.24305555555555555</v>
      </c>
    </row>
    <row r="5" spans="1:10" s="45" customFormat="1" ht="15" customHeight="1" thickBot="1" x14ac:dyDescent="0.3">
      <c r="A5" s="143" t="s">
        <v>20</v>
      </c>
      <c r="B5" s="145">
        <v>18</v>
      </c>
      <c r="C5" s="145">
        <v>145</v>
      </c>
      <c r="D5" s="146">
        <f t="shared" ref="D5:D16" si="0">SUM(B5/C5)</f>
        <v>0.12413793103448276</v>
      </c>
      <c r="E5" s="145">
        <v>17</v>
      </c>
      <c r="F5" s="145">
        <v>136</v>
      </c>
      <c r="G5" s="146">
        <f t="shared" ref="G5:G16" si="1">SUM(E5/F5)</f>
        <v>0.125</v>
      </c>
      <c r="H5" s="145">
        <v>1</v>
      </c>
      <c r="I5" s="145">
        <v>9</v>
      </c>
      <c r="J5" s="146" t="s">
        <v>77</v>
      </c>
    </row>
    <row r="6" spans="1:10" s="45" customFormat="1" ht="15.75" customHeight="1" thickBot="1" x14ac:dyDescent="0.3">
      <c r="A6" s="143" t="s">
        <v>21</v>
      </c>
      <c r="B6" s="145">
        <v>20</v>
      </c>
      <c r="C6" s="145">
        <v>53</v>
      </c>
      <c r="D6" s="146">
        <f t="shared" si="0"/>
        <v>0.37735849056603776</v>
      </c>
      <c r="E6" s="145">
        <v>19</v>
      </c>
      <c r="F6" s="145">
        <v>52</v>
      </c>
      <c r="G6" s="146">
        <f t="shared" si="1"/>
        <v>0.36538461538461536</v>
      </c>
      <c r="H6" s="145">
        <v>1</v>
      </c>
      <c r="I6" s="145">
        <v>1</v>
      </c>
      <c r="J6" s="146" t="s">
        <v>77</v>
      </c>
    </row>
    <row r="7" spans="1:10" s="45" customFormat="1" ht="15.75" customHeight="1" thickBot="1" x14ac:dyDescent="0.3">
      <c r="A7" s="143" t="s">
        <v>22</v>
      </c>
      <c r="B7" s="145">
        <v>384</v>
      </c>
      <c r="C7" s="144">
        <v>1246</v>
      </c>
      <c r="D7" s="146">
        <f t="shared" si="0"/>
        <v>0.30818619582664525</v>
      </c>
      <c r="E7" s="145">
        <v>346</v>
      </c>
      <c r="F7" s="144">
        <v>1126</v>
      </c>
      <c r="G7" s="146">
        <f t="shared" si="1"/>
        <v>0.30728241563055064</v>
      </c>
      <c r="H7" s="145">
        <v>38</v>
      </c>
      <c r="I7" s="145">
        <v>120</v>
      </c>
      <c r="J7" s="146">
        <f t="shared" ref="J7:J16" si="2">SUM(H7/I7)</f>
        <v>0.31666666666666665</v>
      </c>
    </row>
    <row r="8" spans="1:10" s="45" customFormat="1" ht="15" customHeight="1" thickBot="1" x14ac:dyDescent="0.3">
      <c r="A8" s="143" t="s">
        <v>23</v>
      </c>
      <c r="B8" s="145">
        <v>70</v>
      </c>
      <c r="C8" s="145">
        <v>163</v>
      </c>
      <c r="D8" s="146">
        <f t="shared" si="0"/>
        <v>0.42944785276073622</v>
      </c>
      <c r="E8" s="145">
        <v>62</v>
      </c>
      <c r="F8" s="145">
        <v>143</v>
      </c>
      <c r="G8" s="146">
        <f t="shared" si="1"/>
        <v>0.43356643356643354</v>
      </c>
      <c r="H8" s="145">
        <v>8</v>
      </c>
      <c r="I8" s="145">
        <v>20</v>
      </c>
      <c r="J8" s="146" t="s">
        <v>77</v>
      </c>
    </row>
    <row r="9" spans="1:10" s="45" customFormat="1" ht="15.75" customHeight="1" thickBot="1" x14ac:dyDescent="0.3">
      <c r="A9" s="143" t="s">
        <v>24</v>
      </c>
      <c r="B9" s="145">
        <v>282</v>
      </c>
      <c r="C9" s="145">
        <v>891</v>
      </c>
      <c r="D9" s="146">
        <f t="shared" si="0"/>
        <v>0.3164983164983165</v>
      </c>
      <c r="E9" s="145">
        <v>211</v>
      </c>
      <c r="F9" s="145">
        <v>729</v>
      </c>
      <c r="G9" s="146">
        <f t="shared" si="1"/>
        <v>0.28943758573388201</v>
      </c>
      <c r="H9" s="145">
        <v>71</v>
      </c>
      <c r="I9" s="145">
        <v>162</v>
      </c>
      <c r="J9" s="146">
        <f t="shared" si="2"/>
        <v>0.43827160493827161</v>
      </c>
    </row>
    <row r="10" spans="1:10" s="45" customFormat="1" ht="15" customHeight="1" thickBot="1" x14ac:dyDescent="0.3">
      <c r="A10" s="143" t="s">
        <v>25</v>
      </c>
      <c r="B10" s="145">
        <v>562</v>
      </c>
      <c r="C10" s="144">
        <v>2157</v>
      </c>
      <c r="D10" s="146">
        <f t="shared" si="0"/>
        <v>0.26054705609643025</v>
      </c>
      <c r="E10" s="145">
        <v>525</v>
      </c>
      <c r="F10" s="144">
        <v>2054</v>
      </c>
      <c r="G10" s="146">
        <f t="shared" si="1"/>
        <v>0.25559883154819862</v>
      </c>
      <c r="H10" s="145">
        <v>37</v>
      </c>
      <c r="I10" s="145">
        <v>103</v>
      </c>
      <c r="J10" s="146">
        <f t="shared" si="2"/>
        <v>0.35922330097087379</v>
      </c>
    </row>
    <row r="11" spans="1:10" s="45" customFormat="1" ht="15" customHeight="1" thickBot="1" x14ac:dyDescent="0.3">
      <c r="A11" s="143" t="s">
        <v>26</v>
      </c>
      <c r="B11" s="145">
        <v>67</v>
      </c>
      <c r="C11" s="145">
        <v>271</v>
      </c>
      <c r="D11" s="146">
        <f t="shared" si="0"/>
        <v>0.24723247232472326</v>
      </c>
      <c r="E11" s="145">
        <v>63</v>
      </c>
      <c r="F11" s="145">
        <v>249</v>
      </c>
      <c r="G11" s="146">
        <f t="shared" si="1"/>
        <v>0.25301204819277107</v>
      </c>
      <c r="H11" s="145">
        <v>4</v>
      </c>
      <c r="I11" s="145">
        <v>22</v>
      </c>
      <c r="J11" s="146" t="s">
        <v>77</v>
      </c>
    </row>
    <row r="12" spans="1:10" s="45" customFormat="1" ht="15.75" customHeight="1" thickBot="1" x14ac:dyDescent="0.3">
      <c r="A12" s="143" t="s">
        <v>27</v>
      </c>
      <c r="B12" s="145">
        <v>342</v>
      </c>
      <c r="C12" s="144">
        <v>1147</v>
      </c>
      <c r="D12" s="146">
        <f t="shared" si="0"/>
        <v>0.2981691368788143</v>
      </c>
      <c r="E12" s="145">
        <v>301</v>
      </c>
      <c r="F12" s="144">
        <v>1041</v>
      </c>
      <c r="G12" s="146">
        <f t="shared" si="1"/>
        <v>0.28914505283381364</v>
      </c>
      <c r="H12" s="145">
        <v>41</v>
      </c>
      <c r="I12" s="145">
        <v>106</v>
      </c>
      <c r="J12" s="146">
        <f t="shared" si="2"/>
        <v>0.3867924528301887</v>
      </c>
    </row>
    <row r="13" spans="1:10" s="45" customFormat="1" ht="15" customHeight="1" thickBot="1" x14ac:dyDescent="0.3">
      <c r="A13" s="143" t="s">
        <v>28</v>
      </c>
      <c r="B13" s="144">
        <v>1279</v>
      </c>
      <c r="C13" s="144">
        <v>10196</v>
      </c>
      <c r="D13" s="146">
        <f t="shared" si="0"/>
        <v>0.12544134954884267</v>
      </c>
      <c r="E13" s="144">
        <v>1252</v>
      </c>
      <c r="F13" s="144">
        <v>10030</v>
      </c>
      <c r="G13" s="146">
        <f t="shared" si="1"/>
        <v>0.12482552342971087</v>
      </c>
      <c r="H13" s="145">
        <v>27</v>
      </c>
      <c r="I13" s="145">
        <v>166</v>
      </c>
      <c r="J13" s="146">
        <f t="shared" si="2"/>
        <v>0.16265060240963855</v>
      </c>
    </row>
    <row r="14" spans="1:10" s="45" customFormat="1" ht="15" customHeight="1" thickBot="1" x14ac:dyDescent="0.3">
      <c r="A14" s="143" t="s">
        <v>29</v>
      </c>
      <c r="B14" s="145">
        <v>23</v>
      </c>
      <c r="C14" s="145">
        <v>195</v>
      </c>
      <c r="D14" s="146">
        <f t="shared" si="0"/>
        <v>0.11794871794871795</v>
      </c>
      <c r="E14" s="145">
        <v>22</v>
      </c>
      <c r="F14" s="145">
        <v>187</v>
      </c>
      <c r="G14" s="146">
        <f t="shared" si="1"/>
        <v>0.11764705882352941</v>
      </c>
      <c r="H14" s="145">
        <v>1</v>
      </c>
      <c r="I14" s="145">
        <v>8</v>
      </c>
      <c r="J14" s="146" t="s">
        <v>77</v>
      </c>
    </row>
    <row r="15" spans="1:10" s="45" customFormat="1" ht="15.75" customHeight="1" thickBot="1" x14ac:dyDescent="0.3">
      <c r="A15" s="143" t="s">
        <v>99</v>
      </c>
      <c r="B15" s="145">
        <v>229</v>
      </c>
      <c r="C15" s="144">
        <v>1036</v>
      </c>
      <c r="D15" s="146">
        <f t="shared" si="0"/>
        <v>0.22104247104247104</v>
      </c>
      <c r="E15" s="145">
        <v>200</v>
      </c>
      <c r="F15" s="145">
        <v>926</v>
      </c>
      <c r="G15" s="146">
        <f t="shared" si="1"/>
        <v>0.21598272138228941</v>
      </c>
      <c r="H15" s="145">
        <v>29</v>
      </c>
      <c r="I15" s="145">
        <v>110</v>
      </c>
      <c r="J15" s="146">
        <f t="shared" si="2"/>
        <v>0.26363636363636361</v>
      </c>
    </row>
    <row r="16" spans="1:10" s="69" customFormat="1" ht="15" customHeight="1" thickBot="1" x14ac:dyDescent="0.3">
      <c r="A16" s="165" t="s">
        <v>0</v>
      </c>
      <c r="B16" s="218">
        <v>3884</v>
      </c>
      <c r="C16" s="218">
        <v>20407</v>
      </c>
      <c r="D16" s="169">
        <f t="shared" si="0"/>
        <v>0.19032684863037194</v>
      </c>
      <c r="E16" s="218">
        <v>3556</v>
      </c>
      <c r="F16" s="218">
        <v>19292</v>
      </c>
      <c r="G16" s="217">
        <f t="shared" si="1"/>
        <v>0.18432510885341075</v>
      </c>
      <c r="H16" s="219">
        <v>328</v>
      </c>
      <c r="I16" s="218">
        <v>1115</v>
      </c>
      <c r="J16" s="217">
        <f t="shared" si="2"/>
        <v>0.29417040358744395</v>
      </c>
    </row>
    <row r="17" spans="1:5" x14ac:dyDescent="0.2">
      <c r="A17" s="41" t="s">
        <v>113</v>
      </c>
    </row>
    <row r="19" spans="1:5" x14ac:dyDescent="0.2">
      <c r="A19" s="78"/>
      <c r="B19" s="56"/>
      <c r="C19" s="57"/>
      <c r="D19" s="57"/>
      <c r="E19" s="57"/>
    </row>
    <row r="20" spans="1:5" x14ac:dyDescent="0.2">
      <c r="A20" s="83"/>
      <c r="B20" s="84"/>
      <c r="C20" s="84"/>
      <c r="D20" s="84"/>
      <c r="E20" s="84"/>
    </row>
    <row r="21" spans="1:5" ht="13.5" customHeight="1" x14ac:dyDescent="0.2">
      <c r="A21" s="85"/>
      <c r="B21" s="85"/>
      <c r="C21" s="85"/>
      <c r="D21" s="85"/>
      <c r="E21" s="85"/>
    </row>
    <row r="22" spans="1:5" x14ac:dyDescent="0.2">
      <c r="A22" s="85"/>
      <c r="B22" s="85"/>
      <c r="C22" s="86"/>
      <c r="D22" s="86"/>
      <c r="E22" s="85"/>
    </row>
    <row r="23" spans="1:5" x14ac:dyDescent="0.2">
      <c r="A23" s="79"/>
      <c r="B23" s="80"/>
      <c r="C23" s="81"/>
      <c r="D23" s="81"/>
      <c r="E23" s="81"/>
    </row>
    <row r="24" spans="1:5" x14ac:dyDescent="0.2">
      <c r="A24" s="79"/>
      <c r="B24" s="80"/>
      <c r="C24" s="81"/>
      <c r="D24" s="81"/>
      <c r="E24" s="81"/>
    </row>
    <row r="25" spans="1:5" x14ac:dyDescent="0.2">
      <c r="A25" s="79"/>
      <c r="B25" s="80"/>
      <c r="C25" s="81"/>
      <c r="D25" s="81"/>
      <c r="E25" s="81"/>
    </row>
    <row r="26" spans="1:5" x14ac:dyDescent="0.2">
      <c r="A26" s="79"/>
      <c r="B26" s="80"/>
      <c r="C26" s="81"/>
      <c r="D26" s="81"/>
      <c r="E26" s="81"/>
    </row>
    <row r="27" spans="1:5" x14ac:dyDescent="0.2">
      <c r="A27" s="79"/>
      <c r="B27" s="80"/>
      <c r="C27" s="81"/>
      <c r="D27" s="81"/>
      <c r="E27" s="81"/>
    </row>
    <row r="28" spans="1:5" x14ac:dyDescent="0.2">
      <c r="A28" s="79"/>
      <c r="B28" s="80"/>
      <c r="C28" s="81"/>
      <c r="D28" s="81"/>
      <c r="E28" s="81"/>
    </row>
    <row r="29" spans="1:5" x14ac:dyDescent="0.2">
      <c r="A29" s="78"/>
      <c r="B29" s="58"/>
      <c r="C29" s="57"/>
      <c r="D29" s="57"/>
      <c r="E29" s="57"/>
    </row>
    <row r="30" spans="1:5" x14ac:dyDescent="0.2">
      <c r="A30" s="78"/>
      <c r="B30" s="58"/>
      <c r="C30" s="57"/>
      <c r="D30" s="57"/>
      <c r="E30" s="57"/>
    </row>
    <row r="31" spans="1:5" x14ac:dyDescent="0.2">
      <c r="A31" s="78"/>
      <c r="B31" s="58"/>
      <c r="C31" s="57"/>
      <c r="D31" s="57"/>
      <c r="E31" s="57"/>
    </row>
    <row r="32" spans="1:5" x14ac:dyDescent="0.2">
      <c r="A32" s="78"/>
      <c r="B32" s="58"/>
      <c r="C32" s="57"/>
      <c r="D32" s="57"/>
      <c r="E32" s="57"/>
    </row>
    <row r="33" spans="1:5" x14ac:dyDescent="0.2">
      <c r="A33" s="78"/>
      <c r="B33" s="58"/>
      <c r="C33" s="57"/>
      <c r="D33" s="57"/>
      <c r="E33" s="57"/>
    </row>
    <row r="34" spans="1:5" x14ac:dyDescent="0.2">
      <c r="A34" s="78"/>
      <c r="B34" s="58"/>
      <c r="C34" s="57"/>
      <c r="D34" s="57"/>
      <c r="E34" s="57"/>
    </row>
    <row r="35" spans="1:5" x14ac:dyDescent="0.2">
      <c r="A35" s="78"/>
      <c r="B35" s="78"/>
      <c r="C35" s="57"/>
      <c r="D35" s="57"/>
      <c r="E35" s="57"/>
    </row>
    <row r="36" spans="1:5" x14ac:dyDescent="0.2">
      <c r="A36" s="1"/>
      <c r="B36" s="17"/>
      <c r="C36" s="17"/>
      <c r="D36" s="1"/>
      <c r="E36" s="1"/>
    </row>
    <row r="37" spans="1:5" x14ac:dyDescent="0.2">
      <c r="A37" s="63"/>
      <c r="D37" s="63"/>
      <c r="E37" s="63"/>
    </row>
    <row r="38" spans="1:5" x14ac:dyDescent="0.2">
      <c r="A38" s="63"/>
      <c r="D38" s="63"/>
      <c r="E38" s="63"/>
    </row>
    <row r="39" spans="1:5" x14ac:dyDescent="0.2">
      <c r="A39" s="63"/>
      <c r="D39" s="63"/>
      <c r="E39" s="63"/>
    </row>
    <row r="40" spans="1:5" x14ac:dyDescent="0.2">
      <c r="A40" s="63"/>
      <c r="D40" s="63"/>
      <c r="E40" s="63"/>
    </row>
    <row r="41" spans="1:5" x14ac:dyDescent="0.2">
      <c r="A41" s="63"/>
      <c r="D41" s="63"/>
      <c r="E41" s="63"/>
    </row>
    <row r="42" spans="1:5" x14ac:dyDescent="0.2">
      <c r="A42" s="63"/>
      <c r="D42" s="63"/>
      <c r="E42" s="63"/>
    </row>
    <row r="43" spans="1:5" x14ac:dyDescent="0.2">
      <c r="A43" s="63"/>
      <c r="D43" s="63"/>
      <c r="E43" s="63"/>
    </row>
    <row r="44" spans="1:5" x14ac:dyDescent="0.2">
      <c r="A44" s="63"/>
      <c r="D44" s="63"/>
      <c r="E44" s="63"/>
    </row>
    <row r="45" spans="1:5" x14ac:dyDescent="0.2">
      <c r="A45" s="63"/>
      <c r="D45" s="63"/>
      <c r="E45" s="63"/>
    </row>
    <row r="46" spans="1:5" x14ac:dyDescent="0.2">
      <c r="A46" s="63"/>
      <c r="D46" s="63"/>
      <c r="E46" s="63"/>
    </row>
    <row r="47" spans="1:5" x14ac:dyDescent="0.2">
      <c r="A47" s="63"/>
      <c r="D47" s="63"/>
      <c r="E47" s="63"/>
    </row>
    <row r="48" spans="1:5" x14ac:dyDescent="0.2">
      <c r="A48" s="63"/>
      <c r="D48" s="63"/>
      <c r="E48" s="63"/>
    </row>
    <row r="49" spans="1:5" x14ac:dyDescent="0.2">
      <c r="A49" s="63"/>
      <c r="D49" s="63"/>
      <c r="E49" s="63"/>
    </row>
    <row r="50" spans="1:5" x14ac:dyDescent="0.2">
      <c r="A50" s="63"/>
      <c r="D50" s="63"/>
      <c r="E50" s="63"/>
    </row>
    <row r="51" spans="1:5" x14ac:dyDescent="0.2">
      <c r="A51" s="63"/>
      <c r="D51" s="63"/>
      <c r="E51" s="63"/>
    </row>
    <row r="52" spans="1:5" x14ac:dyDescent="0.2">
      <c r="A52" s="63"/>
      <c r="D52" s="63"/>
      <c r="E52" s="63"/>
    </row>
    <row r="53" spans="1:5" x14ac:dyDescent="0.2">
      <c r="A53" s="63"/>
      <c r="D53" s="63"/>
      <c r="E53" s="63"/>
    </row>
    <row r="54" spans="1:5" x14ac:dyDescent="0.2">
      <c r="A54" s="63"/>
      <c r="D54" s="63"/>
      <c r="E54" s="63"/>
    </row>
    <row r="55" spans="1:5" x14ac:dyDescent="0.2">
      <c r="A55" s="63"/>
      <c r="D55" s="63"/>
      <c r="E55" s="63"/>
    </row>
  </sheetData>
  <sortState ref="A28:D38">
    <sortCondition descending="1" ref="D27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03"/>
  <sheetViews>
    <sheetView zoomScaleNormal="100" zoomScaleSheetLayoutView="100" workbookViewId="0"/>
  </sheetViews>
  <sheetFormatPr defaultRowHeight="12.75" x14ac:dyDescent="0.2"/>
  <cols>
    <col min="1" max="1" width="22.85546875" style="15" customWidth="1"/>
    <col min="2" max="14" width="12.7109375" style="14" customWidth="1"/>
    <col min="15" max="16384" width="9.140625" style="14"/>
  </cols>
  <sheetData>
    <row r="1" spans="1:30" x14ac:dyDescent="0.2">
      <c r="A1" s="94" t="s">
        <v>78</v>
      </c>
      <c r="B1" s="95"/>
      <c r="C1" s="95"/>
      <c r="D1" s="95"/>
      <c r="E1" s="95"/>
      <c r="F1" s="95"/>
      <c r="G1" s="95"/>
      <c r="H1" s="95"/>
      <c r="I1" s="11"/>
      <c r="J1" s="11"/>
      <c r="K1" s="11"/>
      <c r="L1" s="11"/>
      <c r="M1" s="11"/>
    </row>
    <row r="2" spans="1:30" ht="13.5" thickBo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30" s="63" customFormat="1" ht="26.25" thickBot="1" x14ac:dyDescent="0.25">
      <c r="A3" s="201" t="s">
        <v>207</v>
      </c>
      <c r="B3" s="202" t="s">
        <v>19</v>
      </c>
      <c r="C3" s="202" t="s">
        <v>20</v>
      </c>
      <c r="D3" s="202" t="s">
        <v>21</v>
      </c>
      <c r="E3" s="202" t="s">
        <v>22</v>
      </c>
      <c r="F3" s="202" t="s">
        <v>23</v>
      </c>
      <c r="G3" s="202" t="s">
        <v>24</v>
      </c>
      <c r="H3" s="202" t="s">
        <v>25</v>
      </c>
      <c r="I3" s="202" t="s">
        <v>26</v>
      </c>
      <c r="J3" s="202" t="s">
        <v>27</v>
      </c>
      <c r="K3" s="202" t="s">
        <v>28</v>
      </c>
      <c r="L3" s="202" t="s">
        <v>29</v>
      </c>
      <c r="M3" s="202" t="s">
        <v>99</v>
      </c>
      <c r="N3" s="202" t="s">
        <v>0</v>
      </c>
    </row>
    <row r="4" spans="1:30" s="13" customFormat="1" ht="15" customHeight="1" thickTop="1" thickBot="1" x14ac:dyDescent="0.3">
      <c r="A4" s="203" t="s">
        <v>19</v>
      </c>
      <c r="B4" s="204">
        <v>82</v>
      </c>
      <c r="C4" s="204">
        <v>1</v>
      </c>
      <c r="D4" s="204">
        <v>2</v>
      </c>
      <c r="E4" s="204">
        <v>32</v>
      </c>
      <c r="F4" s="204">
        <v>4</v>
      </c>
      <c r="G4" s="204">
        <v>59</v>
      </c>
      <c r="H4" s="204">
        <v>79</v>
      </c>
      <c r="I4" s="204">
        <v>21</v>
      </c>
      <c r="J4" s="204">
        <v>124</v>
      </c>
      <c r="K4" s="204">
        <v>110</v>
      </c>
      <c r="L4" s="204">
        <v>2</v>
      </c>
      <c r="M4" s="204">
        <v>92</v>
      </c>
      <c r="N4" s="204">
        <v>608</v>
      </c>
    </row>
    <row r="5" spans="1:30" s="12" customFormat="1" ht="13.5" thickBot="1" x14ac:dyDescent="0.3">
      <c r="A5" s="205" t="s">
        <v>20</v>
      </c>
      <c r="B5" s="206">
        <v>1</v>
      </c>
      <c r="C5" s="206">
        <v>1</v>
      </c>
      <c r="D5" s="206">
        <v>0</v>
      </c>
      <c r="E5" s="206">
        <v>0</v>
      </c>
      <c r="F5" s="206">
        <v>0</v>
      </c>
      <c r="G5" s="206">
        <v>1</v>
      </c>
      <c r="H5" s="206">
        <v>0</v>
      </c>
      <c r="I5" s="206">
        <v>0</v>
      </c>
      <c r="J5" s="206">
        <v>6</v>
      </c>
      <c r="K5" s="206">
        <v>6</v>
      </c>
      <c r="L5" s="206">
        <v>0</v>
      </c>
      <c r="M5" s="206">
        <v>3</v>
      </c>
      <c r="N5" s="206">
        <v>18</v>
      </c>
    </row>
    <row r="6" spans="1:30" s="45" customFormat="1" ht="13.5" thickBot="1" x14ac:dyDescent="0.3">
      <c r="A6" s="205" t="s">
        <v>208</v>
      </c>
      <c r="B6" s="206">
        <v>2</v>
      </c>
      <c r="C6" s="206">
        <v>0</v>
      </c>
      <c r="D6" s="206">
        <v>0</v>
      </c>
      <c r="E6" s="206">
        <v>4</v>
      </c>
      <c r="F6" s="206">
        <v>0</v>
      </c>
      <c r="G6" s="206">
        <v>1</v>
      </c>
      <c r="H6" s="206">
        <v>6</v>
      </c>
      <c r="I6" s="206">
        <v>1</v>
      </c>
      <c r="J6" s="206">
        <v>1</v>
      </c>
      <c r="K6" s="206">
        <v>3</v>
      </c>
      <c r="L6" s="206">
        <v>0</v>
      </c>
      <c r="M6" s="206">
        <v>2</v>
      </c>
      <c r="N6" s="206">
        <v>20</v>
      </c>
      <c r="O6" s="96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0" s="45" customFormat="1" ht="13.5" thickBot="1" x14ac:dyDescent="0.3">
      <c r="A7" s="205" t="s">
        <v>22</v>
      </c>
      <c r="B7" s="206">
        <v>17</v>
      </c>
      <c r="C7" s="206">
        <v>1</v>
      </c>
      <c r="D7" s="206">
        <v>1</v>
      </c>
      <c r="E7" s="206">
        <v>109</v>
      </c>
      <c r="F7" s="206">
        <v>13</v>
      </c>
      <c r="G7" s="206">
        <v>18</v>
      </c>
      <c r="H7" s="206">
        <v>58</v>
      </c>
      <c r="I7" s="206">
        <v>10</v>
      </c>
      <c r="J7" s="206">
        <v>38</v>
      </c>
      <c r="K7" s="206">
        <v>59</v>
      </c>
      <c r="L7" s="206">
        <v>9</v>
      </c>
      <c r="M7" s="206">
        <v>51</v>
      </c>
      <c r="N7" s="206">
        <v>384</v>
      </c>
      <c r="O7" s="96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</row>
    <row r="8" spans="1:30" s="45" customFormat="1" ht="13.5" thickBot="1" x14ac:dyDescent="0.3">
      <c r="A8" s="205" t="s">
        <v>23</v>
      </c>
      <c r="B8" s="206">
        <v>2</v>
      </c>
      <c r="C8" s="206">
        <v>0</v>
      </c>
      <c r="D8" s="206">
        <v>1</v>
      </c>
      <c r="E8" s="206">
        <v>10</v>
      </c>
      <c r="F8" s="206">
        <v>7</v>
      </c>
      <c r="G8" s="206">
        <v>4</v>
      </c>
      <c r="H8" s="206">
        <v>11</v>
      </c>
      <c r="I8" s="206">
        <v>3</v>
      </c>
      <c r="J8" s="206">
        <v>8</v>
      </c>
      <c r="K8" s="206">
        <v>12</v>
      </c>
      <c r="L8" s="206">
        <v>1</v>
      </c>
      <c r="M8" s="206">
        <v>11</v>
      </c>
      <c r="N8" s="206">
        <v>70</v>
      </c>
      <c r="O8" s="96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</row>
    <row r="9" spans="1:30" s="45" customFormat="1" ht="13.5" thickBot="1" x14ac:dyDescent="0.3">
      <c r="A9" s="205" t="s">
        <v>24</v>
      </c>
      <c r="B9" s="206">
        <v>43</v>
      </c>
      <c r="C9" s="206">
        <v>0</v>
      </c>
      <c r="D9" s="206">
        <v>1</v>
      </c>
      <c r="E9" s="206">
        <v>25</v>
      </c>
      <c r="F9" s="206">
        <v>6</v>
      </c>
      <c r="G9" s="206">
        <v>30</v>
      </c>
      <c r="H9" s="206">
        <v>39</v>
      </c>
      <c r="I9" s="206">
        <v>9</v>
      </c>
      <c r="J9" s="206">
        <v>57</v>
      </c>
      <c r="K9" s="206">
        <v>28</v>
      </c>
      <c r="L9" s="206">
        <v>3</v>
      </c>
      <c r="M9" s="206">
        <v>41</v>
      </c>
      <c r="N9" s="206">
        <v>282</v>
      </c>
      <c r="O9" s="96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</row>
    <row r="10" spans="1:30" s="45" customFormat="1" ht="13.5" thickBot="1" x14ac:dyDescent="0.3">
      <c r="A10" s="205" t="s">
        <v>25</v>
      </c>
      <c r="B10" s="206">
        <v>28</v>
      </c>
      <c r="C10" s="206">
        <v>0</v>
      </c>
      <c r="D10" s="206">
        <v>1</v>
      </c>
      <c r="E10" s="206">
        <v>31</v>
      </c>
      <c r="F10" s="206">
        <v>2</v>
      </c>
      <c r="G10" s="206">
        <v>29</v>
      </c>
      <c r="H10" s="206">
        <v>212</v>
      </c>
      <c r="I10" s="206">
        <v>19</v>
      </c>
      <c r="J10" s="206">
        <v>42</v>
      </c>
      <c r="K10" s="206">
        <v>140</v>
      </c>
      <c r="L10" s="206">
        <v>3</v>
      </c>
      <c r="M10" s="206">
        <v>55</v>
      </c>
      <c r="N10" s="206">
        <v>562</v>
      </c>
      <c r="O10" s="96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</row>
    <row r="11" spans="1:30" s="45" customFormat="1" ht="13.5" thickBot="1" x14ac:dyDescent="0.3">
      <c r="A11" s="205" t="s">
        <v>26</v>
      </c>
      <c r="B11" s="206">
        <v>4</v>
      </c>
      <c r="C11" s="206">
        <v>0</v>
      </c>
      <c r="D11" s="206">
        <v>0</v>
      </c>
      <c r="E11" s="206">
        <v>6</v>
      </c>
      <c r="F11" s="206">
        <v>0</v>
      </c>
      <c r="G11" s="206">
        <v>14</v>
      </c>
      <c r="H11" s="206">
        <v>11</v>
      </c>
      <c r="I11" s="206">
        <v>1</v>
      </c>
      <c r="J11" s="206">
        <v>14</v>
      </c>
      <c r="K11" s="206">
        <v>11</v>
      </c>
      <c r="L11" s="206">
        <v>0</v>
      </c>
      <c r="M11" s="206">
        <v>6</v>
      </c>
      <c r="N11" s="206">
        <v>67</v>
      </c>
      <c r="O11" s="96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s="45" customFormat="1" ht="13.5" thickBot="1" x14ac:dyDescent="0.3">
      <c r="A12" s="205" t="s">
        <v>27</v>
      </c>
      <c r="B12" s="206">
        <v>44</v>
      </c>
      <c r="C12" s="206">
        <v>0</v>
      </c>
      <c r="D12" s="206">
        <v>1</v>
      </c>
      <c r="E12" s="206">
        <v>20</v>
      </c>
      <c r="F12" s="206">
        <v>5</v>
      </c>
      <c r="G12" s="206">
        <v>18</v>
      </c>
      <c r="H12" s="206">
        <v>37</v>
      </c>
      <c r="I12" s="206">
        <v>6</v>
      </c>
      <c r="J12" s="206">
        <v>121</v>
      </c>
      <c r="K12" s="206">
        <v>44</v>
      </c>
      <c r="L12" s="206">
        <v>0</v>
      </c>
      <c r="M12" s="206">
        <v>46</v>
      </c>
      <c r="N12" s="206">
        <v>342</v>
      </c>
      <c r="O12" s="96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</row>
    <row r="13" spans="1:30" s="45" customFormat="1" ht="13.5" thickBot="1" x14ac:dyDescent="0.3">
      <c r="A13" s="205" t="s">
        <v>28</v>
      </c>
      <c r="B13" s="206">
        <v>50</v>
      </c>
      <c r="C13" s="206">
        <v>0</v>
      </c>
      <c r="D13" s="206">
        <v>0</v>
      </c>
      <c r="E13" s="206">
        <v>31</v>
      </c>
      <c r="F13" s="206">
        <v>7</v>
      </c>
      <c r="G13" s="206">
        <v>38</v>
      </c>
      <c r="H13" s="206">
        <v>120</v>
      </c>
      <c r="I13" s="206">
        <v>22</v>
      </c>
      <c r="J13" s="206">
        <v>85</v>
      </c>
      <c r="K13" s="206">
        <v>807</v>
      </c>
      <c r="L13" s="206">
        <v>5</v>
      </c>
      <c r="M13" s="206">
        <v>114</v>
      </c>
      <c r="N13" s="207">
        <v>1279</v>
      </c>
      <c r="O13" s="96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s="45" customFormat="1" ht="13.5" thickBot="1" x14ac:dyDescent="0.3">
      <c r="A14" s="205" t="s">
        <v>29</v>
      </c>
      <c r="B14" s="206">
        <v>1</v>
      </c>
      <c r="C14" s="206">
        <v>0</v>
      </c>
      <c r="D14" s="206">
        <v>0</v>
      </c>
      <c r="E14" s="206">
        <v>6</v>
      </c>
      <c r="F14" s="206">
        <v>0</v>
      </c>
      <c r="G14" s="206">
        <v>0</v>
      </c>
      <c r="H14" s="206">
        <v>4</v>
      </c>
      <c r="I14" s="206">
        <v>1</v>
      </c>
      <c r="J14" s="206">
        <v>0</v>
      </c>
      <c r="K14" s="206">
        <v>10</v>
      </c>
      <c r="L14" s="206">
        <v>1</v>
      </c>
      <c r="M14" s="206">
        <v>0</v>
      </c>
      <c r="N14" s="206">
        <v>23</v>
      </c>
      <c r="O14" s="96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</row>
    <row r="15" spans="1:30" s="45" customFormat="1" ht="13.5" thickBot="1" x14ac:dyDescent="0.3">
      <c r="A15" s="205" t="s">
        <v>99</v>
      </c>
      <c r="B15" s="206">
        <v>22</v>
      </c>
      <c r="C15" s="206">
        <v>1</v>
      </c>
      <c r="D15" s="206">
        <v>0</v>
      </c>
      <c r="E15" s="206">
        <v>23</v>
      </c>
      <c r="F15" s="206">
        <v>6</v>
      </c>
      <c r="G15" s="206">
        <v>12</v>
      </c>
      <c r="H15" s="206">
        <v>28</v>
      </c>
      <c r="I15" s="206">
        <v>7</v>
      </c>
      <c r="J15" s="206">
        <v>44</v>
      </c>
      <c r="K15" s="206">
        <v>48</v>
      </c>
      <c r="L15" s="206">
        <v>1</v>
      </c>
      <c r="M15" s="206">
        <v>37</v>
      </c>
      <c r="N15" s="206">
        <v>229</v>
      </c>
      <c r="O15" s="96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s="45" customFormat="1" ht="13.5" thickBot="1" x14ac:dyDescent="0.3">
      <c r="A16" s="208" t="s">
        <v>0</v>
      </c>
      <c r="B16" s="209">
        <v>296</v>
      </c>
      <c r="C16" s="209">
        <v>4</v>
      </c>
      <c r="D16" s="209">
        <v>7</v>
      </c>
      <c r="E16" s="209">
        <v>297</v>
      </c>
      <c r="F16" s="209">
        <v>50</v>
      </c>
      <c r="G16" s="209">
        <v>224</v>
      </c>
      <c r="H16" s="209">
        <v>605</v>
      </c>
      <c r="I16" s="209">
        <v>100</v>
      </c>
      <c r="J16" s="209">
        <v>540</v>
      </c>
      <c r="K16" s="210">
        <v>1278</v>
      </c>
      <c r="L16" s="209">
        <v>25</v>
      </c>
      <c r="M16" s="209">
        <v>458</v>
      </c>
      <c r="N16" s="210">
        <v>3884</v>
      </c>
      <c r="O16" s="96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s="45" customFormat="1" ht="15" thickBot="1" x14ac:dyDescent="0.3">
      <c r="A17" s="137" t="s">
        <v>170</v>
      </c>
      <c r="B17" s="138" t="s">
        <v>171</v>
      </c>
      <c r="C17" s="138" t="s">
        <v>171</v>
      </c>
      <c r="D17" s="138" t="s">
        <v>171</v>
      </c>
      <c r="E17" s="138" t="s">
        <v>171</v>
      </c>
      <c r="F17" s="138" t="s">
        <v>171</v>
      </c>
      <c r="G17" s="138" t="s">
        <v>171</v>
      </c>
      <c r="H17" s="138" t="s">
        <v>171</v>
      </c>
      <c r="I17" s="138" t="s">
        <v>171</v>
      </c>
      <c r="J17" s="138" t="s">
        <v>171</v>
      </c>
      <c r="K17" s="138" t="s">
        <v>171</v>
      </c>
      <c r="L17" s="138" t="s">
        <v>171</v>
      </c>
      <c r="M17" s="138" t="s">
        <v>171</v>
      </c>
      <c r="N17" s="138" t="s">
        <v>171</v>
      </c>
      <c r="O17" s="96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1:30" s="70" customFormat="1" ht="13.5" customHeight="1" thickTop="1" thickBot="1" x14ac:dyDescent="0.3">
      <c r="A18" s="212" t="s">
        <v>19</v>
      </c>
      <c r="B18" s="224">
        <f>SUM(B4/608)</f>
        <v>0.13486842105263158</v>
      </c>
      <c r="C18" s="224">
        <f t="shared" ref="C18:N18" si="0">SUM(C4/608)</f>
        <v>1.6447368421052631E-3</v>
      </c>
      <c r="D18" s="224">
        <f t="shared" si="0"/>
        <v>3.2894736842105261E-3</v>
      </c>
      <c r="E18" s="224">
        <f t="shared" si="0"/>
        <v>5.2631578947368418E-2</v>
      </c>
      <c r="F18" s="224">
        <f t="shared" si="0"/>
        <v>6.5789473684210523E-3</v>
      </c>
      <c r="G18" s="224">
        <f t="shared" si="0"/>
        <v>9.7039473684210523E-2</v>
      </c>
      <c r="H18" s="224">
        <f t="shared" si="0"/>
        <v>0.12993421052631579</v>
      </c>
      <c r="I18" s="224">
        <f t="shared" si="0"/>
        <v>3.453947368421053E-2</v>
      </c>
      <c r="J18" s="224">
        <f t="shared" si="0"/>
        <v>0.20394736842105263</v>
      </c>
      <c r="K18" s="224">
        <f t="shared" si="0"/>
        <v>0.18092105263157895</v>
      </c>
      <c r="L18" s="224">
        <f t="shared" si="0"/>
        <v>3.2894736842105261E-3</v>
      </c>
      <c r="M18" s="224">
        <f t="shared" si="0"/>
        <v>0.15131578947368421</v>
      </c>
      <c r="N18" s="224">
        <f t="shared" si="0"/>
        <v>1</v>
      </c>
      <c r="O18" s="96"/>
    </row>
    <row r="19" spans="1:30" s="69" customFormat="1" ht="13.5" thickBot="1" x14ac:dyDescent="0.3">
      <c r="A19" s="211" t="s">
        <v>20</v>
      </c>
      <c r="B19" s="223" t="s">
        <v>77</v>
      </c>
      <c r="C19" s="223" t="s">
        <v>77</v>
      </c>
      <c r="D19" s="223" t="s">
        <v>77</v>
      </c>
      <c r="E19" s="223" t="s">
        <v>77</v>
      </c>
      <c r="F19" s="223" t="s">
        <v>77</v>
      </c>
      <c r="G19" s="223" t="s">
        <v>77</v>
      </c>
      <c r="H19" s="223" t="s">
        <v>77</v>
      </c>
      <c r="I19" s="223" t="s">
        <v>77</v>
      </c>
      <c r="J19" s="223" t="s">
        <v>77</v>
      </c>
      <c r="K19" s="223" t="s">
        <v>77</v>
      </c>
      <c r="L19" s="223" t="s">
        <v>77</v>
      </c>
      <c r="M19" s="223" t="s">
        <v>77</v>
      </c>
      <c r="N19" s="223" t="s">
        <v>77</v>
      </c>
    </row>
    <row r="20" spans="1:30" s="69" customFormat="1" ht="13.5" thickBot="1" x14ac:dyDescent="0.3">
      <c r="A20" s="211" t="s">
        <v>208</v>
      </c>
      <c r="B20" s="223" t="s">
        <v>77</v>
      </c>
      <c r="C20" s="223" t="s">
        <v>77</v>
      </c>
      <c r="D20" s="223" t="s">
        <v>77</v>
      </c>
      <c r="E20" s="223" t="s">
        <v>77</v>
      </c>
      <c r="F20" s="223" t="s">
        <v>77</v>
      </c>
      <c r="G20" s="223" t="s">
        <v>77</v>
      </c>
      <c r="H20" s="223" t="s">
        <v>77</v>
      </c>
      <c r="I20" s="223" t="s">
        <v>77</v>
      </c>
      <c r="J20" s="223" t="s">
        <v>77</v>
      </c>
      <c r="K20" s="223" t="s">
        <v>77</v>
      </c>
      <c r="L20" s="223" t="s">
        <v>77</v>
      </c>
      <c r="M20" s="223" t="s">
        <v>77</v>
      </c>
      <c r="N20" s="223" t="s">
        <v>77</v>
      </c>
    </row>
    <row r="21" spans="1:30" s="69" customFormat="1" ht="13.5" customHeight="1" thickBot="1" x14ac:dyDescent="0.3">
      <c r="A21" s="211" t="s">
        <v>22</v>
      </c>
      <c r="B21" s="224">
        <f>SUM(B7/384)</f>
        <v>4.4270833333333336E-2</v>
      </c>
      <c r="C21" s="224">
        <f t="shared" ref="C21:N21" si="1">SUM(C7/384)</f>
        <v>2.6041666666666665E-3</v>
      </c>
      <c r="D21" s="224">
        <f t="shared" si="1"/>
        <v>2.6041666666666665E-3</v>
      </c>
      <c r="E21" s="224">
        <f t="shared" si="1"/>
        <v>0.28385416666666669</v>
      </c>
      <c r="F21" s="224">
        <f t="shared" si="1"/>
        <v>3.3854166666666664E-2</v>
      </c>
      <c r="G21" s="224">
        <f t="shared" si="1"/>
        <v>4.6875E-2</v>
      </c>
      <c r="H21" s="224">
        <f t="shared" si="1"/>
        <v>0.15104166666666666</v>
      </c>
      <c r="I21" s="224">
        <f t="shared" si="1"/>
        <v>2.6041666666666668E-2</v>
      </c>
      <c r="J21" s="224">
        <f t="shared" si="1"/>
        <v>9.8958333333333329E-2</v>
      </c>
      <c r="K21" s="224">
        <f t="shared" si="1"/>
        <v>0.15364583333333334</v>
      </c>
      <c r="L21" s="224">
        <f t="shared" si="1"/>
        <v>2.34375E-2</v>
      </c>
      <c r="M21" s="224">
        <f t="shared" si="1"/>
        <v>0.1328125</v>
      </c>
      <c r="N21" s="224">
        <f t="shared" si="1"/>
        <v>1</v>
      </c>
    </row>
    <row r="22" spans="1:30" s="69" customFormat="1" ht="13.5" customHeight="1" thickBot="1" x14ac:dyDescent="0.3">
      <c r="A22" s="211" t="s">
        <v>23</v>
      </c>
      <c r="B22" s="224">
        <f>SUM(B8/70)</f>
        <v>2.8571428571428571E-2</v>
      </c>
      <c r="C22" s="224">
        <f t="shared" ref="C22:N22" si="2">SUM(C8/70)</f>
        <v>0</v>
      </c>
      <c r="D22" s="224">
        <f t="shared" si="2"/>
        <v>1.4285714285714285E-2</v>
      </c>
      <c r="E22" s="224">
        <f t="shared" si="2"/>
        <v>0.14285714285714285</v>
      </c>
      <c r="F22" s="224">
        <f t="shared" si="2"/>
        <v>0.1</v>
      </c>
      <c r="G22" s="224">
        <f t="shared" si="2"/>
        <v>5.7142857142857141E-2</v>
      </c>
      <c r="H22" s="224">
        <f t="shared" si="2"/>
        <v>0.15714285714285714</v>
      </c>
      <c r="I22" s="224">
        <f t="shared" si="2"/>
        <v>4.2857142857142858E-2</v>
      </c>
      <c r="J22" s="224">
        <f t="shared" si="2"/>
        <v>0.11428571428571428</v>
      </c>
      <c r="K22" s="224">
        <f t="shared" si="2"/>
        <v>0.17142857142857143</v>
      </c>
      <c r="L22" s="224">
        <f t="shared" si="2"/>
        <v>1.4285714285714285E-2</v>
      </c>
      <c r="M22" s="224">
        <f t="shared" si="2"/>
        <v>0.15714285714285714</v>
      </c>
      <c r="N22" s="224">
        <f t="shared" si="2"/>
        <v>1</v>
      </c>
    </row>
    <row r="23" spans="1:30" s="69" customFormat="1" ht="13.5" customHeight="1" thickBot="1" x14ac:dyDescent="0.3">
      <c r="A23" s="211" t="s">
        <v>24</v>
      </c>
      <c r="B23" s="224">
        <f>SUM(B9/282)</f>
        <v>0.1524822695035461</v>
      </c>
      <c r="C23" s="224">
        <f t="shared" ref="C23:N23" si="3">SUM(C9/282)</f>
        <v>0</v>
      </c>
      <c r="D23" s="224">
        <f t="shared" si="3"/>
        <v>3.5460992907801418E-3</v>
      </c>
      <c r="E23" s="224">
        <f t="shared" si="3"/>
        <v>8.8652482269503549E-2</v>
      </c>
      <c r="F23" s="224">
        <f t="shared" si="3"/>
        <v>2.1276595744680851E-2</v>
      </c>
      <c r="G23" s="224">
        <f t="shared" si="3"/>
        <v>0.10638297872340426</v>
      </c>
      <c r="H23" s="224">
        <f t="shared" si="3"/>
        <v>0.13829787234042554</v>
      </c>
      <c r="I23" s="224">
        <f t="shared" si="3"/>
        <v>3.1914893617021274E-2</v>
      </c>
      <c r="J23" s="224">
        <f t="shared" si="3"/>
        <v>0.20212765957446807</v>
      </c>
      <c r="K23" s="224">
        <f t="shared" si="3"/>
        <v>9.9290780141843976E-2</v>
      </c>
      <c r="L23" s="224">
        <f t="shared" si="3"/>
        <v>1.0638297872340425E-2</v>
      </c>
      <c r="M23" s="224">
        <f t="shared" si="3"/>
        <v>0.1453900709219858</v>
      </c>
      <c r="N23" s="224">
        <f t="shared" si="3"/>
        <v>1</v>
      </c>
    </row>
    <row r="24" spans="1:30" s="69" customFormat="1" ht="13.5" customHeight="1" thickBot="1" x14ac:dyDescent="0.3">
      <c r="A24" s="211" t="s">
        <v>25</v>
      </c>
      <c r="B24" s="224">
        <f>SUM(B10/562)</f>
        <v>4.9822064056939501E-2</v>
      </c>
      <c r="C24" s="224">
        <f t="shared" ref="C24:N24" si="4">SUM(C10/562)</f>
        <v>0</v>
      </c>
      <c r="D24" s="224">
        <f t="shared" si="4"/>
        <v>1.7793594306049821E-3</v>
      </c>
      <c r="E24" s="224">
        <f t="shared" si="4"/>
        <v>5.5160142348754451E-2</v>
      </c>
      <c r="F24" s="224">
        <f t="shared" si="4"/>
        <v>3.5587188612099642E-3</v>
      </c>
      <c r="G24" s="224">
        <f t="shared" si="4"/>
        <v>5.1601423487544484E-2</v>
      </c>
      <c r="H24" s="224">
        <f t="shared" si="4"/>
        <v>0.37722419928825623</v>
      </c>
      <c r="I24" s="224">
        <f t="shared" si="4"/>
        <v>3.3807829181494664E-2</v>
      </c>
      <c r="J24" s="224">
        <f t="shared" si="4"/>
        <v>7.4733096085409248E-2</v>
      </c>
      <c r="K24" s="224">
        <f t="shared" si="4"/>
        <v>0.24911032028469751</v>
      </c>
      <c r="L24" s="224">
        <f t="shared" si="4"/>
        <v>5.3380782918149468E-3</v>
      </c>
      <c r="M24" s="224">
        <f t="shared" si="4"/>
        <v>9.7864768683274025E-2</v>
      </c>
      <c r="N24" s="224">
        <f t="shared" si="4"/>
        <v>1</v>
      </c>
    </row>
    <row r="25" spans="1:30" s="69" customFormat="1" ht="13.5" customHeight="1" thickBot="1" x14ac:dyDescent="0.3">
      <c r="A25" s="211" t="s">
        <v>26</v>
      </c>
      <c r="B25" s="224">
        <f>SUM(B11/67)</f>
        <v>5.9701492537313432E-2</v>
      </c>
      <c r="C25" s="224">
        <f t="shared" ref="C25:N25" si="5">SUM(C11/67)</f>
        <v>0</v>
      </c>
      <c r="D25" s="224">
        <f t="shared" si="5"/>
        <v>0</v>
      </c>
      <c r="E25" s="224">
        <f t="shared" si="5"/>
        <v>8.9552238805970144E-2</v>
      </c>
      <c r="F25" s="224">
        <f t="shared" si="5"/>
        <v>0</v>
      </c>
      <c r="G25" s="224">
        <f t="shared" si="5"/>
        <v>0.20895522388059701</v>
      </c>
      <c r="H25" s="224">
        <f t="shared" si="5"/>
        <v>0.16417910447761194</v>
      </c>
      <c r="I25" s="224">
        <f t="shared" si="5"/>
        <v>1.4925373134328358E-2</v>
      </c>
      <c r="J25" s="224">
        <f t="shared" si="5"/>
        <v>0.20895522388059701</v>
      </c>
      <c r="K25" s="224">
        <f t="shared" si="5"/>
        <v>0.16417910447761194</v>
      </c>
      <c r="L25" s="224">
        <f t="shared" si="5"/>
        <v>0</v>
      </c>
      <c r="M25" s="224">
        <f t="shared" si="5"/>
        <v>8.9552238805970144E-2</v>
      </c>
      <c r="N25" s="224">
        <f t="shared" si="5"/>
        <v>1</v>
      </c>
    </row>
    <row r="26" spans="1:30" s="69" customFormat="1" ht="13.5" customHeight="1" thickBot="1" x14ac:dyDescent="0.3">
      <c r="A26" s="211" t="s">
        <v>27</v>
      </c>
      <c r="B26" s="224">
        <f>SUM(B12/342)</f>
        <v>0.12865497076023391</v>
      </c>
      <c r="C26" s="224">
        <f t="shared" ref="C26:N26" si="6">SUM(C12/342)</f>
        <v>0</v>
      </c>
      <c r="D26" s="224">
        <f t="shared" si="6"/>
        <v>2.9239766081871343E-3</v>
      </c>
      <c r="E26" s="224">
        <f t="shared" si="6"/>
        <v>5.8479532163742687E-2</v>
      </c>
      <c r="F26" s="224">
        <f t="shared" si="6"/>
        <v>1.4619883040935672E-2</v>
      </c>
      <c r="G26" s="224">
        <f t="shared" si="6"/>
        <v>5.2631578947368418E-2</v>
      </c>
      <c r="H26" s="224">
        <f t="shared" si="6"/>
        <v>0.10818713450292397</v>
      </c>
      <c r="I26" s="224">
        <f t="shared" si="6"/>
        <v>1.7543859649122806E-2</v>
      </c>
      <c r="J26" s="224">
        <f t="shared" si="6"/>
        <v>0.35380116959064328</v>
      </c>
      <c r="K26" s="224">
        <f t="shared" si="6"/>
        <v>0.12865497076023391</v>
      </c>
      <c r="L26" s="224">
        <f t="shared" si="6"/>
        <v>0</v>
      </c>
      <c r="M26" s="224">
        <f t="shared" si="6"/>
        <v>0.13450292397660818</v>
      </c>
      <c r="N26" s="224">
        <f t="shared" si="6"/>
        <v>1</v>
      </c>
    </row>
    <row r="27" spans="1:30" s="69" customFormat="1" ht="13.5" customHeight="1" thickBot="1" x14ac:dyDescent="0.3">
      <c r="A27" s="211" t="s">
        <v>28</v>
      </c>
      <c r="B27" s="224">
        <f>SUM(B13/1279)</f>
        <v>3.9093041438623924E-2</v>
      </c>
      <c r="C27" s="224">
        <f t="shared" ref="C27:N27" si="7">SUM(C13/1279)</f>
        <v>0</v>
      </c>
      <c r="D27" s="224">
        <f t="shared" si="7"/>
        <v>0</v>
      </c>
      <c r="E27" s="224">
        <f t="shared" si="7"/>
        <v>2.4237685691946835E-2</v>
      </c>
      <c r="F27" s="224">
        <f t="shared" si="7"/>
        <v>5.4730258014073496E-3</v>
      </c>
      <c r="G27" s="224">
        <f t="shared" si="7"/>
        <v>2.9710711493354185E-2</v>
      </c>
      <c r="H27" s="224">
        <f t="shared" si="7"/>
        <v>9.382329945269742E-2</v>
      </c>
      <c r="I27" s="224">
        <f t="shared" si="7"/>
        <v>1.7200938232994525E-2</v>
      </c>
      <c r="J27" s="224">
        <f t="shared" si="7"/>
        <v>6.6458170445660672E-2</v>
      </c>
      <c r="K27" s="224">
        <f t="shared" si="7"/>
        <v>0.63096168881939019</v>
      </c>
      <c r="L27" s="224">
        <f t="shared" si="7"/>
        <v>3.9093041438623922E-3</v>
      </c>
      <c r="M27" s="224">
        <f t="shared" si="7"/>
        <v>8.9132134480062547E-2</v>
      </c>
      <c r="N27" s="224">
        <f t="shared" si="7"/>
        <v>1</v>
      </c>
    </row>
    <row r="28" spans="1:30" s="69" customFormat="1" ht="13.5" thickBot="1" x14ac:dyDescent="0.3">
      <c r="A28" s="211" t="s">
        <v>29</v>
      </c>
      <c r="B28" s="223" t="s">
        <v>77</v>
      </c>
      <c r="C28" s="223" t="s">
        <v>77</v>
      </c>
      <c r="D28" s="223" t="s">
        <v>77</v>
      </c>
      <c r="E28" s="223" t="s">
        <v>77</v>
      </c>
      <c r="F28" s="223" t="s">
        <v>77</v>
      </c>
      <c r="G28" s="223" t="s">
        <v>77</v>
      </c>
      <c r="H28" s="223" t="s">
        <v>77</v>
      </c>
      <c r="I28" s="223" t="s">
        <v>77</v>
      </c>
      <c r="J28" s="223" t="s">
        <v>77</v>
      </c>
      <c r="K28" s="223" t="s">
        <v>77</v>
      </c>
      <c r="L28" s="223" t="s">
        <v>77</v>
      </c>
      <c r="M28" s="223" t="s">
        <v>77</v>
      </c>
      <c r="N28" s="223" t="s">
        <v>77</v>
      </c>
    </row>
    <row r="29" spans="1:30" s="69" customFormat="1" ht="13.5" customHeight="1" thickBot="1" x14ac:dyDescent="0.3">
      <c r="A29" s="211" t="s">
        <v>99</v>
      </c>
      <c r="B29" s="224">
        <f>SUM(B15/229)</f>
        <v>9.606986899563319E-2</v>
      </c>
      <c r="C29" s="224">
        <f t="shared" ref="C29:N29" si="8">SUM(C15/229)</f>
        <v>4.3668122270742356E-3</v>
      </c>
      <c r="D29" s="224">
        <f t="shared" si="8"/>
        <v>0</v>
      </c>
      <c r="E29" s="224">
        <f t="shared" si="8"/>
        <v>0.10043668122270742</v>
      </c>
      <c r="F29" s="224">
        <f t="shared" si="8"/>
        <v>2.6200873362445413E-2</v>
      </c>
      <c r="G29" s="224">
        <f t="shared" si="8"/>
        <v>5.2401746724890827E-2</v>
      </c>
      <c r="H29" s="224">
        <f t="shared" si="8"/>
        <v>0.1222707423580786</v>
      </c>
      <c r="I29" s="224">
        <f t="shared" si="8"/>
        <v>3.0567685589519649E-2</v>
      </c>
      <c r="J29" s="224">
        <f t="shared" si="8"/>
        <v>0.19213973799126638</v>
      </c>
      <c r="K29" s="224">
        <f t="shared" si="8"/>
        <v>0.20960698689956331</v>
      </c>
      <c r="L29" s="224">
        <f t="shared" si="8"/>
        <v>4.3668122270742356E-3</v>
      </c>
      <c r="M29" s="224">
        <f t="shared" si="8"/>
        <v>0.16157205240174671</v>
      </c>
      <c r="N29" s="224">
        <f t="shared" si="8"/>
        <v>1</v>
      </c>
    </row>
    <row r="30" spans="1:30" s="69" customFormat="1" ht="13.5" customHeight="1" thickBot="1" x14ac:dyDescent="0.3">
      <c r="A30" s="213" t="s">
        <v>0</v>
      </c>
      <c r="B30" s="225">
        <f>SUM(B16/3884)</f>
        <v>7.6210092687950565E-2</v>
      </c>
      <c r="C30" s="225">
        <f t="shared" ref="C30:N30" si="9">SUM(C16/3884)</f>
        <v>1.0298661174047373E-3</v>
      </c>
      <c r="D30" s="225">
        <f t="shared" si="9"/>
        <v>1.8022657054582905E-3</v>
      </c>
      <c r="E30" s="225">
        <f t="shared" si="9"/>
        <v>7.646755921730175E-2</v>
      </c>
      <c r="F30" s="225">
        <f t="shared" si="9"/>
        <v>1.2873326467559218E-2</v>
      </c>
      <c r="G30" s="225">
        <f t="shared" si="9"/>
        <v>5.7672502574665295E-2</v>
      </c>
      <c r="H30" s="225">
        <f t="shared" si="9"/>
        <v>0.15576725025746652</v>
      </c>
      <c r="I30" s="225">
        <f t="shared" si="9"/>
        <v>2.5746652935118436E-2</v>
      </c>
      <c r="J30" s="225">
        <f t="shared" si="9"/>
        <v>0.13903192584963955</v>
      </c>
      <c r="K30" s="225">
        <f t="shared" si="9"/>
        <v>0.32904222451081361</v>
      </c>
      <c r="L30" s="225">
        <f t="shared" si="9"/>
        <v>6.436663233779609E-3</v>
      </c>
      <c r="M30" s="225">
        <f t="shared" si="9"/>
        <v>0.11791967044284243</v>
      </c>
      <c r="N30" s="225">
        <f t="shared" si="9"/>
        <v>1</v>
      </c>
    </row>
    <row r="31" spans="1:30" x14ac:dyDescent="0.2">
      <c r="A31" s="20" t="s">
        <v>49</v>
      </c>
    </row>
    <row r="32" spans="1:30" x14ac:dyDescent="0.2">
      <c r="A32" s="20" t="s">
        <v>115</v>
      </c>
    </row>
    <row r="33" spans="1:30" s="63" customFormat="1" x14ac:dyDescent="0.2">
      <c r="A33" s="20" t="s">
        <v>142</v>
      </c>
    </row>
    <row r="35" spans="1:30" ht="15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30" x14ac:dyDescent="0.2">
      <c r="A36" s="15" t="s">
        <v>79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30" ht="13.5" thickBo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30" s="63" customFormat="1" ht="26.25" thickBot="1" x14ac:dyDescent="0.25">
      <c r="A38" s="201" t="s">
        <v>207</v>
      </c>
      <c r="B38" s="202" t="s">
        <v>19</v>
      </c>
      <c r="C38" s="202" t="s">
        <v>20</v>
      </c>
      <c r="D38" s="202" t="s">
        <v>21</v>
      </c>
      <c r="E38" s="202" t="s">
        <v>22</v>
      </c>
      <c r="F38" s="202" t="s">
        <v>23</v>
      </c>
      <c r="G38" s="202" t="s">
        <v>24</v>
      </c>
      <c r="H38" s="202" t="s">
        <v>25</v>
      </c>
      <c r="I38" s="202" t="s">
        <v>26</v>
      </c>
      <c r="J38" s="202" t="s">
        <v>27</v>
      </c>
      <c r="K38" s="202" t="s">
        <v>28</v>
      </c>
      <c r="L38" s="202" t="s">
        <v>29</v>
      </c>
      <c r="M38" s="202" t="s">
        <v>99</v>
      </c>
      <c r="N38" s="202" t="s">
        <v>0</v>
      </c>
    </row>
    <row r="39" spans="1:30" s="13" customFormat="1" ht="15" customHeight="1" thickTop="1" thickBot="1" x14ac:dyDescent="0.3">
      <c r="A39" s="203" t="s">
        <v>19</v>
      </c>
      <c r="B39" s="214">
        <v>66</v>
      </c>
      <c r="C39" s="214">
        <v>0</v>
      </c>
      <c r="D39" s="214">
        <v>2</v>
      </c>
      <c r="E39" s="214">
        <v>28</v>
      </c>
      <c r="F39" s="214">
        <v>3</v>
      </c>
      <c r="G39" s="214">
        <v>49</v>
      </c>
      <c r="H39" s="214">
        <v>68</v>
      </c>
      <c r="I39" s="214">
        <v>18</v>
      </c>
      <c r="J39" s="214">
        <v>113</v>
      </c>
      <c r="K39" s="214">
        <v>106</v>
      </c>
      <c r="L39" s="214">
        <v>2</v>
      </c>
      <c r="M39" s="214">
        <v>83</v>
      </c>
      <c r="N39" s="214">
        <v>538</v>
      </c>
    </row>
    <row r="40" spans="1:30" s="12" customFormat="1" ht="14.25" thickTop="1" thickBot="1" x14ac:dyDescent="0.3">
      <c r="A40" s="205" t="s">
        <v>20</v>
      </c>
      <c r="B40" s="204">
        <v>1</v>
      </c>
      <c r="C40" s="204">
        <v>1</v>
      </c>
      <c r="D40" s="204">
        <v>0</v>
      </c>
      <c r="E40" s="204">
        <v>0</v>
      </c>
      <c r="F40" s="204">
        <v>0</v>
      </c>
      <c r="G40" s="204">
        <v>1</v>
      </c>
      <c r="H40" s="204">
        <v>0</v>
      </c>
      <c r="I40" s="204">
        <v>0</v>
      </c>
      <c r="J40" s="204">
        <v>6</v>
      </c>
      <c r="K40" s="204">
        <v>5</v>
      </c>
      <c r="L40" s="204">
        <v>0</v>
      </c>
      <c r="M40" s="204">
        <v>3</v>
      </c>
      <c r="N40" s="204">
        <v>17</v>
      </c>
    </row>
    <row r="41" spans="1:30" s="45" customFormat="1" ht="13.5" thickBot="1" x14ac:dyDescent="0.3">
      <c r="A41" s="205" t="s">
        <v>208</v>
      </c>
      <c r="B41" s="206">
        <v>2</v>
      </c>
      <c r="C41" s="206">
        <v>0</v>
      </c>
      <c r="D41" s="206">
        <v>0</v>
      </c>
      <c r="E41" s="206">
        <v>4</v>
      </c>
      <c r="F41" s="206">
        <v>0</v>
      </c>
      <c r="G41" s="206">
        <v>1</v>
      </c>
      <c r="H41" s="206">
        <v>5</v>
      </c>
      <c r="I41" s="206">
        <v>1</v>
      </c>
      <c r="J41" s="206">
        <v>1</v>
      </c>
      <c r="K41" s="206">
        <v>3</v>
      </c>
      <c r="L41" s="206">
        <v>0</v>
      </c>
      <c r="M41" s="206">
        <v>2</v>
      </c>
      <c r="N41" s="206">
        <v>19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1:30" s="45" customFormat="1" ht="13.5" thickBot="1" x14ac:dyDescent="0.3">
      <c r="A42" s="205" t="s">
        <v>22</v>
      </c>
      <c r="B42" s="206">
        <v>15</v>
      </c>
      <c r="C42" s="206">
        <v>1</v>
      </c>
      <c r="D42" s="206">
        <v>1</v>
      </c>
      <c r="E42" s="206">
        <v>97</v>
      </c>
      <c r="F42" s="206">
        <v>10</v>
      </c>
      <c r="G42" s="206">
        <v>14</v>
      </c>
      <c r="H42" s="206">
        <v>55</v>
      </c>
      <c r="I42" s="206">
        <v>8</v>
      </c>
      <c r="J42" s="206">
        <v>36</v>
      </c>
      <c r="K42" s="206">
        <v>57</v>
      </c>
      <c r="L42" s="206">
        <v>8</v>
      </c>
      <c r="M42" s="206">
        <v>44</v>
      </c>
      <c r="N42" s="206">
        <v>346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1:30" s="45" customFormat="1" ht="13.5" thickBot="1" x14ac:dyDescent="0.3">
      <c r="A43" s="205" t="s">
        <v>23</v>
      </c>
      <c r="B43" s="206">
        <v>2</v>
      </c>
      <c r="C43" s="206">
        <v>0</v>
      </c>
      <c r="D43" s="206">
        <v>1</v>
      </c>
      <c r="E43" s="206">
        <v>8</v>
      </c>
      <c r="F43" s="206">
        <v>6</v>
      </c>
      <c r="G43" s="206">
        <v>4</v>
      </c>
      <c r="H43" s="206">
        <v>11</v>
      </c>
      <c r="I43" s="206">
        <v>3</v>
      </c>
      <c r="J43" s="206">
        <v>7</v>
      </c>
      <c r="K43" s="206">
        <v>10</v>
      </c>
      <c r="L43" s="206">
        <v>1</v>
      </c>
      <c r="M43" s="206">
        <v>9</v>
      </c>
      <c r="N43" s="206">
        <v>62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1:30" s="45" customFormat="1" ht="13.5" thickBot="1" x14ac:dyDescent="0.3">
      <c r="A44" s="205" t="s">
        <v>24</v>
      </c>
      <c r="B44" s="206">
        <v>30</v>
      </c>
      <c r="C44" s="206">
        <v>0</v>
      </c>
      <c r="D44" s="206">
        <v>1</v>
      </c>
      <c r="E44" s="206">
        <v>14</v>
      </c>
      <c r="F44" s="206">
        <v>5</v>
      </c>
      <c r="G44" s="206">
        <v>17</v>
      </c>
      <c r="H44" s="206">
        <v>33</v>
      </c>
      <c r="I44" s="206">
        <v>7</v>
      </c>
      <c r="J44" s="206">
        <v>48</v>
      </c>
      <c r="K44" s="206">
        <v>24</v>
      </c>
      <c r="L44" s="206">
        <v>3</v>
      </c>
      <c r="M44" s="206">
        <v>29</v>
      </c>
      <c r="N44" s="206">
        <v>211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1:30" s="45" customFormat="1" ht="13.5" thickBot="1" x14ac:dyDescent="0.3">
      <c r="A45" s="205" t="s">
        <v>25</v>
      </c>
      <c r="B45" s="206">
        <v>25</v>
      </c>
      <c r="C45" s="206">
        <v>0</v>
      </c>
      <c r="D45" s="206">
        <v>1</v>
      </c>
      <c r="E45" s="206">
        <v>30</v>
      </c>
      <c r="F45" s="206">
        <v>2</v>
      </c>
      <c r="G45" s="206">
        <v>23</v>
      </c>
      <c r="H45" s="206">
        <v>199</v>
      </c>
      <c r="I45" s="206">
        <v>17</v>
      </c>
      <c r="J45" s="206">
        <v>39</v>
      </c>
      <c r="K45" s="206">
        <v>137</v>
      </c>
      <c r="L45" s="206">
        <v>3</v>
      </c>
      <c r="M45" s="206">
        <v>49</v>
      </c>
      <c r="N45" s="206">
        <v>525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1:30" s="45" customFormat="1" ht="13.5" thickBot="1" x14ac:dyDescent="0.3">
      <c r="A46" s="205" t="s">
        <v>26</v>
      </c>
      <c r="B46" s="206">
        <v>4</v>
      </c>
      <c r="C46" s="206">
        <v>0</v>
      </c>
      <c r="D46" s="206">
        <v>0</v>
      </c>
      <c r="E46" s="206">
        <v>5</v>
      </c>
      <c r="F46" s="206">
        <v>0</v>
      </c>
      <c r="G46" s="206">
        <v>13</v>
      </c>
      <c r="H46" s="206">
        <v>10</v>
      </c>
      <c r="I46" s="206">
        <v>1</v>
      </c>
      <c r="J46" s="206">
        <v>14</v>
      </c>
      <c r="K46" s="206">
        <v>11</v>
      </c>
      <c r="L46" s="206">
        <v>0</v>
      </c>
      <c r="M46" s="206">
        <v>5</v>
      </c>
      <c r="N46" s="206">
        <v>63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1:30" s="45" customFormat="1" ht="13.5" thickBot="1" x14ac:dyDescent="0.3">
      <c r="A47" s="205" t="s">
        <v>27</v>
      </c>
      <c r="B47" s="206">
        <v>36</v>
      </c>
      <c r="C47" s="206">
        <v>0</v>
      </c>
      <c r="D47" s="206">
        <v>1</v>
      </c>
      <c r="E47" s="206">
        <v>17</v>
      </c>
      <c r="F47" s="206">
        <v>5</v>
      </c>
      <c r="G47" s="206">
        <v>15</v>
      </c>
      <c r="H47" s="206">
        <v>33</v>
      </c>
      <c r="I47" s="206">
        <v>4</v>
      </c>
      <c r="J47" s="206">
        <v>106</v>
      </c>
      <c r="K47" s="206">
        <v>44</v>
      </c>
      <c r="L47" s="206">
        <v>0</v>
      </c>
      <c r="M47" s="206">
        <v>40</v>
      </c>
      <c r="N47" s="206">
        <v>301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1:30" s="45" customFormat="1" ht="13.5" thickBot="1" x14ac:dyDescent="0.3">
      <c r="A48" s="205" t="s">
        <v>28</v>
      </c>
      <c r="B48" s="206">
        <v>49</v>
      </c>
      <c r="C48" s="206">
        <v>0</v>
      </c>
      <c r="D48" s="206">
        <v>0</v>
      </c>
      <c r="E48" s="206">
        <v>31</v>
      </c>
      <c r="F48" s="206">
        <v>7</v>
      </c>
      <c r="G48" s="206">
        <v>37</v>
      </c>
      <c r="H48" s="206">
        <v>115</v>
      </c>
      <c r="I48" s="206">
        <v>20</v>
      </c>
      <c r="J48" s="206">
        <v>81</v>
      </c>
      <c r="K48" s="206">
        <v>796</v>
      </c>
      <c r="L48" s="206">
        <v>5</v>
      </c>
      <c r="M48" s="206">
        <v>111</v>
      </c>
      <c r="N48" s="207">
        <v>1252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1:30" s="45" customFormat="1" ht="13.5" thickBot="1" x14ac:dyDescent="0.3">
      <c r="A49" s="205" t="s">
        <v>29</v>
      </c>
      <c r="B49" s="206">
        <v>1</v>
      </c>
      <c r="C49" s="206">
        <v>0</v>
      </c>
      <c r="D49" s="206">
        <v>0</v>
      </c>
      <c r="E49" s="206">
        <v>6</v>
      </c>
      <c r="F49" s="206">
        <v>0</v>
      </c>
      <c r="G49" s="206">
        <v>0</v>
      </c>
      <c r="H49" s="206">
        <v>4</v>
      </c>
      <c r="I49" s="206">
        <v>1</v>
      </c>
      <c r="J49" s="206">
        <v>0</v>
      </c>
      <c r="K49" s="206">
        <v>9</v>
      </c>
      <c r="L49" s="206">
        <v>1</v>
      </c>
      <c r="M49" s="206">
        <v>0</v>
      </c>
      <c r="N49" s="206">
        <v>22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1:30" s="45" customFormat="1" ht="13.5" thickBot="1" x14ac:dyDescent="0.3">
      <c r="A50" s="205" t="s">
        <v>99</v>
      </c>
      <c r="B50" s="206">
        <v>20</v>
      </c>
      <c r="C50" s="206">
        <v>1</v>
      </c>
      <c r="D50" s="206">
        <v>0</v>
      </c>
      <c r="E50" s="206">
        <v>20</v>
      </c>
      <c r="F50" s="206">
        <v>6</v>
      </c>
      <c r="G50" s="206">
        <v>8</v>
      </c>
      <c r="H50" s="206">
        <v>26</v>
      </c>
      <c r="I50" s="206">
        <v>5</v>
      </c>
      <c r="J50" s="206">
        <v>35</v>
      </c>
      <c r="K50" s="206">
        <v>45</v>
      </c>
      <c r="L50" s="206">
        <v>1</v>
      </c>
      <c r="M50" s="206">
        <v>33</v>
      </c>
      <c r="N50" s="206">
        <v>200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1:30" s="45" customFormat="1" ht="13.5" thickBot="1" x14ac:dyDescent="0.3">
      <c r="A51" s="208" t="s">
        <v>0</v>
      </c>
      <c r="B51" s="209">
        <v>251</v>
      </c>
      <c r="C51" s="209">
        <v>3</v>
      </c>
      <c r="D51" s="209">
        <v>7</v>
      </c>
      <c r="E51" s="209">
        <v>260</v>
      </c>
      <c r="F51" s="209">
        <v>44</v>
      </c>
      <c r="G51" s="209">
        <v>182</v>
      </c>
      <c r="H51" s="209">
        <v>559</v>
      </c>
      <c r="I51" s="209">
        <v>85</v>
      </c>
      <c r="J51" s="209">
        <v>486</v>
      </c>
      <c r="K51" s="210">
        <v>1247</v>
      </c>
      <c r="L51" s="209">
        <v>24</v>
      </c>
      <c r="M51" s="209">
        <v>408</v>
      </c>
      <c r="N51" s="210">
        <v>3556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1:30" s="45" customFormat="1" ht="15" thickBot="1" x14ac:dyDescent="0.3">
      <c r="A52" s="137" t="s">
        <v>170</v>
      </c>
      <c r="B52" s="138" t="s">
        <v>171</v>
      </c>
      <c r="C52" s="138" t="s">
        <v>171</v>
      </c>
      <c r="D52" s="138" t="s">
        <v>171</v>
      </c>
      <c r="E52" s="138" t="s">
        <v>171</v>
      </c>
      <c r="F52" s="138" t="s">
        <v>171</v>
      </c>
      <c r="G52" s="138" t="s">
        <v>171</v>
      </c>
      <c r="H52" s="138" t="s">
        <v>171</v>
      </c>
      <c r="I52" s="138" t="s">
        <v>171</v>
      </c>
      <c r="J52" s="138" t="s">
        <v>171</v>
      </c>
      <c r="K52" s="138" t="s">
        <v>171</v>
      </c>
      <c r="L52" s="138" t="s">
        <v>171</v>
      </c>
      <c r="M52" s="138" t="s">
        <v>171</v>
      </c>
      <c r="N52" s="138" t="s">
        <v>171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1:30" s="45" customFormat="1" ht="13.5" customHeight="1" thickTop="1" thickBot="1" x14ac:dyDescent="0.3">
      <c r="A53" s="212" t="s">
        <v>19</v>
      </c>
      <c r="B53" s="224">
        <f>SUM(B39/538)</f>
        <v>0.12267657992565056</v>
      </c>
      <c r="C53" s="224">
        <f t="shared" ref="C53:N53" si="10">SUM(C39/538)</f>
        <v>0</v>
      </c>
      <c r="D53" s="224">
        <f t="shared" si="10"/>
        <v>3.7174721189591076E-3</v>
      </c>
      <c r="E53" s="224">
        <f t="shared" si="10"/>
        <v>5.204460966542751E-2</v>
      </c>
      <c r="F53" s="224">
        <f t="shared" si="10"/>
        <v>5.5762081784386614E-3</v>
      </c>
      <c r="G53" s="224">
        <f t="shared" si="10"/>
        <v>9.1078066914498143E-2</v>
      </c>
      <c r="H53" s="224">
        <f t="shared" si="10"/>
        <v>0.12639405204460966</v>
      </c>
      <c r="I53" s="224">
        <f t="shared" si="10"/>
        <v>3.3457249070631967E-2</v>
      </c>
      <c r="J53" s="224">
        <f t="shared" si="10"/>
        <v>0.2100371747211896</v>
      </c>
      <c r="K53" s="224">
        <f t="shared" si="10"/>
        <v>0.19702602230483271</v>
      </c>
      <c r="L53" s="224">
        <f t="shared" si="10"/>
        <v>3.7174721189591076E-3</v>
      </c>
      <c r="M53" s="224">
        <f t="shared" si="10"/>
        <v>0.15427509293680297</v>
      </c>
      <c r="N53" s="224">
        <f t="shared" si="10"/>
        <v>1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1:30" s="45" customFormat="1" ht="15.75" customHeight="1" thickBot="1" x14ac:dyDescent="0.3">
      <c r="A54" s="211" t="s">
        <v>20</v>
      </c>
      <c r="B54" s="223" t="s">
        <v>77</v>
      </c>
      <c r="C54" s="223" t="s">
        <v>77</v>
      </c>
      <c r="D54" s="223" t="s">
        <v>77</v>
      </c>
      <c r="E54" s="223" t="s">
        <v>77</v>
      </c>
      <c r="F54" s="223" t="s">
        <v>77</v>
      </c>
      <c r="G54" s="223" t="s">
        <v>77</v>
      </c>
      <c r="H54" s="223" t="s">
        <v>77</v>
      </c>
      <c r="I54" s="223" t="s">
        <v>77</v>
      </c>
      <c r="J54" s="223" t="s">
        <v>77</v>
      </c>
      <c r="K54" s="223" t="s">
        <v>77</v>
      </c>
      <c r="L54" s="223" t="s">
        <v>77</v>
      </c>
      <c r="M54" s="223" t="s">
        <v>77</v>
      </c>
      <c r="N54" s="223" t="s">
        <v>77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1:30" s="45" customFormat="1" ht="13.5" thickBot="1" x14ac:dyDescent="0.3">
      <c r="A55" s="211" t="s">
        <v>208</v>
      </c>
      <c r="B55" s="223" t="s">
        <v>77</v>
      </c>
      <c r="C55" s="223" t="s">
        <v>77</v>
      </c>
      <c r="D55" s="223" t="s">
        <v>77</v>
      </c>
      <c r="E55" s="223" t="s">
        <v>77</v>
      </c>
      <c r="F55" s="223" t="s">
        <v>77</v>
      </c>
      <c r="G55" s="223" t="s">
        <v>77</v>
      </c>
      <c r="H55" s="223" t="s">
        <v>77</v>
      </c>
      <c r="I55" s="223" t="s">
        <v>77</v>
      </c>
      <c r="J55" s="223" t="s">
        <v>77</v>
      </c>
      <c r="K55" s="223" t="s">
        <v>77</v>
      </c>
      <c r="L55" s="223" t="s">
        <v>77</v>
      </c>
      <c r="M55" s="223" t="s">
        <v>77</v>
      </c>
      <c r="N55" s="223" t="s">
        <v>77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1:30" s="45" customFormat="1" ht="13.5" customHeight="1" thickBot="1" x14ac:dyDescent="0.3">
      <c r="A56" s="211" t="s">
        <v>22</v>
      </c>
      <c r="B56" s="224">
        <f>SUM(B42/346)</f>
        <v>4.3352601156069363E-2</v>
      </c>
      <c r="C56" s="224">
        <f t="shared" ref="C56:N56" si="11">SUM(C42/346)</f>
        <v>2.8901734104046241E-3</v>
      </c>
      <c r="D56" s="224">
        <f t="shared" si="11"/>
        <v>2.8901734104046241E-3</v>
      </c>
      <c r="E56" s="224">
        <f t="shared" si="11"/>
        <v>0.28034682080924855</v>
      </c>
      <c r="F56" s="224">
        <f t="shared" si="11"/>
        <v>2.8901734104046242E-2</v>
      </c>
      <c r="G56" s="224">
        <f t="shared" si="11"/>
        <v>4.046242774566474E-2</v>
      </c>
      <c r="H56" s="224">
        <f t="shared" si="11"/>
        <v>0.15895953757225434</v>
      </c>
      <c r="I56" s="224">
        <f t="shared" si="11"/>
        <v>2.3121387283236993E-2</v>
      </c>
      <c r="J56" s="224">
        <f t="shared" si="11"/>
        <v>0.10404624277456648</v>
      </c>
      <c r="K56" s="224">
        <f t="shared" si="11"/>
        <v>0.16473988439306358</v>
      </c>
      <c r="L56" s="224">
        <f t="shared" si="11"/>
        <v>2.3121387283236993E-2</v>
      </c>
      <c r="M56" s="224">
        <f t="shared" si="11"/>
        <v>0.12716763005780346</v>
      </c>
      <c r="N56" s="224">
        <f t="shared" si="11"/>
        <v>1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1:30" s="45" customFormat="1" ht="13.5" customHeight="1" thickBot="1" x14ac:dyDescent="0.3">
      <c r="A57" s="211" t="s">
        <v>23</v>
      </c>
      <c r="B57" s="224">
        <f>SUM(B43/62)</f>
        <v>3.2258064516129031E-2</v>
      </c>
      <c r="C57" s="224">
        <f t="shared" ref="C57:N57" si="12">SUM(C43/62)</f>
        <v>0</v>
      </c>
      <c r="D57" s="224">
        <f t="shared" si="12"/>
        <v>1.6129032258064516E-2</v>
      </c>
      <c r="E57" s="224">
        <f t="shared" si="12"/>
        <v>0.12903225806451613</v>
      </c>
      <c r="F57" s="224">
        <f t="shared" si="12"/>
        <v>9.6774193548387094E-2</v>
      </c>
      <c r="G57" s="224">
        <f t="shared" si="12"/>
        <v>6.4516129032258063E-2</v>
      </c>
      <c r="H57" s="224">
        <f t="shared" si="12"/>
        <v>0.17741935483870969</v>
      </c>
      <c r="I57" s="224">
        <f t="shared" si="12"/>
        <v>4.8387096774193547E-2</v>
      </c>
      <c r="J57" s="224">
        <f t="shared" si="12"/>
        <v>0.11290322580645161</v>
      </c>
      <c r="K57" s="224">
        <f t="shared" si="12"/>
        <v>0.16129032258064516</v>
      </c>
      <c r="L57" s="224">
        <f t="shared" si="12"/>
        <v>1.6129032258064516E-2</v>
      </c>
      <c r="M57" s="224">
        <f t="shared" si="12"/>
        <v>0.14516129032258066</v>
      </c>
      <c r="N57" s="224">
        <f t="shared" si="12"/>
        <v>1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1:30" s="45" customFormat="1" ht="13.5" customHeight="1" thickBot="1" x14ac:dyDescent="0.3">
      <c r="A58" s="211" t="s">
        <v>24</v>
      </c>
      <c r="B58" s="224">
        <f>SUM(B44/211)</f>
        <v>0.14218009478672985</v>
      </c>
      <c r="C58" s="224">
        <f t="shared" ref="C58:N58" si="13">SUM(C44/211)</f>
        <v>0</v>
      </c>
      <c r="D58" s="224">
        <f t="shared" si="13"/>
        <v>4.7393364928909956E-3</v>
      </c>
      <c r="E58" s="224">
        <f t="shared" si="13"/>
        <v>6.6350710900473939E-2</v>
      </c>
      <c r="F58" s="224">
        <f t="shared" si="13"/>
        <v>2.3696682464454975E-2</v>
      </c>
      <c r="G58" s="224">
        <f t="shared" si="13"/>
        <v>8.0568720379146919E-2</v>
      </c>
      <c r="H58" s="224">
        <f t="shared" si="13"/>
        <v>0.15639810426540285</v>
      </c>
      <c r="I58" s="224">
        <f t="shared" si="13"/>
        <v>3.3175355450236969E-2</v>
      </c>
      <c r="J58" s="224">
        <f t="shared" si="13"/>
        <v>0.22748815165876776</v>
      </c>
      <c r="K58" s="224">
        <f t="shared" si="13"/>
        <v>0.11374407582938388</v>
      </c>
      <c r="L58" s="224">
        <f t="shared" si="13"/>
        <v>1.4218009478672985E-2</v>
      </c>
      <c r="M58" s="224">
        <f t="shared" si="13"/>
        <v>0.13744075829383887</v>
      </c>
      <c r="N58" s="224">
        <f t="shared" si="13"/>
        <v>1</v>
      </c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1:30" s="45" customFormat="1" ht="13.5" customHeight="1" thickBot="1" x14ac:dyDescent="0.3">
      <c r="A59" s="211" t="s">
        <v>25</v>
      </c>
      <c r="B59" s="224">
        <f>SUM(B45/525)</f>
        <v>4.7619047619047616E-2</v>
      </c>
      <c r="C59" s="224">
        <f t="shared" ref="C59:N59" si="14">SUM(C45/525)</f>
        <v>0</v>
      </c>
      <c r="D59" s="224">
        <f t="shared" si="14"/>
        <v>1.9047619047619048E-3</v>
      </c>
      <c r="E59" s="224">
        <f t="shared" si="14"/>
        <v>5.7142857142857141E-2</v>
      </c>
      <c r="F59" s="224">
        <f t="shared" si="14"/>
        <v>3.8095238095238095E-3</v>
      </c>
      <c r="G59" s="224">
        <f t="shared" si="14"/>
        <v>4.3809523809523812E-2</v>
      </c>
      <c r="H59" s="224">
        <f t="shared" si="14"/>
        <v>0.37904761904761902</v>
      </c>
      <c r="I59" s="224">
        <f t="shared" si="14"/>
        <v>3.2380952380952378E-2</v>
      </c>
      <c r="J59" s="224">
        <f t="shared" si="14"/>
        <v>7.4285714285714288E-2</v>
      </c>
      <c r="K59" s="224">
        <f t="shared" si="14"/>
        <v>0.26095238095238094</v>
      </c>
      <c r="L59" s="224">
        <f t="shared" si="14"/>
        <v>5.7142857142857143E-3</v>
      </c>
      <c r="M59" s="224">
        <f t="shared" si="14"/>
        <v>9.3333333333333338E-2</v>
      </c>
      <c r="N59" s="224">
        <f t="shared" si="14"/>
        <v>1</v>
      </c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1:30" s="45" customFormat="1" ht="13.5" customHeight="1" thickBot="1" x14ac:dyDescent="0.3">
      <c r="A60" s="211" t="s">
        <v>26</v>
      </c>
      <c r="B60" s="224">
        <f>SUM(B46/63)</f>
        <v>6.3492063492063489E-2</v>
      </c>
      <c r="C60" s="224">
        <f t="shared" ref="C60:N60" si="15">SUM(C46/63)</f>
        <v>0</v>
      </c>
      <c r="D60" s="224">
        <f t="shared" si="15"/>
        <v>0</v>
      </c>
      <c r="E60" s="224">
        <f t="shared" si="15"/>
        <v>7.9365079365079361E-2</v>
      </c>
      <c r="F60" s="224">
        <f t="shared" si="15"/>
        <v>0</v>
      </c>
      <c r="G60" s="224">
        <f t="shared" si="15"/>
        <v>0.20634920634920634</v>
      </c>
      <c r="H60" s="224">
        <f t="shared" si="15"/>
        <v>0.15873015873015872</v>
      </c>
      <c r="I60" s="224">
        <f t="shared" si="15"/>
        <v>1.5873015873015872E-2</v>
      </c>
      <c r="J60" s="224">
        <f t="shared" si="15"/>
        <v>0.22222222222222221</v>
      </c>
      <c r="K60" s="224">
        <f t="shared" si="15"/>
        <v>0.17460317460317459</v>
      </c>
      <c r="L60" s="224">
        <f t="shared" si="15"/>
        <v>0</v>
      </c>
      <c r="M60" s="224">
        <f t="shared" si="15"/>
        <v>7.9365079365079361E-2</v>
      </c>
      <c r="N60" s="224">
        <f t="shared" si="15"/>
        <v>1</v>
      </c>
    </row>
    <row r="61" spans="1:30" s="45" customFormat="1" ht="13.5" customHeight="1" thickBot="1" x14ac:dyDescent="0.3">
      <c r="A61" s="211" t="s">
        <v>27</v>
      </c>
      <c r="B61" s="224">
        <f>SUM(B47/301)</f>
        <v>0.11960132890365449</v>
      </c>
      <c r="C61" s="224">
        <f t="shared" ref="C61:N61" si="16">SUM(C47/301)</f>
        <v>0</v>
      </c>
      <c r="D61" s="224">
        <f t="shared" si="16"/>
        <v>3.3222591362126247E-3</v>
      </c>
      <c r="E61" s="224">
        <f t="shared" si="16"/>
        <v>5.647840531561462E-2</v>
      </c>
      <c r="F61" s="224">
        <f t="shared" si="16"/>
        <v>1.6611295681063124E-2</v>
      </c>
      <c r="G61" s="224">
        <f t="shared" si="16"/>
        <v>4.9833887043189369E-2</v>
      </c>
      <c r="H61" s="224">
        <f t="shared" si="16"/>
        <v>0.10963455149501661</v>
      </c>
      <c r="I61" s="224">
        <f t="shared" si="16"/>
        <v>1.3289036544850499E-2</v>
      </c>
      <c r="J61" s="224">
        <f t="shared" si="16"/>
        <v>0.35215946843853818</v>
      </c>
      <c r="K61" s="224">
        <f t="shared" si="16"/>
        <v>0.1461794019933555</v>
      </c>
      <c r="L61" s="224">
        <f t="shared" si="16"/>
        <v>0</v>
      </c>
      <c r="M61" s="224">
        <f t="shared" si="16"/>
        <v>0.13289036544850499</v>
      </c>
      <c r="N61" s="224">
        <f t="shared" si="16"/>
        <v>1</v>
      </c>
    </row>
    <row r="62" spans="1:30" s="45" customFormat="1" ht="15" customHeight="1" thickBot="1" x14ac:dyDescent="0.3">
      <c r="A62" s="211" t="s">
        <v>28</v>
      </c>
      <c r="B62" s="224">
        <f>SUM(B48/1252)</f>
        <v>3.9137380191693293E-2</v>
      </c>
      <c r="C62" s="224">
        <f t="shared" ref="C62:N62" si="17">SUM(C48/1252)</f>
        <v>0</v>
      </c>
      <c r="D62" s="224">
        <f t="shared" si="17"/>
        <v>0</v>
      </c>
      <c r="E62" s="224">
        <f t="shared" si="17"/>
        <v>2.4760383386581469E-2</v>
      </c>
      <c r="F62" s="224">
        <f t="shared" si="17"/>
        <v>5.5910543130990413E-3</v>
      </c>
      <c r="G62" s="224">
        <f t="shared" si="17"/>
        <v>2.9552715654952075E-2</v>
      </c>
      <c r="H62" s="224">
        <f t="shared" si="17"/>
        <v>9.1853035143769968E-2</v>
      </c>
      <c r="I62" s="224">
        <f t="shared" si="17"/>
        <v>1.5974440894568689E-2</v>
      </c>
      <c r="J62" s="224">
        <f t="shared" si="17"/>
        <v>6.4696485623003189E-2</v>
      </c>
      <c r="K62" s="224">
        <f t="shared" si="17"/>
        <v>0.63578274760383391</v>
      </c>
      <c r="L62" s="224">
        <f t="shared" si="17"/>
        <v>3.9936102236421724E-3</v>
      </c>
      <c r="M62" s="224">
        <f t="shared" si="17"/>
        <v>8.865814696485623E-2</v>
      </c>
      <c r="N62" s="224">
        <f t="shared" si="17"/>
        <v>1</v>
      </c>
    </row>
    <row r="63" spans="1:30" s="45" customFormat="1" ht="13.5" thickBot="1" x14ac:dyDescent="0.3">
      <c r="A63" s="211" t="s">
        <v>29</v>
      </c>
      <c r="B63" s="223" t="s">
        <v>77</v>
      </c>
      <c r="C63" s="223" t="s">
        <v>77</v>
      </c>
      <c r="D63" s="223" t="s">
        <v>77</v>
      </c>
      <c r="E63" s="223" t="s">
        <v>77</v>
      </c>
      <c r="F63" s="223" t="s">
        <v>77</v>
      </c>
      <c r="G63" s="223" t="s">
        <v>77</v>
      </c>
      <c r="H63" s="223" t="s">
        <v>77</v>
      </c>
      <c r="I63" s="223" t="s">
        <v>77</v>
      </c>
      <c r="J63" s="223" t="s">
        <v>77</v>
      </c>
      <c r="K63" s="223" t="s">
        <v>77</v>
      </c>
      <c r="L63" s="223" t="s">
        <v>77</v>
      </c>
      <c r="M63" s="223" t="s">
        <v>77</v>
      </c>
      <c r="N63" s="223" t="s">
        <v>77</v>
      </c>
    </row>
    <row r="64" spans="1:30" s="45" customFormat="1" ht="13.5" customHeight="1" thickBot="1" x14ac:dyDescent="0.3">
      <c r="A64" s="211" t="s">
        <v>99</v>
      </c>
      <c r="B64" s="224">
        <f>SUM(B50/200)</f>
        <v>0.1</v>
      </c>
      <c r="C64" s="224">
        <f t="shared" ref="C64:N64" si="18">SUM(C50/200)</f>
        <v>5.0000000000000001E-3</v>
      </c>
      <c r="D64" s="224">
        <f t="shared" si="18"/>
        <v>0</v>
      </c>
      <c r="E64" s="224">
        <f t="shared" si="18"/>
        <v>0.1</v>
      </c>
      <c r="F64" s="224">
        <f t="shared" si="18"/>
        <v>0.03</v>
      </c>
      <c r="G64" s="224">
        <f t="shared" si="18"/>
        <v>0.04</v>
      </c>
      <c r="H64" s="224">
        <f t="shared" si="18"/>
        <v>0.13</v>
      </c>
      <c r="I64" s="224">
        <f t="shared" si="18"/>
        <v>2.5000000000000001E-2</v>
      </c>
      <c r="J64" s="224">
        <f t="shared" si="18"/>
        <v>0.17499999999999999</v>
      </c>
      <c r="K64" s="224">
        <f t="shared" si="18"/>
        <v>0.22500000000000001</v>
      </c>
      <c r="L64" s="224">
        <f t="shared" si="18"/>
        <v>5.0000000000000001E-3</v>
      </c>
      <c r="M64" s="224">
        <f t="shared" si="18"/>
        <v>0.16500000000000001</v>
      </c>
      <c r="N64" s="224">
        <f t="shared" si="18"/>
        <v>1</v>
      </c>
    </row>
    <row r="65" spans="1:29" s="45" customFormat="1" ht="13.5" customHeight="1" thickBot="1" x14ac:dyDescent="0.3">
      <c r="A65" s="213" t="s">
        <v>0</v>
      </c>
      <c r="B65" s="225">
        <f>SUM(B51/3556)</f>
        <v>7.0584926884139476E-2</v>
      </c>
      <c r="C65" s="225">
        <f t="shared" ref="C65:N65" si="19">SUM(C51/3556)</f>
        <v>8.4364454443194598E-4</v>
      </c>
      <c r="D65" s="225">
        <f t="shared" si="19"/>
        <v>1.968503937007874E-3</v>
      </c>
      <c r="E65" s="225">
        <f t="shared" si="19"/>
        <v>7.3115860517435322E-2</v>
      </c>
      <c r="F65" s="225">
        <f t="shared" si="19"/>
        <v>1.2373453318335208E-2</v>
      </c>
      <c r="G65" s="225">
        <f t="shared" si="19"/>
        <v>5.1181102362204724E-2</v>
      </c>
      <c r="H65" s="225">
        <f t="shared" si="19"/>
        <v>0.15719910011248595</v>
      </c>
      <c r="I65" s="225">
        <f t="shared" si="19"/>
        <v>2.3903262092238472E-2</v>
      </c>
      <c r="J65" s="225">
        <f t="shared" si="19"/>
        <v>0.13667041619797526</v>
      </c>
      <c r="K65" s="225">
        <f t="shared" si="19"/>
        <v>0.35067491563554554</v>
      </c>
      <c r="L65" s="225">
        <f t="shared" si="19"/>
        <v>6.7491563554555678E-3</v>
      </c>
      <c r="M65" s="225">
        <f t="shared" si="19"/>
        <v>0.11473565804274466</v>
      </c>
      <c r="N65" s="225">
        <f t="shared" si="19"/>
        <v>1</v>
      </c>
    </row>
    <row r="66" spans="1:29" x14ac:dyDescent="0.2">
      <c r="A66" s="20" t="s">
        <v>49</v>
      </c>
    </row>
    <row r="67" spans="1:29" x14ac:dyDescent="0.2">
      <c r="A67" s="20" t="s">
        <v>115</v>
      </c>
    </row>
    <row r="68" spans="1:29" s="63" customFormat="1" x14ac:dyDescent="0.2">
      <c r="A68" s="20" t="s">
        <v>142</v>
      </c>
    </row>
    <row r="69" spans="1:29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29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29" x14ac:dyDescent="0.2">
      <c r="A71" s="15" t="s">
        <v>82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29" ht="13.5" thickBot="1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29" s="63" customFormat="1" ht="26.25" thickBot="1" x14ac:dyDescent="0.25">
      <c r="A73" s="201" t="s">
        <v>207</v>
      </c>
      <c r="B73" s="202" t="s">
        <v>19</v>
      </c>
      <c r="C73" s="202" t="s">
        <v>20</v>
      </c>
      <c r="D73" s="230" t="s">
        <v>21</v>
      </c>
      <c r="E73" s="202" t="s">
        <v>22</v>
      </c>
      <c r="F73" s="202" t="s">
        <v>23</v>
      </c>
      <c r="G73" s="202" t="s">
        <v>24</v>
      </c>
      <c r="H73" s="202" t="s">
        <v>25</v>
      </c>
      <c r="I73" s="202" t="s">
        <v>26</v>
      </c>
      <c r="J73" s="202" t="s">
        <v>27</v>
      </c>
      <c r="K73" s="202" t="s">
        <v>28</v>
      </c>
      <c r="L73" s="202" t="s">
        <v>29</v>
      </c>
      <c r="M73" s="202" t="s">
        <v>99</v>
      </c>
      <c r="N73" s="202" t="s">
        <v>0</v>
      </c>
    </row>
    <row r="74" spans="1:29" s="13" customFormat="1" ht="13.5" customHeight="1" thickTop="1" thickBot="1" x14ac:dyDescent="0.3">
      <c r="A74" s="203" t="s">
        <v>19</v>
      </c>
      <c r="B74" s="215">
        <v>16</v>
      </c>
      <c r="C74" s="214">
        <v>1</v>
      </c>
      <c r="D74" s="226">
        <v>0</v>
      </c>
      <c r="E74" s="214">
        <v>4</v>
      </c>
      <c r="F74" s="214">
        <v>1</v>
      </c>
      <c r="G74" s="214">
        <v>10</v>
      </c>
      <c r="H74" s="214">
        <v>11</v>
      </c>
      <c r="I74" s="214">
        <v>3</v>
      </c>
      <c r="J74" s="214">
        <v>11</v>
      </c>
      <c r="K74" s="214">
        <v>4</v>
      </c>
      <c r="L74" s="214">
        <v>0</v>
      </c>
      <c r="M74" s="214">
        <v>9</v>
      </c>
      <c r="N74" s="231">
        <v>70</v>
      </c>
    </row>
    <row r="75" spans="1:29" s="12" customFormat="1" ht="13.5" customHeight="1" thickTop="1" thickBot="1" x14ac:dyDescent="0.3">
      <c r="A75" s="205" t="s">
        <v>20</v>
      </c>
      <c r="B75" s="204">
        <v>0</v>
      </c>
      <c r="C75" s="204">
        <v>0</v>
      </c>
      <c r="D75" s="227">
        <v>0</v>
      </c>
      <c r="E75" s="204">
        <v>0</v>
      </c>
      <c r="F75" s="204">
        <v>0</v>
      </c>
      <c r="G75" s="204">
        <v>0</v>
      </c>
      <c r="H75" s="204">
        <v>0</v>
      </c>
      <c r="I75" s="204">
        <v>0</v>
      </c>
      <c r="J75" s="204">
        <v>0</v>
      </c>
      <c r="K75" s="204">
        <v>1</v>
      </c>
      <c r="L75" s="204">
        <v>0</v>
      </c>
      <c r="M75" s="204">
        <v>0</v>
      </c>
      <c r="N75" s="232">
        <v>1</v>
      </c>
    </row>
    <row r="76" spans="1:29" s="45" customFormat="1" ht="13.5" customHeight="1" thickBot="1" x14ac:dyDescent="0.3">
      <c r="A76" s="205" t="s">
        <v>208</v>
      </c>
      <c r="B76" s="206">
        <v>0</v>
      </c>
      <c r="C76" s="206">
        <v>0</v>
      </c>
      <c r="D76" s="228">
        <v>0</v>
      </c>
      <c r="E76" s="206">
        <v>0</v>
      </c>
      <c r="F76" s="206">
        <v>0</v>
      </c>
      <c r="G76" s="206">
        <v>0</v>
      </c>
      <c r="H76" s="206">
        <v>1</v>
      </c>
      <c r="I76" s="206">
        <v>0</v>
      </c>
      <c r="J76" s="206">
        <v>0</v>
      </c>
      <c r="K76" s="206">
        <v>0</v>
      </c>
      <c r="L76" s="206">
        <v>0</v>
      </c>
      <c r="M76" s="206">
        <v>0</v>
      </c>
      <c r="N76" s="233">
        <v>1</v>
      </c>
    </row>
    <row r="77" spans="1:29" s="45" customFormat="1" ht="13.5" customHeight="1" thickBot="1" x14ac:dyDescent="0.3">
      <c r="A77" s="205" t="s">
        <v>22</v>
      </c>
      <c r="B77" s="206">
        <v>2</v>
      </c>
      <c r="C77" s="206">
        <v>0</v>
      </c>
      <c r="D77" s="228">
        <v>0</v>
      </c>
      <c r="E77" s="206">
        <v>12</v>
      </c>
      <c r="F77" s="206">
        <v>3</v>
      </c>
      <c r="G77" s="206">
        <v>4</v>
      </c>
      <c r="H77" s="206">
        <v>3</v>
      </c>
      <c r="I77" s="206">
        <v>2</v>
      </c>
      <c r="J77" s="206">
        <v>2</v>
      </c>
      <c r="K77" s="206">
        <v>2</v>
      </c>
      <c r="L77" s="206">
        <v>1</v>
      </c>
      <c r="M77" s="206">
        <v>7</v>
      </c>
      <c r="N77" s="233">
        <v>38</v>
      </c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</row>
    <row r="78" spans="1:29" s="45" customFormat="1" ht="13.5" customHeight="1" thickBot="1" x14ac:dyDescent="0.3">
      <c r="A78" s="205" t="s">
        <v>23</v>
      </c>
      <c r="B78" s="206">
        <v>0</v>
      </c>
      <c r="C78" s="206">
        <v>0</v>
      </c>
      <c r="D78" s="228">
        <v>0</v>
      </c>
      <c r="E78" s="206">
        <v>2</v>
      </c>
      <c r="F78" s="206">
        <v>1</v>
      </c>
      <c r="G78" s="206">
        <v>0</v>
      </c>
      <c r="H78" s="206">
        <v>0</v>
      </c>
      <c r="I78" s="206">
        <v>0</v>
      </c>
      <c r="J78" s="206">
        <v>1</v>
      </c>
      <c r="K78" s="206">
        <v>2</v>
      </c>
      <c r="L78" s="206">
        <v>0</v>
      </c>
      <c r="M78" s="206">
        <v>2</v>
      </c>
      <c r="N78" s="233">
        <v>8</v>
      </c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</row>
    <row r="79" spans="1:29" s="45" customFormat="1" ht="13.5" customHeight="1" thickBot="1" x14ac:dyDescent="0.3">
      <c r="A79" s="205" t="s">
        <v>24</v>
      </c>
      <c r="B79" s="206">
        <v>13</v>
      </c>
      <c r="C79" s="206">
        <v>0</v>
      </c>
      <c r="D79" s="228">
        <v>0</v>
      </c>
      <c r="E79" s="206">
        <v>11</v>
      </c>
      <c r="F79" s="206">
        <v>1</v>
      </c>
      <c r="G79" s="206">
        <v>13</v>
      </c>
      <c r="H79" s="206">
        <v>6</v>
      </c>
      <c r="I79" s="206">
        <v>2</v>
      </c>
      <c r="J79" s="206">
        <v>9</v>
      </c>
      <c r="K79" s="206">
        <v>4</v>
      </c>
      <c r="L79" s="206">
        <v>0</v>
      </c>
      <c r="M79" s="206">
        <v>12</v>
      </c>
      <c r="N79" s="233">
        <v>71</v>
      </c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</row>
    <row r="80" spans="1:29" s="45" customFormat="1" ht="13.5" customHeight="1" thickBot="1" x14ac:dyDescent="0.3">
      <c r="A80" s="205" t="s">
        <v>25</v>
      </c>
      <c r="B80" s="206">
        <v>3</v>
      </c>
      <c r="C80" s="206">
        <v>0</v>
      </c>
      <c r="D80" s="228">
        <v>0</v>
      </c>
      <c r="E80" s="206">
        <v>1</v>
      </c>
      <c r="F80" s="206">
        <v>0</v>
      </c>
      <c r="G80" s="206">
        <v>6</v>
      </c>
      <c r="H80" s="206">
        <v>13</v>
      </c>
      <c r="I80" s="206">
        <v>2</v>
      </c>
      <c r="J80" s="206">
        <v>3</v>
      </c>
      <c r="K80" s="206">
        <v>3</v>
      </c>
      <c r="L80" s="206">
        <v>0</v>
      </c>
      <c r="M80" s="206">
        <v>6</v>
      </c>
      <c r="N80" s="233">
        <v>37</v>
      </c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</row>
    <row r="81" spans="1:29" s="45" customFormat="1" ht="13.5" customHeight="1" thickBot="1" x14ac:dyDescent="0.3">
      <c r="A81" s="205" t="s">
        <v>26</v>
      </c>
      <c r="B81" s="206">
        <v>0</v>
      </c>
      <c r="C81" s="206">
        <v>0</v>
      </c>
      <c r="D81" s="228">
        <v>0</v>
      </c>
      <c r="E81" s="206">
        <v>1</v>
      </c>
      <c r="F81" s="206">
        <v>0</v>
      </c>
      <c r="G81" s="206">
        <v>1</v>
      </c>
      <c r="H81" s="206">
        <v>1</v>
      </c>
      <c r="I81" s="206">
        <v>0</v>
      </c>
      <c r="J81" s="206">
        <v>0</v>
      </c>
      <c r="K81" s="206">
        <v>0</v>
      </c>
      <c r="L81" s="206">
        <v>0</v>
      </c>
      <c r="M81" s="206">
        <v>1</v>
      </c>
      <c r="N81" s="233">
        <v>4</v>
      </c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</row>
    <row r="82" spans="1:29" s="45" customFormat="1" ht="13.5" customHeight="1" thickBot="1" x14ac:dyDescent="0.3">
      <c r="A82" s="205" t="s">
        <v>27</v>
      </c>
      <c r="B82" s="206">
        <v>8</v>
      </c>
      <c r="C82" s="206">
        <v>0</v>
      </c>
      <c r="D82" s="228">
        <v>0</v>
      </c>
      <c r="E82" s="206">
        <v>3</v>
      </c>
      <c r="F82" s="206">
        <v>0</v>
      </c>
      <c r="G82" s="206">
        <v>3</v>
      </c>
      <c r="H82" s="206">
        <v>4</v>
      </c>
      <c r="I82" s="206">
        <v>2</v>
      </c>
      <c r="J82" s="206">
        <v>15</v>
      </c>
      <c r="K82" s="206">
        <v>0</v>
      </c>
      <c r="L82" s="206">
        <v>0</v>
      </c>
      <c r="M82" s="206">
        <v>6</v>
      </c>
      <c r="N82" s="233">
        <v>41</v>
      </c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</row>
    <row r="83" spans="1:29" s="45" customFormat="1" ht="13.5" customHeight="1" thickBot="1" x14ac:dyDescent="0.3">
      <c r="A83" s="205" t="s">
        <v>28</v>
      </c>
      <c r="B83" s="206">
        <v>1</v>
      </c>
      <c r="C83" s="206">
        <v>0</v>
      </c>
      <c r="D83" s="228">
        <v>0</v>
      </c>
      <c r="E83" s="206">
        <v>0</v>
      </c>
      <c r="F83" s="206">
        <v>0</v>
      </c>
      <c r="G83" s="206">
        <v>1</v>
      </c>
      <c r="H83" s="206">
        <v>5</v>
      </c>
      <c r="I83" s="206">
        <v>2</v>
      </c>
      <c r="J83" s="206">
        <v>4</v>
      </c>
      <c r="K83" s="206">
        <v>11</v>
      </c>
      <c r="L83" s="206">
        <v>0</v>
      </c>
      <c r="M83" s="206">
        <v>3</v>
      </c>
      <c r="N83" s="233">
        <v>27</v>
      </c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</row>
    <row r="84" spans="1:29" s="45" customFormat="1" ht="13.5" customHeight="1" thickBot="1" x14ac:dyDescent="0.3">
      <c r="A84" s="205" t="s">
        <v>29</v>
      </c>
      <c r="B84" s="206">
        <v>0</v>
      </c>
      <c r="C84" s="206">
        <v>0</v>
      </c>
      <c r="D84" s="228">
        <v>0</v>
      </c>
      <c r="E84" s="206">
        <v>0</v>
      </c>
      <c r="F84" s="206">
        <v>0</v>
      </c>
      <c r="G84" s="206">
        <v>0</v>
      </c>
      <c r="H84" s="206">
        <v>0</v>
      </c>
      <c r="I84" s="206">
        <v>0</v>
      </c>
      <c r="J84" s="206">
        <v>0</v>
      </c>
      <c r="K84" s="206">
        <v>1</v>
      </c>
      <c r="L84" s="206">
        <v>0</v>
      </c>
      <c r="M84" s="206">
        <v>0</v>
      </c>
      <c r="N84" s="233">
        <v>1</v>
      </c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</row>
    <row r="85" spans="1:29" s="45" customFormat="1" ht="13.5" customHeight="1" thickBot="1" x14ac:dyDescent="0.3">
      <c r="A85" s="205" t="s">
        <v>99</v>
      </c>
      <c r="B85" s="206">
        <v>2</v>
      </c>
      <c r="C85" s="206">
        <v>0</v>
      </c>
      <c r="D85" s="228">
        <v>0</v>
      </c>
      <c r="E85" s="206">
        <v>3</v>
      </c>
      <c r="F85" s="206">
        <v>0</v>
      </c>
      <c r="G85" s="206">
        <v>4</v>
      </c>
      <c r="H85" s="206">
        <v>2</v>
      </c>
      <c r="I85" s="206">
        <v>2</v>
      </c>
      <c r="J85" s="206">
        <v>9</v>
      </c>
      <c r="K85" s="206">
        <v>3</v>
      </c>
      <c r="L85" s="206">
        <v>0</v>
      </c>
      <c r="M85" s="206">
        <v>4</v>
      </c>
      <c r="N85" s="233">
        <v>29</v>
      </c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</row>
    <row r="86" spans="1:29" s="45" customFormat="1" ht="15" customHeight="1" thickBot="1" x14ac:dyDescent="0.3">
      <c r="A86" s="208" t="s">
        <v>0</v>
      </c>
      <c r="B86" s="209">
        <v>45</v>
      </c>
      <c r="C86" s="209">
        <v>1</v>
      </c>
      <c r="D86" s="229">
        <v>0</v>
      </c>
      <c r="E86" s="209">
        <v>37</v>
      </c>
      <c r="F86" s="209">
        <v>6</v>
      </c>
      <c r="G86" s="209">
        <v>42</v>
      </c>
      <c r="H86" s="209">
        <v>46</v>
      </c>
      <c r="I86" s="209">
        <v>15</v>
      </c>
      <c r="J86" s="209">
        <v>54</v>
      </c>
      <c r="K86" s="209">
        <v>31</v>
      </c>
      <c r="L86" s="209">
        <v>1</v>
      </c>
      <c r="M86" s="209">
        <v>50</v>
      </c>
      <c r="N86" s="234">
        <v>328</v>
      </c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</row>
    <row r="87" spans="1:29" s="45" customFormat="1" ht="15" thickBot="1" x14ac:dyDescent="0.3">
      <c r="A87" s="137" t="s">
        <v>170</v>
      </c>
      <c r="B87" s="138" t="s">
        <v>171</v>
      </c>
      <c r="C87" s="138" t="s">
        <v>171</v>
      </c>
      <c r="D87" s="138" t="s">
        <v>171</v>
      </c>
      <c r="E87" s="138" t="s">
        <v>171</v>
      </c>
      <c r="F87" s="138" t="s">
        <v>171</v>
      </c>
      <c r="G87" s="138" t="s">
        <v>171</v>
      </c>
      <c r="H87" s="138" t="s">
        <v>171</v>
      </c>
      <c r="I87" s="138" t="s">
        <v>171</v>
      </c>
      <c r="J87" s="138" t="s">
        <v>171</v>
      </c>
      <c r="K87" s="138" t="s">
        <v>171</v>
      </c>
      <c r="L87" s="138" t="s">
        <v>171</v>
      </c>
      <c r="M87" s="138" t="s">
        <v>171</v>
      </c>
      <c r="N87" s="138" t="s">
        <v>171</v>
      </c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</row>
    <row r="88" spans="1:29" s="45" customFormat="1" ht="15" customHeight="1" thickTop="1" thickBot="1" x14ac:dyDescent="0.3">
      <c r="A88" s="212" t="s">
        <v>19</v>
      </c>
      <c r="B88" s="224">
        <f>SUM(B74/70)</f>
        <v>0.22857142857142856</v>
      </c>
      <c r="C88" s="224">
        <f t="shared" ref="C88:N88" si="20">SUM(C74/70)</f>
        <v>1.4285714285714285E-2</v>
      </c>
      <c r="D88" s="224">
        <f t="shared" si="20"/>
        <v>0</v>
      </c>
      <c r="E88" s="224">
        <f t="shared" si="20"/>
        <v>5.7142857142857141E-2</v>
      </c>
      <c r="F88" s="224">
        <f t="shared" si="20"/>
        <v>1.4285714285714285E-2</v>
      </c>
      <c r="G88" s="224">
        <f t="shared" si="20"/>
        <v>0.14285714285714285</v>
      </c>
      <c r="H88" s="224">
        <f t="shared" si="20"/>
        <v>0.15714285714285714</v>
      </c>
      <c r="I88" s="224">
        <f t="shared" si="20"/>
        <v>4.2857142857142858E-2</v>
      </c>
      <c r="J88" s="224">
        <f t="shared" si="20"/>
        <v>0.15714285714285714</v>
      </c>
      <c r="K88" s="224">
        <f t="shared" si="20"/>
        <v>5.7142857142857141E-2</v>
      </c>
      <c r="L88" s="224">
        <f t="shared" si="20"/>
        <v>0</v>
      </c>
      <c r="M88" s="224">
        <f t="shared" si="20"/>
        <v>0.12857142857142856</v>
      </c>
      <c r="N88" s="224">
        <f t="shared" si="20"/>
        <v>1</v>
      </c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</row>
    <row r="89" spans="1:29" s="45" customFormat="1" ht="15.75" customHeight="1" thickBot="1" x14ac:dyDescent="0.3">
      <c r="A89" s="211" t="s">
        <v>20</v>
      </c>
      <c r="B89" s="223" t="s">
        <v>77</v>
      </c>
      <c r="C89" s="223" t="s">
        <v>77</v>
      </c>
      <c r="D89" s="223" t="s">
        <v>77</v>
      </c>
      <c r="E89" s="223" t="s">
        <v>77</v>
      </c>
      <c r="F89" s="223" t="s">
        <v>77</v>
      </c>
      <c r="G89" s="223" t="s">
        <v>77</v>
      </c>
      <c r="H89" s="223" t="s">
        <v>77</v>
      </c>
      <c r="I89" s="223" t="s">
        <v>77</v>
      </c>
      <c r="J89" s="223" t="s">
        <v>77</v>
      </c>
      <c r="K89" s="223" t="s">
        <v>77</v>
      </c>
      <c r="L89" s="223" t="s">
        <v>77</v>
      </c>
      <c r="M89" s="223" t="s">
        <v>77</v>
      </c>
      <c r="N89" s="223" t="s">
        <v>77</v>
      </c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</row>
    <row r="90" spans="1:29" s="45" customFormat="1" ht="13.5" thickBot="1" x14ac:dyDescent="0.3">
      <c r="A90" s="211" t="s">
        <v>208</v>
      </c>
      <c r="B90" s="223" t="s">
        <v>77</v>
      </c>
      <c r="C90" s="223" t="s">
        <v>77</v>
      </c>
      <c r="D90" s="223" t="s">
        <v>77</v>
      </c>
      <c r="E90" s="223" t="s">
        <v>77</v>
      </c>
      <c r="F90" s="223" t="s">
        <v>77</v>
      </c>
      <c r="G90" s="223" t="s">
        <v>77</v>
      </c>
      <c r="H90" s="223" t="s">
        <v>77</v>
      </c>
      <c r="I90" s="223" t="s">
        <v>77</v>
      </c>
      <c r="J90" s="223" t="s">
        <v>77</v>
      </c>
      <c r="K90" s="223" t="s">
        <v>77</v>
      </c>
      <c r="L90" s="223" t="s">
        <v>77</v>
      </c>
      <c r="M90" s="223" t="s">
        <v>77</v>
      </c>
      <c r="N90" s="223" t="s">
        <v>77</v>
      </c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</row>
    <row r="91" spans="1:29" s="45" customFormat="1" ht="13.5" customHeight="1" thickBot="1" x14ac:dyDescent="0.3">
      <c r="A91" s="211" t="s">
        <v>22</v>
      </c>
      <c r="B91" s="223" t="s">
        <v>77</v>
      </c>
      <c r="C91" s="223" t="s">
        <v>77</v>
      </c>
      <c r="D91" s="223" t="s">
        <v>77</v>
      </c>
      <c r="E91" s="223" t="s">
        <v>77</v>
      </c>
      <c r="F91" s="223" t="s">
        <v>77</v>
      </c>
      <c r="G91" s="223" t="s">
        <v>77</v>
      </c>
      <c r="H91" s="223" t="s">
        <v>77</v>
      </c>
      <c r="I91" s="223" t="s">
        <v>77</v>
      </c>
      <c r="J91" s="223" t="s">
        <v>77</v>
      </c>
      <c r="K91" s="223" t="s">
        <v>77</v>
      </c>
      <c r="L91" s="223" t="s">
        <v>77</v>
      </c>
      <c r="M91" s="223" t="s">
        <v>77</v>
      </c>
      <c r="N91" s="223" t="s">
        <v>77</v>
      </c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</row>
    <row r="92" spans="1:29" s="45" customFormat="1" ht="13.5" customHeight="1" thickBot="1" x14ac:dyDescent="0.3">
      <c r="A92" s="211" t="s">
        <v>23</v>
      </c>
      <c r="B92" s="223" t="s">
        <v>77</v>
      </c>
      <c r="C92" s="223" t="s">
        <v>77</v>
      </c>
      <c r="D92" s="223" t="s">
        <v>77</v>
      </c>
      <c r="E92" s="223" t="s">
        <v>77</v>
      </c>
      <c r="F92" s="223" t="s">
        <v>77</v>
      </c>
      <c r="G92" s="223" t="s">
        <v>77</v>
      </c>
      <c r="H92" s="223" t="s">
        <v>77</v>
      </c>
      <c r="I92" s="223" t="s">
        <v>77</v>
      </c>
      <c r="J92" s="223" t="s">
        <v>77</v>
      </c>
      <c r="K92" s="223" t="s">
        <v>77</v>
      </c>
      <c r="L92" s="223" t="s">
        <v>77</v>
      </c>
      <c r="M92" s="223" t="s">
        <v>77</v>
      </c>
      <c r="N92" s="223" t="s">
        <v>77</v>
      </c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</row>
    <row r="93" spans="1:29" s="45" customFormat="1" ht="13.5" customHeight="1" thickBot="1" x14ac:dyDescent="0.3">
      <c r="A93" s="211" t="s">
        <v>24</v>
      </c>
      <c r="B93" s="224">
        <f>SUM(B79/71)</f>
        <v>0.18309859154929578</v>
      </c>
      <c r="C93" s="224">
        <f t="shared" ref="C93:N93" si="21">SUM(C79/71)</f>
        <v>0</v>
      </c>
      <c r="D93" s="224">
        <f t="shared" si="21"/>
        <v>0</v>
      </c>
      <c r="E93" s="224">
        <f t="shared" si="21"/>
        <v>0.15492957746478872</v>
      </c>
      <c r="F93" s="224">
        <f t="shared" si="21"/>
        <v>1.4084507042253521E-2</v>
      </c>
      <c r="G93" s="224">
        <f t="shared" si="21"/>
        <v>0.18309859154929578</v>
      </c>
      <c r="H93" s="224">
        <f t="shared" si="21"/>
        <v>8.4507042253521125E-2</v>
      </c>
      <c r="I93" s="224">
        <f t="shared" si="21"/>
        <v>2.8169014084507043E-2</v>
      </c>
      <c r="J93" s="224">
        <f t="shared" si="21"/>
        <v>0.12676056338028169</v>
      </c>
      <c r="K93" s="224">
        <f t="shared" si="21"/>
        <v>5.6338028169014086E-2</v>
      </c>
      <c r="L93" s="224">
        <f t="shared" si="21"/>
        <v>0</v>
      </c>
      <c r="M93" s="224">
        <f t="shared" si="21"/>
        <v>0.16901408450704225</v>
      </c>
      <c r="N93" s="224">
        <f t="shared" si="21"/>
        <v>1</v>
      </c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</row>
    <row r="94" spans="1:29" s="45" customFormat="1" ht="15" customHeight="1" thickBot="1" x14ac:dyDescent="0.3">
      <c r="A94" s="211" t="s">
        <v>25</v>
      </c>
      <c r="B94" s="223" t="s">
        <v>77</v>
      </c>
      <c r="C94" s="223" t="s">
        <v>77</v>
      </c>
      <c r="D94" s="223" t="s">
        <v>77</v>
      </c>
      <c r="E94" s="223" t="s">
        <v>77</v>
      </c>
      <c r="F94" s="223" t="s">
        <v>77</v>
      </c>
      <c r="G94" s="223" t="s">
        <v>77</v>
      </c>
      <c r="H94" s="223" t="s">
        <v>77</v>
      </c>
      <c r="I94" s="223" t="s">
        <v>77</v>
      </c>
      <c r="J94" s="223" t="s">
        <v>77</v>
      </c>
      <c r="K94" s="223" t="s">
        <v>77</v>
      </c>
      <c r="L94" s="223" t="s">
        <v>77</v>
      </c>
      <c r="M94" s="223" t="s">
        <v>77</v>
      </c>
      <c r="N94" s="223" t="s">
        <v>77</v>
      </c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</row>
    <row r="95" spans="1:29" s="45" customFormat="1" ht="13.5" customHeight="1" thickBot="1" x14ac:dyDescent="0.3">
      <c r="A95" s="211" t="s">
        <v>26</v>
      </c>
      <c r="B95" s="223" t="s">
        <v>77</v>
      </c>
      <c r="C95" s="223" t="s">
        <v>77</v>
      </c>
      <c r="D95" s="223" t="s">
        <v>77</v>
      </c>
      <c r="E95" s="223" t="s">
        <v>77</v>
      </c>
      <c r="F95" s="223" t="s">
        <v>77</v>
      </c>
      <c r="G95" s="223" t="s">
        <v>77</v>
      </c>
      <c r="H95" s="223" t="s">
        <v>77</v>
      </c>
      <c r="I95" s="223" t="s">
        <v>77</v>
      </c>
      <c r="J95" s="223" t="s">
        <v>77</v>
      </c>
      <c r="K95" s="223" t="s">
        <v>77</v>
      </c>
      <c r="L95" s="223" t="s">
        <v>77</v>
      </c>
      <c r="M95" s="223" t="s">
        <v>77</v>
      </c>
      <c r="N95" s="223" t="s">
        <v>77</v>
      </c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</row>
    <row r="96" spans="1:29" s="45" customFormat="1" ht="13.5" customHeight="1" thickBot="1" x14ac:dyDescent="0.3">
      <c r="A96" s="211" t="s">
        <v>27</v>
      </c>
      <c r="B96" s="223" t="s">
        <v>77</v>
      </c>
      <c r="C96" s="223" t="s">
        <v>77</v>
      </c>
      <c r="D96" s="223" t="s">
        <v>77</v>
      </c>
      <c r="E96" s="223" t="s">
        <v>77</v>
      </c>
      <c r="F96" s="223" t="s">
        <v>77</v>
      </c>
      <c r="G96" s="223" t="s">
        <v>77</v>
      </c>
      <c r="H96" s="223" t="s">
        <v>77</v>
      </c>
      <c r="I96" s="223" t="s">
        <v>77</v>
      </c>
      <c r="J96" s="223" t="s">
        <v>77</v>
      </c>
      <c r="K96" s="223" t="s">
        <v>77</v>
      </c>
      <c r="L96" s="223" t="s">
        <v>77</v>
      </c>
      <c r="M96" s="223" t="s">
        <v>77</v>
      </c>
      <c r="N96" s="223" t="s">
        <v>77</v>
      </c>
    </row>
    <row r="97" spans="1:14" s="45" customFormat="1" ht="15" customHeight="1" thickBot="1" x14ac:dyDescent="0.3">
      <c r="A97" s="211" t="s">
        <v>28</v>
      </c>
      <c r="B97" s="223" t="s">
        <v>77</v>
      </c>
      <c r="C97" s="223" t="s">
        <v>77</v>
      </c>
      <c r="D97" s="223" t="s">
        <v>77</v>
      </c>
      <c r="E97" s="223" t="s">
        <v>77</v>
      </c>
      <c r="F97" s="223" t="s">
        <v>77</v>
      </c>
      <c r="G97" s="223" t="s">
        <v>77</v>
      </c>
      <c r="H97" s="223" t="s">
        <v>77</v>
      </c>
      <c r="I97" s="223" t="s">
        <v>77</v>
      </c>
      <c r="J97" s="223" t="s">
        <v>77</v>
      </c>
      <c r="K97" s="223" t="s">
        <v>77</v>
      </c>
      <c r="L97" s="223" t="s">
        <v>77</v>
      </c>
      <c r="M97" s="223" t="s">
        <v>77</v>
      </c>
      <c r="N97" s="223" t="s">
        <v>77</v>
      </c>
    </row>
    <row r="98" spans="1:14" s="45" customFormat="1" ht="13.5" thickBot="1" x14ac:dyDescent="0.3">
      <c r="A98" s="211" t="s">
        <v>29</v>
      </c>
      <c r="B98" s="223" t="s">
        <v>77</v>
      </c>
      <c r="C98" s="223" t="s">
        <v>77</v>
      </c>
      <c r="D98" s="223" t="s">
        <v>77</v>
      </c>
      <c r="E98" s="223" t="s">
        <v>77</v>
      </c>
      <c r="F98" s="223" t="s">
        <v>77</v>
      </c>
      <c r="G98" s="223" t="s">
        <v>77</v>
      </c>
      <c r="H98" s="223" t="s">
        <v>77</v>
      </c>
      <c r="I98" s="223" t="s">
        <v>77</v>
      </c>
      <c r="J98" s="223" t="s">
        <v>77</v>
      </c>
      <c r="K98" s="223" t="s">
        <v>77</v>
      </c>
      <c r="L98" s="223" t="s">
        <v>77</v>
      </c>
      <c r="M98" s="223" t="s">
        <v>77</v>
      </c>
      <c r="N98" s="223" t="s">
        <v>77</v>
      </c>
    </row>
    <row r="99" spans="1:14" s="45" customFormat="1" ht="13.5" customHeight="1" thickBot="1" x14ac:dyDescent="0.3">
      <c r="A99" s="211" t="s">
        <v>99</v>
      </c>
      <c r="B99" s="223" t="s">
        <v>77</v>
      </c>
      <c r="C99" s="223" t="s">
        <v>77</v>
      </c>
      <c r="D99" s="223" t="s">
        <v>77</v>
      </c>
      <c r="E99" s="223" t="s">
        <v>77</v>
      </c>
      <c r="F99" s="223" t="s">
        <v>77</v>
      </c>
      <c r="G99" s="223" t="s">
        <v>77</v>
      </c>
      <c r="H99" s="223" t="s">
        <v>77</v>
      </c>
      <c r="I99" s="223" t="s">
        <v>77</v>
      </c>
      <c r="J99" s="223" t="s">
        <v>77</v>
      </c>
      <c r="K99" s="223" t="s">
        <v>77</v>
      </c>
      <c r="L99" s="223" t="s">
        <v>77</v>
      </c>
      <c r="M99" s="223" t="s">
        <v>77</v>
      </c>
      <c r="N99" s="223" t="s">
        <v>77</v>
      </c>
    </row>
    <row r="100" spans="1:14" s="45" customFormat="1" ht="15" customHeight="1" thickBot="1" x14ac:dyDescent="0.3">
      <c r="A100" s="213" t="s">
        <v>0</v>
      </c>
      <c r="B100" s="225">
        <f>SUM(B86/328)</f>
        <v>0.13719512195121952</v>
      </c>
      <c r="C100" s="225">
        <f t="shared" ref="C100:N100" si="22">SUM(C86/328)</f>
        <v>3.0487804878048782E-3</v>
      </c>
      <c r="D100" s="225">
        <f t="shared" si="22"/>
        <v>0</v>
      </c>
      <c r="E100" s="225">
        <f t="shared" si="22"/>
        <v>0.11280487804878049</v>
      </c>
      <c r="F100" s="225">
        <f t="shared" si="22"/>
        <v>1.8292682926829267E-2</v>
      </c>
      <c r="G100" s="225">
        <f t="shared" si="22"/>
        <v>0.12804878048780488</v>
      </c>
      <c r="H100" s="225">
        <f t="shared" si="22"/>
        <v>0.1402439024390244</v>
      </c>
      <c r="I100" s="225">
        <f t="shared" si="22"/>
        <v>4.573170731707317E-2</v>
      </c>
      <c r="J100" s="225">
        <f t="shared" si="22"/>
        <v>0.16463414634146342</v>
      </c>
      <c r="K100" s="225">
        <f t="shared" si="22"/>
        <v>9.451219512195122E-2</v>
      </c>
      <c r="L100" s="225">
        <f t="shared" si="22"/>
        <v>3.0487804878048782E-3</v>
      </c>
      <c r="M100" s="225">
        <f t="shared" si="22"/>
        <v>0.1524390243902439</v>
      </c>
      <c r="N100" s="225">
        <f t="shared" si="22"/>
        <v>1</v>
      </c>
    </row>
    <row r="101" spans="1:14" x14ac:dyDescent="0.2">
      <c r="A101" s="20" t="s">
        <v>49</v>
      </c>
    </row>
    <row r="102" spans="1:14" x14ac:dyDescent="0.2">
      <c r="A102" s="20" t="s">
        <v>115</v>
      </c>
    </row>
    <row r="103" spans="1:14" x14ac:dyDescent="0.2">
      <c r="A103" s="20" t="s">
        <v>142</v>
      </c>
    </row>
  </sheetData>
  <pageMargins left="0.7" right="0.7" top="0.75" bottom="0.75" header="0.3" footer="0.3"/>
  <pageSetup paperSize="9" scale="91" orientation="landscape" r:id="rId1"/>
  <rowBreaks count="2" manualBreakCount="2">
    <brk id="35" max="16383" man="1"/>
    <brk id="7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"/>
  <sheetViews>
    <sheetView zoomScaleNormal="100" workbookViewId="0"/>
  </sheetViews>
  <sheetFormatPr defaultRowHeight="12.75" x14ac:dyDescent="0.2"/>
  <cols>
    <col min="1" max="1" width="22.140625" style="14" customWidth="1"/>
    <col min="2" max="2" width="12.7109375" style="14" customWidth="1"/>
    <col min="3" max="3" width="11.85546875" style="14" customWidth="1"/>
    <col min="4" max="4" width="13.7109375" style="14" customWidth="1"/>
    <col min="5" max="5" width="12.7109375" style="14" customWidth="1"/>
    <col min="6" max="6" width="11.85546875" style="14" customWidth="1"/>
    <col min="7" max="7" width="13.7109375" style="14" customWidth="1"/>
    <col min="8" max="8" width="12.7109375" style="14" customWidth="1"/>
    <col min="9" max="9" width="11.85546875" style="14" customWidth="1"/>
    <col min="10" max="10" width="13.7109375" style="14" customWidth="1"/>
    <col min="11" max="16384" width="9.140625" style="14"/>
  </cols>
  <sheetData>
    <row r="1" spans="1:10" x14ac:dyDescent="0.2">
      <c r="A1" s="15" t="s">
        <v>95</v>
      </c>
    </row>
    <row r="2" spans="1:10" ht="13.5" thickBot="1" x14ac:dyDescent="0.25">
      <c r="C2" s="40"/>
      <c r="F2" s="40"/>
      <c r="I2" s="40"/>
    </row>
    <row r="3" spans="1:10" s="63" customFormat="1" ht="80.25" thickTop="1" thickBot="1" x14ac:dyDescent="0.25">
      <c r="A3" s="154" t="s">
        <v>140</v>
      </c>
      <c r="B3" s="142" t="s">
        <v>209</v>
      </c>
      <c r="C3" s="142" t="s">
        <v>175</v>
      </c>
      <c r="D3" s="142" t="s">
        <v>190</v>
      </c>
      <c r="E3" s="142" t="s">
        <v>210</v>
      </c>
      <c r="F3" s="142" t="s">
        <v>211</v>
      </c>
      <c r="G3" s="142" t="s">
        <v>191</v>
      </c>
      <c r="H3" s="142" t="s">
        <v>210</v>
      </c>
      <c r="I3" s="142" t="s">
        <v>179</v>
      </c>
      <c r="J3" s="142" t="s">
        <v>212</v>
      </c>
    </row>
    <row r="4" spans="1:10" s="63" customFormat="1" ht="16.5" thickBot="1" x14ac:dyDescent="0.25">
      <c r="A4" s="143" t="s">
        <v>96</v>
      </c>
      <c r="B4" s="145">
        <v>460</v>
      </c>
      <c r="C4" s="144">
        <v>1946</v>
      </c>
      <c r="D4" s="146">
        <v>0.23599999999999999</v>
      </c>
      <c r="E4" s="145">
        <v>415</v>
      </c>
      <c r="F4" s="144">
        <v>1766</v>
      </c>
      <c r="G4" s="146">
        <v>0.23499999999999999</v>
      </c>
      <c r="H4" s="145">
        <v>45</v>
      </c>
      <c r="I4" s="145">
        <v>180</v>
      </c>
      <c r="J4" s="146">
        <v>0.25</v>
      </c>
    </row>
    <row r="5" spans="1:10" s="63" customFormat="1" ht="16.5" thickBot="1" x14ac:dyDescent="0.25">
      <c r="A5" s="143" t="s">
        <v>97</v>
      </c>
      <c r="B5" s="145">
        <v>90</v>
      </c>
      <c r="C5" s="145">
        <v>530</v>
      </c>
      <c r="D5" s="146">
        <v>0.17</v>
      </c>
      <c r="E5" s="145">
        <v>85</v>
      </c>
      <c r="F5" s="145">
        <v>506</v>
      </c>
      <c r="G5" s="146">
        <v>0.16800000000000001</v>
      </c>
      <c r="H5" s="145">
        <v>5</v>
      </c>
      <c r="I5" s="145">
        <v>24</v>
      </c>
      <c r="J5" s="146" t="s">
        <v>77</v>
      </c>
    </row>
    <row r="6" spans="1:10" s="63" customFormat="1" ht="15" x14ac:dyDescent="0.25">
      <c r="A6" s="68" t="s">
        <v>113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s="53" customFormat="1" x14ac:dyDescent="0.2">
      <c r="D7" s="54"/>
    </row>
    <row r="8" spans="1:10" s="53" customFormat="1" x14ac:dyDescent="0.2">
      <c r="D8" s="54"/>
    </row>
    <row r="9" spans="1:10" s="53" customFormat="1" x14ac:dyDescent="0.2">
      <c r="A9" s="64" t="s">
        <v>98</v>
      </c>
      <c r="D9" s="54"/>
    </row>
    <row r="10" spans="1:10" s="53" customFormat="1" ht="13.5" thickBot="1" x14ac:dyDescent="0.25">
      <c r="D10" s="54"/>
    </row>
    <row r="11" spans="1:10" s="63" customFormat="1" ht="80.25" thickTop="1" thickBot="1" x14ac:dyDescent="0.25">
      <c r="A11" s="159" t="s">
        <v>140</v>
      </c>
      <c r="B11" s="142" t="s">
        <v>182</v>
      </c>
      <c r="C11" s="142" t="s">
        <v>175</v>
      </c>
      <c r="D11" s="142" t="s">
        <v>183</v>
      </c>
      <c r="E11" s="142" t="s">
        <v>184</v>
      </c>
      <c r="F11" s="142" t="s">
        <v>177</v>
      </c>
      <c r="G11" s="142" t="s">
        <v>191</v>
      </c>
      <c r="H11" s="142" t="s">
        <v>186</v>
      </c>
      <c r="I11" s="142" t="s">
        <v>179</v>
      </c>
      <c r="J11" s="142" t="s">
        <v>205</v>
      </c>
    </row>
    <row r="12" spans="1:10" s="63" customFormat="1" ht="16.5" thickBot="1" x14ac:dyDescent="0.25">
      <c r="A12" s="143" t="s">
        <v>96</v>
      </c>
      <c r="B12" s="145">
        <v>109</v>
      </c>
      <c r="C12" s="145">
        <v>460</v>
      </c>
      <c r="D12" s="146">
        <v>0.23699999999999999</v>
      </c>
      <c r="E12" s="145">
        <v>99</v>
      </c>
      <c r="F12" s="145">
        <v>415</v>
      </c>
      <c r="G12" s="146">
        <v>0.23899999999999999</v>
      </c>
      <c r="H12" s="145">
        <v>10</v>
      </c>
      <c r="I12" s="145">
        <v>45</v>
      </c>
      <c r="J12" s="145" t="s">
        <v>77</v>
      </c>
    </row>
    <row r="13" spans="1:10" s="63" customFormat="1" ht="16.5" thickBot="1" x14ac:dyDescent="0.25">
      <c r="A13" s="143" t="s">
        <v>97</v>
      </c>
      <c r="B13" s="145">
        <v>5</v>
      </c>
      <c r="C13" s="145">
        <v>90</v>
      </c>
      <c r="D13" s="146">
        <v>5.6000000000000001E-2</v>
      </c>
      <c r="E13" s="145">
        <v>4</v>
      </c>
      <c r="F13" s="145">
        <v>85</v>
      </c>
      <c r="G13" s="146">
        <v>4.7E-2</v>
      </c>
      <c r="H13" s="145">
        <v>1</v>
      </c>
      <c r="I13" s="145">
        <v>5</v>
      </c>
      <c r="J13" s="145" t="s">
        <v>77</v>
      </c>
    </row>
    <row r="14" spans="1:10" x14ac:dyDescent="0.2">
      <c r="A14" s="68" t="s">
        <v>113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4"/>
  <sheetViews>
    <sheetView zoomScaleNormal="100" zoomScaleSheetLayoutView="100" workbookViewId="0"/>
  </sheetViews>
  <sheetFormatPr defaultRowHeight="12.75" x14ac:dyDescent="0.2"/>
  <cols>
    <col min="1" max="1" width="11.28515625" style="14" customWidth="1"/>
    <col min="2" max="5" width="23.28515625" style="14" customWidth="1"/>
    <col min="6" max="6" width="13.7109375" style="14" customWidth="1"/>
    <col min="7" max="7" width="15.5703125" style="14" customWidth="1"/>
    <col min="8" max="16384" width="9.140625" style="14"/>
  </cols>
  <sheetData>
    <row r="1" spans="1:8" x14ac:dyDescent="0.2">
      <c r="A1" s="2" t="s">
        <v>154</v>
      </c>
      <c r="B1" s="1"/>
      <c r="C1" s="1"/>
      <c r="D1" s="1"/>
      <c r="E1" s="1"/>
    </row>
    <row r="2" spans="1:8" ht="13.5" thickBot="1" x14ac:dyDescent="0.25">
      <c r="A2" s="2"/>
      <c r="B2" s="1"/>
      <c r="C2" s="1"/>
      <c r="D2" s="1"/>
      <c r="E2" s="1"/>
    </row>
    <row r="3" spans="1:8" ht="48" thickBot="1" x14ac:dyDescent="0.3">
      <c r="A3" s="112"/>
      <c r="B3" s="98" t="s">
        <v>116</v>
      </c>
      <c r="C3" s="98" t="s">
        <v>124</v>
      </c>
      <c r="D3" s="98" t="s">
        <v>152</v>
      </c>
      <c r="E3" s="105"/>
    </row>
    <row r="4" spans="1:8" s="45" customFormat="1" ht="15" customHeight="1" thickTop="1" thickBot="1" x14ac:dyDescent="0.3">
      <c r="A4" s="99" t="s">
        <v>117</v>
      </c>
      <c r="B4" s="100">
        <v>33815</v>
      </c>
      <c r="C4" s="100">
        <v>5646</v>
      </c>
      <c r="D4" s="101">
        <v>0.16700000000000001</v>
      </c>
      <c r="E4" s="74"/>
      <c r="F4" s="51"/>
      <c r="G4" s="51" t="str">
        <f t="shared" ref="G4:G6" si="0">IF(ROUND(D4*100,2)=ROUND((C4/B4)*100,2),"","CHECK")</f>
        <v/>
      </c>
    </row>
    <row r="5" spans="1:8" s="45" customFormat="1" ht="15" customHeight="1" thickBot="1" x14ac:dyDescent="0.3">
      <c r="A5" s="102" t="s">
        <v>118</v>
      </c>
      <c r="B5" s="103">
        <v>31343</v>
      </c>
      <c r="C5" s="103">
        <v>5869</v>
      </c>
      <c r="D5" s="104">
        <v>0.18729999999999999</v>
      </c>
      <c r="E5" s="74"/>
      <c r="F5" s="51"/>
      <c r="G5" s="51" t="str">
        <f t="shared" si="0"/>
        <v/>
      </c>
    </row>
    <row r="6" spans="1:8" s="45" customFormat="1" ht="15" customHeight="1" thickBot="1" x14ac:dyDescent="0.3">
      <c r="A6" s="102" t="s">
        <v>119</v>
      </c>
      <c r="B6" s="103">
        <v>29427</v>
      </c>
      <c r="C6" s="103">
        <v>5452</v>
      </c>
      <c r="D6" s="104">
        <v>0.18529999999999999</v>
      </c>
      <c r="E6" s="74"/>
      <c r="F6" s="52"/>
      <c r="G6" s="51" t="str">
        <f t="shared" si="0"/>
        <v/>
      </c>
      <c r="H6" s="45" t="s">
        <v>112</v>
      </c>
    </row>
    <row r="7" spans="1:8" s="69" customFormat="1" ht="15" customHeight="1" thickBot="1" x14ac:dyDescent="0.3">
      <c r="A7" s="102" t="s">
        <v>120</v>
      </c>
      <c r="B7" s="103">
        <v>27069</v>
      </c>
      <c r="C7" s="103">
        <v>4890</v>
      </c>
      <c r="D7" s="104">
        <v>0.18060000000000001</v>
      </c>
      <c r="E7" s="74"/>
      <c r="F7" s="52"/>
      <c r="G7" s="51"/>
    </row>
    <row r="8" spans="1:8" s="45" customFormat="1" ht="15" customHeight="1" thickBot="1" x14ac:dyDescent="0.3">
      <c r="A8" s="102" t="s">
        <v>121</v>
      </c>
      <c r="B8" s="103">
        <v>23627</v>
      </c>
      <c r="C8" s="103">
        <v>4221</v>
      </c>
      <c r="D8" s="104">
        <v>0.1787</v>
      </c>
      <c r="E8" s="74"/>
      <c r="F8" s="52"/>
      <c r="G8" s="51"/>
    </row>
    <row r="9" spans="1:8" s="45" customFormat="1" ht="15" customHeight="1" thickBot="1" x14ac:dyDescent="0.3">
      <c r="A9" s="102" t="s">
        <v>122</v>
      </c>
      <c r="B9" s="103">
        <v>21982</v>
      </c>
      <c r="C9" s="103">
        <v>4059</v>
      </c>
      <c r="D9" s="104">
        <v>0.1847</v>
      </c>
      <c r="E9" s="74"/>
      <c r="F9" s="52"/>
      <c r="G9" s="51"/>
    </row>
    <row r="10" spans="1:8" ht="15" customHeight="1" thickBot="1" x14ac:dyDescent="0.3">
      <c r="A10" s="102" t="s">
        <v>123</v>
      </c>
      <c r="B10" s="103">
        <v>21493</v>
      </c>
      <c r="C10" s="103">
        <v>3862</v>
      </c>
      <c r="D10" s="104">
        <v>0.1797</v>
      </c>
      <c r="E10" s="74"/>
      <c r="F10" s="40"/>
    </row>
    <row r="11" spans="1:8" ht="15" customHeight="1" thickBot="1" x14ac:dyDescent="0.3">
      <c r="A11" s="102" t="s">
        <v>153</v>
      </c>
      <c r="B11" s="103">
        <v>20407</v>
      </c>
      <c r="C11" s="103">
        <v>3884</v>
      </c>
      <c r="D11" s="104">
        <v>0.1903</v>
      </c>
      <c r="E11" s="74"/>
      <c r="F11" s="40"/>
    </row>
    <row r="12" spans="1:8" s="63" customFormat="1" ht="15" customHeight="1" x14ac:dyDescent="0.25">
      <c r="A12" s="74"/>
      <c r="B12" s="105"/>
      <c r="C12" s="105"/>
      <c r="D12" s="105"/>
      <c r="E12" s="74"/>
      <c r="F12" s="40"/>
    </row>
    <row r="13" spans="1:8" s="63" customFormat="1" x14ac:dyDescent="0.2">
      <c r="A13" s="90"/>
      <c r="B13" s="1"/>
      <c r="C13" s="1"/>
      <c r="D13" s="1"/>
      <c r="E13" s="1"/>
    </row>
    <row r="14" spans="1:8" x14ac:dyDescent="0.2">
      <c r="A14" s="2" t="s">
        <v>156</v>
      </c>
      <c r="B14" s="1"/>
      <c r="C14" s="1"/>
      <c r="D14" s="1"/>
      <c r="E14" s="1"/>
    </row>
    <row r="15" spans="1:8" ht="13.5" thickBot="1" x14ac:dyDescent="0.25">
      <c r="A15" s="2"/>
      <c r="B15" s="1"/>
      <c r="C15" s="1"/>
      <c r="D15" s="1"/>
      <c r="E15" s="1"/>
    </row>
    <row r="16" spans="1:8" ht="48" thickBot="1" x14ac:dyDescent="0.3">
      <c r="A16" s="97"/>
      <c r="B16" s="98" t="s">
        <v>116</v>
      </c>
      <c r="C16" s="98" t="s">
        <v>124</v>
      </c>
      <c r="D16" s="98" t="s">
        <v>152</v>
      </c>
      <c r="E16" s="105"/>
    </row>
    <row r="17" spans="1:8" s="45" customFormat="1" ht="15" customHeight="1" thickTop="1" thickBot="1" x14ac:dyDescent="0.3">
      <c r="A17" s="99" t="s">
        <v>117</v>
      </c>
      <c r="B17" s="106">
        <v>30576</v>
      </c>
      <c r="C17" s="106">
        <v>4875</v>
      </c>
      <c r="D17" s="107">
        <v>0.15939999999999999</v>
      </c>
      <c r="E17" s="74"/>
      <c r="F17" s="51"/>
      <c r="G17" s="51" t="str">
        <f t="shared" ref="G17:G19" si="1">IF(ROUND(D17*100,2)=ROUND((C17/B17)*100,2),"","CHECK")</f>
        <v/>
      </c>
      <c r="H17" s="46"/>
    </row>
    <row r="18" spans="1:8" s="45" customFormat="1" ht="15" customHeight="1" thickBot="1" x14ac:dyDescent="0.3">
      <c r="A18" s="102" t="s">
        <v>118</v>
      </c>
      <c r="B18" s="108">
        <v>28751</v>
      </c>
      <c r="C18" s="108">
        <v>5116</v>
      </c>
      <c r="D18" s="109">
        <v>0.1779</v>
      </c>
      <c r="E18" s="74"/>
      <c r="F18" s="51"/>
      <c r="G18" s="51" t="str">
        <f t="shared" si="1"/>
        <v/>
      </c>
      <c r="H18" s="46"/>
    </row>
    <row r="19" spans="1:8" s="45" customFormat="1" ht="15" customHeight="1" thickBot="1" x14ac:dyDescent="0.3">
      <c r="A19" s="102" t="s">
        <v>119</v>
      </c>
      <c r="B19" s="108">
        <v>27130</v>
      </c>
      <c r="C19" s="108">
        <v>4760</v>
      </c>
      <c r="D19" s="109">
        <v>0.17549999999999999</v>
      </c>
      <c r="E19" s="74"/>
      <c r="F19" s="52"/>
      <c r="G19" s="51" t="str">
        <f t="shared" si="1"/>
        <v/>
      </c>
      <c r="H19" s="46"/>
    </row>
    <row r="20" spans="1:8" s="69" customFormat="1" ht="15" customHeight="1" thickBot="1" x14ac:dyDescent="0.3">
      <c r="A20" s="102" t="s">
        <v>120</v>
      </c>
      <c r="B20" s="108">
        <v>25164</v>
      </c>
      <c r="C20" s="108">
        <v>4353</v>
      </c>
      <c r="D20" s="109">
        <v>0.17299999999999999</v>
      </c>
      <c r="E20" s="74"/>
      <c r="F20" s="52"/>
      <c r="G20" s="51"/>
      <c r="H20" s="46"/>
    </row>
    <row r="21" spans="1:8" s="45" customFormat="1" ht="15" customHeight="1" thickBot="1" x14ac:dyDescent="0.3">
      <c r="A21" s="102" t="s">
        <v>121</v>
      </c>
      <c r="B21" s="108">
        <v>22064</v>
      </c>
      <c r="C21" s="108">
        <v>3718</v>
      </c>
      <c r="D21" s="109">
        <v>0.16850000000000001</v>
      </c>
      <c r="E21" s="74"/>
      <c r="F21" s="52"/>
      <c r="G21" s="51"/>
      <c r="H21" s="46"/>
    </row>
    <row r="22" spans="1:8" s="45" customFormat="1" ht="15" customHeight="1" thickBot="1" x14ac:dyDescent="0.3">
      <c r="A22" s="102" t="s">
        <v>122</v>
      </c>
      <c r="B22" s="108">
        <v>20439</v>
      </c>
      <c r="C22" s="108">
        <v>3601</v>
      </c>
      <c r="D22" s="109">
        <v>0.1762</v>
      </c>
      <c r="E22" s="74"/>
      <c r="F22" s="52"/>
      <c r="G22" s="51"/>
      <c r="H22" s="46"/>
    </row>
    <row r="23" spans="1:8" ht="15" customHeight="1" thickBot="1" x14ac:dyDescent="0.3">
      <c r="A23" s="102" t="s">
        <v>123</v>
      </c>
      <c r="B23" s="108">
        <v>20267</v>
      </c>
      <c r="C23" s="108">
        <v>3510</v>
      </c>
      <c r="D23" s="109">
        <v>0.17319999999999999</v>
      </c>
      <c r="E23" s="74"/>
      <c r="F23" s="40"/>
    </row>
    <row r="24" spans="1:8" ht="15" customHeight="1" thickBot="1" x14ac:dyDescent="0.3">
      <c r="A24" s="102" t="s">
        <v>155</v>
      </c>
      <c r="B24" s="108">
        <v>19292</v>
      </c>
      <c r="C24" s="108">
        <v>3556</v>
      </c>
      <c r="D24" s="109">
        <v>0.18429999999999999</v>
      </c>
      <c r="E24" s="74"/>
      <c r="F24" s="40"/>
    </row>
    <row r="25" spans="1:8" ht="17.25" customHeight="1" x14ac:dyDescent="0.25">
      <c r="A25" s="74"/>
      <c r="B25" s="105"/>
      <c r="C25" s="105"/>
      <c r="D25" s="105"/>
      <c r="E25" s="74"/>
    </row>
    <row r="26" spans="1:8" ht="15" customHeight="1" x14ac:dyDescent="0.25">
      <c r="A26" s="74"/>
      <c r="B26" s="1"/>
      <c r="C26" s="1"/>
      <c r="D26" s="1"/>
      <c r="E26" s="1"/>
    </row>
    <row r="27" spans="1:8" s="63" customFormat="1" x14ac:dyDescent="0.2">
      <c r="A27" s="2" t="s">
        <v>157</v>
      </c>
      <c r="B27" s="1"/>
      <c r="C27" s="1"/>
      <c r="D27" s="1"/>
      <c r="E27" s="1"/>
    </row>
    <row r="28" spans="1:8" ht="13.5" thickBot="1" x14ac:dyDescent="0.25">
      <c r="A28" s="2"/>
      <c r="B28" s="1"/>
      <c r="C28" s="1"/>
      <c r="D28" s="1"/>
      <c r="E28" s="1"/>
    </row>
    <row r="29" spans="1:8" ht="48" thickBot="1" x14ac:dyDescent="0.3">
      <c r="A29" s="97"/>
      <c r="B29" s="98" t="s">
        <v>116</v>
      </c>
      <c r="C29" s="98" t="s">
        <v>124</v>
      </c>
      <c r="D29" s="98" t="s">
        <v>152</v>
      </c>
      <c r="E29" s="105"/>
    </row>
    <row r="30" spans="1:8" s="45" customFormat="1" ht="15" customHeight="1" thickTop="1" thickBot="1" x14ac:dyDescent="0.3">
      <c r="A30" s="99" t="s">
        <v>117</v>
      </c>
      <c r="B30" s="100">
        <v>3248</v>
      </c>
      <c r="C30" s="110">
        <v>772</v>
      </c>
      <c r="D30" s="101">
        <v>0.23769999999999999</v>
      </c>
      <c r="E30" s="74"/>
      <c r="F30" s="51"/>
      <c r="G30" s="51" t="str">
        <f t="shared" ref="G30:G32" si="2">IF(ROUND(D30*100,2)=ROUND((C30/B30)*100,2),"","CHECK")</f>
        <v/>
      </c>
    </row>
    <row r="31" spans="1:8" s="45" customFormat="1" ht="15" customHeight="1" thickBot="1" x14ac:dyDescent="0.3">
      <c r="A31" s="102" t="s">
        <v>118</v>
      </c>
      <c r="B31" s="103">
        <v>2592</v>
      </c>
      <c r="C31" s="111">
        <v>753</v>
      </c>
      <c r="D31" s="104">
        <v>0.29049999999999998</v>
      </c>
      <c r="E31" s="74"/>
      <c r="F31" s="51"/>
      <c r="G31" s="51" t="str">
        <f t="shared" si="2"/>
        <v/>
      </c>
    </row>
    <row r="32" spans="1:8" s="45" customFormat="1" ht="15" customHeight="1" thickBot="1" x14ac:dyDescent="0.3">
      <c r="A32" s="102" t="s">
        <v>119</v>
      </c>
      <c r="B32" s="103">
        <v>2297</v>
      </c>
      <c r="C32" s="111">
        <v>692</v>
      </c>
      <c r="D32" s="104">
        <v>0.30130000000000001</v>
      </c>
      <c r="E32" s="74"/>
      <c r="F32" s="52"/>
      <c r="G32" s="51" t="str">
        <f t="shared" si="2"/>
        <v/>
      </c>
    </row>
    <row r="33" spans="1:7" s="69" customFormat="1" ht="15" customHeight="1" thickBot="1" x14ac:dyDescent="0.3">
      <c r="A33" s="102" t="s">
        <v>120</v>
      </c>
      <c r="B33" s="103">
        <v>1905</v>
      </c>
      <c r="C33" s="111">
        <v>537</v>
      </c>
      <c r="D33" s="104">
        <v>0.28189999999999998</v>
      </c>
      <c r="E33" s="74"/>
      <c r="F33" s="52"/>
      <c r="G33" s="51"/>
    </row>
    <row r="34" spans="1:7" s="45" customFormat="1" ht="15" customHeight="1" thickBot="1" x14ac:dyDescent="0.3">
      <c r="A34" s="102" t="s">
        <v>121</v>
      </c>
      <c r="B34" s="103">
        <v>1563</v>
      </c>
      <c r="C34" s="111">
        <v>503</v>
      </c>
      <c r="D34" s="104">
        <v>0.32179999999999997</v>
      </c>
      <c r="E34" s="74"/>
      <c r="F34" s="52"/>
      <c r="G34" s="51"/>
    </row>
    <row r="35" spans="1:7" s="45" customFormat="1" ht="15" customHeight="1" thickBot="1" x14ac:dyDescent="0.3">
      <c r="A35" s="102" t="s">
        <v>122</v>
      </c>
      <c r="B35" s="103">
        <v>1543</v>
      </c>
      <c r="C35" s="111">
        <v>458</v>
      </c>
      <c r="D35" s="104">
        <v>0.29680000000000001</v>
      </c>
      <c r="E35" s="74"/>
      <c r="F35" s="52"/>
      <c r="G35" s="51"/>
    </row>
    <row r="36" spans="1:7" s="69" customFormat="1" ht="15" customHeight="1" thickBot="1" x14ac:dyDescent="0.3">
      <c r="A36" s="102" t="s">
        <v>123</v>
      </c>
      <c r="B36" s="103">
        <v>1226</v>
      </c>
      <c r="C36" s="111">
        <v>352</v>
      </c>
      <c r="D36" s="104">
        <v>0.28710000000000002</v>
      </c>
      <c r="E36" s="74"/>
      <c r="F36" s="52"/>
      <c r="G36" s="51"/>
    </row>
    <row r="37" spans="1:7" ht="16.5" thickBot="1" x14ac:dyDescent="0.3">
      <c r="A37" s="102" t="s">
        <v>153</v>
      </c>
      <c r="B37" s="103">
        <v>1115</v>
      </c>
      <c r="C37" s="111">
        <v>328</v>
      </c>
      <c r="D37" s="104">
        <v>0.29420000000000002</v>
      </c>
      <c r="E37" s="74"/>
    </row>
    <row r="38" spans="1:7" x14ac:dyDescent="0.2">
      <c r="E38" s="63"/>
    </row>
    <row r="54" spans="4:6" x14ac:dyDescent="0.2">
      <c r="D54" s="63"/>
      <c r="F54" s="63"/>
    </row>
  </sheetData>
  <pageMargins left="0.7" right="0.7" top="0.75" bottom="0.75" header="0.3" footer="0.3"/>
  <pageSetup paperSize="9" orientation="landscape" r:id="rId1"/>
  <rowBreaks count="1" manualBreakCount="1">
    <brk id="2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70"/>
  <sheetViews>
    <sheetView zoomScaleNormal="100" zoomScaleSheetLayoutView="100" workbookViewId="0"/>
  </sheetViews>
  <sheetFormatPr defaultRowHeight="12.75" x14ac:dyDescent="0.2"/>
  <cols>
    <col min="1" max="1" width="25.140625" style="14" customWidth="1"/>
    <col min="2" max="2" width="9.5703125" style="14" bestFit="1" customWidth="1"/>
    <col min="3" max="10" width="9.140625" style="14"/>
    <col min="11" max="13" width="10.42578125" style="14" bestFit="1" customWidth="1"/>
    <col min="14" max="14" width="9.140625" style="87"/>
    <col min="15" max="15" width="9.140625" style="14"/>
    <col min="16" max="16" width="9.140625" style="1"/>
    <col min="17" max="16384" width="9.140625" style="14"/>
  </cols>
  <sheetData>
    <row r="1" spans="1:16" x14ac:dyDescent="0.2">
      <c r="A1" s="64" t="s">
        <v>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6" ht="13.5" thickBot="1" x14ac:dyDescent="0.25">
      <c r="A2" s="60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6" ht="15" customHeight="1" thickBot="1" x14ac:dyDescent="0.25">
      <c r="A3" s="113" t="s">
        <v>86</v>
      </c>
      <c r="B3" s="114" t="s">
        <v>158</v>
      </c>
      <c r="C3" s="114" t="s">
        <v>159</v>
      </c>
      <c r="D3" s="114" t="s">
        <v>160</v>
      </c>
      <c r="E3" s="114" t="s">
        <v>161</v>
      </c>
      <c r="F3" s="114" t="s">
        <v>162</v>
      </c>
      <c r="G3" s="114" t="s">
        <v>163</v>
      </c>
      <c r="H3" s="114" t="s">
        <v>164</v>
      </c>
      <c r="I3" s="114" t="s">
        <v>165</v>
      </c>
      <c r="J3" s="114" t="s">
        <v>166</v>
      </c>
      <c r="K3" s="114" t="s">
        <v>167</v>
      </c>
      <c r="L3" s="114" t="s">
        <v>168</v>
      </c>
      <c r="M3" s="114" t="s">
        <v>169</v>
      </c>
      <c r="N3" s="114" t="s">
        <v>0</v>
      </c>
      <c r="P3" s="14"/>
    </row>
    <row r="4" spans="1:16" ht="15" customHeight="1" thickTop="1" thickBot="1" x14ac:dyDescent="0.25">
      <c r="A4" s="115" t="s">
        <v>143</v>
      </c>
      <c r="B4" s="116">
        <v>174</v>
      </c>
      <c r="C4" s="116">
        <v>80</v>
      </c>
      <c r="D4" s="116">
        <v>64</v>
      </c>
      <c r="E4" s="116">
        <v>56</v>
      </c>
      <c r="F4" s="116">
        <v>31</v>
      </c>
      <c r="G4" s="116">
        <v>42</v>
      </c>
      <c r="H4" s="116">
        <v>28</v>
      </c>
      <c r="I4" s="116">
        <v>27</v>
      </c>
      <c r="J4" s="116">
        <v>21</v>
      </c>
      <c r="K4" s="116">
        <v>14</v>
      </c>
      <c r="L4" s="116">
        <v>15</v>
      </c>
      <c r="M4" s="116">
        <v>10</v>
      </c>
      <c r="N4" s="116">
        <v>562</v>
      </c>
      <c r="P4" s="14"/>
    </row>
    <row r="5" spans="1:16" s="45" customFormat="1" ht="15" customHeight="1" thickBot="1" x14ac:dyDescent="0.3">
      <c r="A5" s="117" t="s">
        <v>4</v>
      </c>
      <c r="B5" s="118">
        <v>189</v>
      </c>
      <c r="C5" s="118">
        <v>113</v>
      </c>
      <c r="D5" s="118">
        <v>84</v>
      </c>
      <c r="E5" s="118">
        <v>81</v>
      </c>
      <c r="F5" s="118">
        <v>53</v>
      </c>
      <c r="G5" s="118">
        <v>49</v>
      </c>
      <c r="H5" s="118">
        <v>40</v>
      </c>
      <c r="I5" s="118">
        <v>55</v>
      </c>
      <c r="J5" s="118">
        <v>30</v>
      </c>
      <c r="K5" s="118">
        <v>30</v>
      </c>
      <c r="L5" s="118">
        <v>17</v>
      </c>
      <c r="M5" s="118">
        <v>25</v>
      </c>
      <c r="N5" s="118">
        <v>766</v>
      </c>
    </row>
    <row r="6" spans="1:16" s="45" customFormat="1" ht="15" customHeight="1" thickBot="1" x14ac:dyDescent="0.3">
      <c r="A6" s="117" t="s">
        <v>9</v>
      </c>
      <c r="B6" s="118">
        <v>474</v>
      </c>
      <c r="C6" s="118">
        <v>396</v>
      </c>
      <c r="D6" s="118">
        <v>322</v>
      </c>
      <c r="E6" s="118">
        <v>243</v>
      </c>
      <c r="F6" s="118">
        <v>214</v>
      </c>
      <c r="G6" s="118">
        <v>201</v>
      </c>
      <c r="H6" s="118">
        <v>203</v>
      </c>
      <c r="I6" s="118">
        <v>177</v>
      </c>
      <c r="J6" s="118">
        <v>127</v>
      </c>
      <c r="K6" s="118">
        <v>153</v>
      </c>
      <c r="L6" s="118">
        <v>87</v>
      </c>
      <c r="M6" s="118">
        <v>95</v>
      </c>
      <c r="N6" s="119">
        <v>2692</v>
      </c>
    </row>
    <row r="7" spans="1:16" s="45" customFormat="1" ht="15" customHeight="1" thickBot="1" x14ac:dyDescent="0.3">
      <c r="A7" s="117" t="s">
        <v>30</v>
      </c>
      <c r="B7" s="118">
        <v>136</v>
      </c>
      <c r="C7" s="118">
        <v>102</v>
      </c>
      <c r="D7" s="118">
        <v>71</v>
      </c>
      <c r="E7" s="118">
        <v>59</v>
      </c>
      <c r="F7" s="118">
        <v>52</v>
      </c>
      <c r="G7" s="118">
        <v>62</v>
      </c>
      <c r="H7" s="118">
        <v>50</v>
      </c>
      <c r="I7" s="118">
        <v>35</v>
      </c>
      <c r="J7" s="118">
        <v>40</v>
      </c>
      <c r="K7" s="118">
        <v>36</v>
      </c>
      <c r="L7" s="118">
        <v>33</v>
      </c>
      <c r="M7" s="118">
        <v>33</v>
      </c>
      <c r="N7" s="118">
        <v>709</v>
      </c>
    </row>
    <row r="8" spans="1:16" s="45" customFormat="1" ht="15" customHeight="1" thickBot="1" x14ac:dyDescent="0.3">
      <c r="A8" s="120" t="s">
        <v>0</v>
      </c>
      <c r="B8" s="121">
        <v>734</v>
      </c>
      <c r="C8" s="121">
        <v>561</v>
      </c>
      <c r="D8" s="121">
        <v>442</v>
      </c>
      <c r="E8" s="121">
        <v>348</v>
      </c>
      <c r="F8" s="121">
        <v>294</v>
      </c>
      <c r="G8" s="121">
        <v>302</v>
      </c>
      <c r="H8" s="121">
        <v>283</v>
      </c>
      <c r="I8" s="121">
        <v>246</v>
      </c>
      <c r="J8" s="121">
        <v>188</v>
      </c>
      <c r="K8" s="121">
        <v>206</v>
      </c>
      <c r="L8" s="121">
        <v>136</v>
      </c>
      <c r="M8" s="121">
        <v>144</v>
      </c>
      <c r="N8" s="122">
        <v>3884</v>
      </c>
    </row>
    <row r="9" spans="1:16" s="47" customFormat="1" ht="15" customHeight="1" thickBot="1" x14ac:dyDescent="0.3">
      <c r="A9" s="123" t="s">
        <v>170</v>
      </c>
      <c r="B9" s="124" t="s">
        <v>171</v>
      </c>
      <c r="C9" s="124" t="s">
        <v>171</v>
      </c>
      <c r="D9" s="124" t="s">
        <v>171</v>
      </c>
      <c r="E9" s="124" t="s">
        <v>171</v>
      </c>
      <c r="F9" s="124" t="s">
        <v>171</v>
      </c>
      <c r="G9" s="124" t="s">
        <v>171</v>
      </c>
      <c r="H9" s="124" t="s">
        <v>171</v>
      </c>
      <c r="I9" s="124" t="s">
        <v>171</v>
      </c>
      <c r="J9" s="124" t="s">
        <v>171</v>
      </c>
      <c r="K9" s="124" t="s">
        <v>171</v>
      </c>
      <c r="L9" s="124" t="s">
        <v>171</v>
      </c>
      <c r="M9" s="124" t="s">
        <v>171</v>
      </c>
      <c r="N9" s="124" t="s">
        <v>171</v>
      </c>
      <c r="P9" s="45"/>
    </row>
    <row r="10" spans="1:16" s="45" customFormat="1" ht="15" customHeight="1" thickBot="1" x14ac:dyDescent="0.3">
      <c r="A10" s="117" t="s">
        <v>143</v>
      </c>
      <c r="B10" s="125">
        <v>0.31</v>
      </c>
      <c r="C10" s="125">
        <v>0.14199999999999999</v>
      </c>
      <c r="D10" s="125">
        <v>0.114</v>
      </c>
      <c r="E10" s="125">
        <v>0.1</v>
      </c>
      <c r="F10" s="125">
        <v>5.5E-2</v>
      </c>
      <c r="G10" s="125">
        <v>7.4999999999999997E-2</v>
      </c>
      <c r="H10" s="125">
        <v>0.05</v>
      </c>
      <c r="I10" s="125">
        <v>4.8000000000000001E-2</v>
      </c>
      <c r="J10" s="125">
        <v>3.6999999999999998E-2</v>
      </c>
      <c r="K10" s="125">
        <v>2.5000000000000001E-2</v>
      </c>
      <c r="L10" s="125">
        <v>2.7E-2</v>
      </c>
      <c r="M10" s="125">
        <v>1.7999999999999999E-2</v>
      </c>
      <c r="N10" s="125">
        <v>1</v>
      </c>
      <c r="P10" s="36"/>
    </row>
    <row r="11" spans="1:16" s="45" customFormat="1" ht="15" customHeight="1" thickBot="1" x14ac:dyDescent="0.3">
      <c r="A11" s="117" t="s">
        <v>4</v>
      </c>
      <c r="B11" s="125">
        <v>0.247</v>
      </c>
      <c r="C11" s="125">
        <v>0.14799999999999999</v>
      </c>
      <c r="D11" s="125">
        <v>0.11</v>
      </c>
      <c r="E11" s="125">
        <v>0.106</v>
      </c>
      <c r="F11" s="125">
        <v>6.9000000000000006E-2</v>
      </c>
      <c r="G11" s="125">
        <v>6.4000000000000001E-2</v>
      </c>
      <c r="H11" s="125">
        <v>5.1999999999999998E-2</v>
      </c>
      <c r="I11" s="125">
        <v>7.1999999999999995E-2</v>
      </c>
      <c r="J11" s="125">
        <v>3.9E-2</v>
      </c>
      <c r="K11" s="125">
        <v>3.9E-2</v>
      </c>
      <c r="L11" s="125">
        <v>2.1999999999999999E-2</v>
      </c>
      <c r="M11" s="125">
        <v>3.3000000000000002E-2</v>
      </c>
      <c r="N11" s="125">
        <v>1</v>
      </c>
      <c r="P11" s="36"/>
    </row>
    <row r="12" spans="1:16" s="45" customFormat="1" ht="15" customHeight="1" thickBot="1" x14ac:dyDescent="0.3">
      <c r="A12" s="117" t="s">
        <v>9</v>
      </c>
      <c r="B12" s="125">
        <v>0.17599999999999999</v>
      </c>
      <c r="C12" s="125">
        <v>0.14699999999999999</v>
      </c>
      <c r="D12" s="125">
        <v>0.12</v>
      </c>
      <c r="E12" s="125">
        <v>0.09</v>
      </c>
      <c r="F12" s="125">
        <v>7.9000000000000001E-2</v>
      </c>
      <c r="G12" s="125">
        <v>7.4999999999999997E-2</v>
      </c>
      <c r="H12" s="125">
        <v>7.4999999999999997E-2</v>
      </c>
      <c r="I12" s="125">
        <v>6.6000000000000003E-2</v>
      </c>
      <c r="J12" s="125">
        <v>4.7E-2</v>
      </c>
      <c r="K12" s="125">
        <v>5.7000000000000002E-2</v>
      </c>
      <c r="L12" s="125">
        <v>3.2000000000000001E-2</v>
      </c>
      <c r="M12" s="125">
        <v>3.5000000000000003E-2</v>
      </c>
      <c r="N12" s="125">
        <v>1</v>
      </c>
      <c r="P12" s="36"/>
    </row>
    <row r="13" spans="1:16" s="45" customFormat="1" ht="15" customHeight="1" thickBot="1" x14ac:dyDescent="0.3">
      <c r="A13" s="117" t="s">
        <v>30</v>
      </c>
      <c r="B13" s="125">
        <v>0.192</v>
      </c>
      <c r="C13" s="125">
        <v>0.14399999999999999</v>
      </c>
      <c r="D13" s="125">
        <v>0.1</v>
      </c>
      <c r="E13" s="125">
        <v>8.3000000000000004E-2</v>
      </c>
      <c r="F13" s="125">
        <v>7.2999999999999995E-2</v>
      </c>
      <c r="G13" s="125">
        <v>8.6999999999999994E-2</v>
      </c>
      <c r="H13" s="125">
        <v>7.0999999999999994E-2</v>
      </c>
      <c r="I13" s="125">
        <v>4.9000000000000002E-2</v>
      </c>
      <c r="J13" s="125">
        <v>5.6000000000000001E-2</v>
      </c>
      <c r="K13" s="125">
        <v>5.0999999999999997E-2</v>
      </c>
      <c r="L13" s="125">
        <v>4.7E-2</v>
      </c>
      <c r="M13" s="125">
        <v>4.7E-2</v>
      </c>
      <c r="N13" s="125">
        <v>1</v>
      </c>
      <c r="P13" s="36"/>
    </row>
    <row r="14" spans="1:16" s="45" customFormat="1" ht="15" customHeight="1" thickBot="1" x14ac:dyDescent="0.3">
      <c r="A14" s="120" t="s">
        <v>0</v>
      </c>
      <c r="B14" s="126">
        <v>0.189</v>
      </c>
      <c r="C14" s="126">
        <v>0.14399999999999999</v>
      </c>
      <c r="D14" s="126">
        <v>0.114</v>
      </c>
      <c r="E14" s="126">
        <v>0.09</v>
      </c>
      <c r="F14" s="126">
        <v>7.5999999999999998E-2</v>
      </c>
      <c r="G14" s="126">
        <v>7.8E-2</v>
      </c>
      <c r="H14" s="126">
        <v>7.2999999999999995E-2</v>
      </c>
      <c r="I14" s="126">
        <v>6.3E-2</v>
      </c>
      <c r="J14" s="126">
        <v>4.8000000000000001E-2</v>
      </c>
      <c r="K14" s="126">
        <v>5.2999999999999999E-2</v>
      </c>
      <c r="L14" s="126">
        <v>3.5000000000000003E-2</v>
      </c>
      <c r="M14" s="126">
        <v>3.6999999999999998E-2</v>
      </c>
      <c r="N14" s="126">
        <v>1</v>
      </c>
      <c r="P14" s="36"/>
    </row>
    <row r="15" spans="1:16" s="47" customFormat="1" ht="15" customHeight="1" thickBot="1" x14ac:dyDescent="0.3">
      <c r="A15" s="123" t="s">
        <v>172</v>
      </c>
      <c r="B15" s="124" t="s">
        <v>171</v>
      </c>
      <c r="C15" s="124" t="s">
        <v>171</v>
      </c>
      <c r="D15" s="124" t="s">
        <v>171</v>
      </c>
      <c r="E15" s="124" t="s">
        <v>171</v>
      </c>
      <c r="F15" s="124" t="s">
        <v>171</v>
      </c>
      <c r="G15" s="124" t="s">
        <v>171</v>
      </c>
      <c r="H15" s="124" t="s">
        <v>171</v>
      </c>
      <c r="I15" s="124" t="s">
        <v>171</v>
      </c>
      <c r="J15" s="124" t="s">
        <v>171</v>
      </c>
      <c r="K15" s="124" t="s">
        <v>171</v>
      </c>
      <c r="L15" s="124" t="s">
        <v>171</v>
      </c>
      <c r="M15" s="124" t="s">
        <v>171</v>
      </c>
      <c r="N15" s="74"/>
      <c r="P15" s="36"/>
    </row>
    <row r="16" spans="1:16" s="45" customFormat="1" ht="15" customHeight="1" thickBot="1" x14ac:dyDescent="0.3">
      <c r="A16" s="117" t="s">
        <v>143</v>
      </c>
      <c r="B16" s="125">
        <v>0.31</v>
      </c>
      <c r="C16" s="125">
        <v>0.45200000000000001</v>
      </c>
      <c r="D16" s="125">
        <v>0.56599999999999995</v>
      </c>
      <c r="E16" s="125">
        <v>0.66500000000000004</v>
      </c>
      <c r="F16" s="125">
        <v>0.72099999999999997</v>
      </c>
      <c r="G16" s="125">
        <v>0.79500000000000004</v>
      </c>
      <c r="H16" s="125">
        <v>0.84499999999999997</v>
      </c>
      <c r="I16" s="125">
        <v>0.89300000000000002</v>
      </c>
      <c r="J16" s="125">
        <v>0.93100000000000005</v>
      </c>
      <c r="K16" s="125">
        <v>0.95599999999999996</v>
      </c>
      <c r="L16" s="125">
        <v>0.98199999999999998</v>
      </c>
      <c r="M16" s="125">
        <v>1</v>
      </c>
      <c r="N16" s="74"/>
      <c r="P16" s="36"/>
    </row>
    <row r="17" spans="1:31" s="45" customFormat="1" ht="15" customHeight="1" thickBot="1" x14ac:dyDescent="0.3">
      <c r="A17" s="117" t="s">
        <v>4</v>
      </c>
      <c r="B17" s="125">
        <v>0.247</v>
      </c>
      <c r="C17" s="125">
        <v>0.39400000000000002</v>
      </c>
      <c r="D17" s="125">
        <v>0.504</v>
      </c>
      <c r="E17" s="125">
        <v>0.61</v>
      </c>
      <c r="F17" s="125">
        <v>0.67900000000000005</v>
      </c>
      <c r="G17" s="125">
        <v>0.74299999999999999</v>
      </c>
      <c r="H17" s="125">
        <v>0.79500000000000004</v>
      </c>
      <c r="I17" s="125">
        <v>0.86699999999999999</v>
      </c>
      <c r="J17" s="125">
        <v>0.90600000000000003</v>
      </c>
      <c r="K17" s="125">
        <v>0.94499999999999995</v>
      </c>
      <c r="L17" s="125">
        <v>0.96699999999999997</v>
      </c>
      <c r="M17" s="125">
        <v>1</v>
      </c>
      <c r="N17" s="74"/>
      <c r="P17" s="36"/>
    </row>
    <row r="18" spans="1:31" s="45" customFormat="1" ht="15" customHeight="1" thickBot="1" x14ac:dyDescent="0.3">
      <c r="A18" s="117" t="s">
        <v>9</v>
      </c>
      <c r="B18" s="125">
        <v>0.17599999999999999</v>
      </c>
      <c r="C18" s="125">
        <v>0.32300000000000001</v>
      </c>
      <c r="D18" s="125">
        <v>0.443</v>
      </c>
      <c r="E18" s="125">
        <v>0.53300000000000003</v>
      </c>
      <c r="F18" s="125">
        <v>0.61299999999999999</v>
      </c>
      <c r="G18" s="125">
        <v>0.68700000000000006</v>
      </c>
      <c r="H18" s="125">
        <v>0.76300000000000001</v>
      </c>
      <c r="I18" s="125">
        <v>0.82799999999999996</v>
      </c>
      <c r="J18" s="125">
        <v>0.876</v>
      </c>
      <c r="K18" s="125">
        <v>0.93200000000000005</v>
      </c>
      <c r="L18" s="125">
        <v>0.96499999999999997</v>
      </c>
      <c r="M18" s="125">
        <v>1</v>
      </c>
      <c r="N18" s="74"/>
      <c r="P18" s="36"/>
    </row>
    <row r="19" spans="1:31" s="45" customFormat="1" ht="15" customHeight="1" thickBot="1" x14ac:dyDescent="0.3">
      <c r="A19" s="117" t="s">
        <v>30</v>
      </c>
      <c r="B19" s="125">
        <v>0.192</v>
      </c>
      <c r="C19" s="125">
        <v>0.33600000000000002</v>
      </c>
      <c r="D19" s="125">
        <v>0.436</v>
      </c>
      <c r="E19" s="125">
        <v>0.51900000000000002</v>
      </c>
      <c r="F19" s="125">
        <v>0.59199999999999997</v>
      </c>
      <c r="G19" s="125">
        <v>0.68</v>
      </c>
      <c r="H19" s="125">
        <v>0.75</v>
      </c>
      <c r="I19" s="125">
        <v>0.8</v>
      </c>
      <c r="J19" s="125">
        <v>0.85599999999999998</v>
      </c>
      <c r="K19" s="125">
        <v>0.90700000000000003</v>
      </c>
      <c r="L19" s="125">
        <v>0.95299999999999996</v>
      </c>
      <c r="M19" s="125">
        <v>1</v>
      </c>
      <c r="N19" s="74"/>
      <c r="P19" s="36"/>
    </row>
    <row r="20" spans="1:31" s="45" customFormat="1" ht="15" customHeight="1" thickBot="1" x14ac:dyDescent="0.3">
      <c r="A20" s="120" t="s">
        <v>0</v>
      </c>
      <c r="B20" s="126">
        <v>0.189</v>
      </c>
      <c r="C20" s="126">
        <v>0.33300000000000002</v>
      </c>
      <c r="D20" s="126">
        <v>0.44700000000000001</v>
      </c>
      <c r="E20" s="126">
        <v>0.53700000000000003</v>
      </c>
      <c r="F20" s="126">
        <v>0.61299999999999999</v>
      </c>
      <c r="G20" s="126">
        <v>0.69</v>
      </c>
      <c r="H20" s="126">
        <v>0.76300000000000001</v>
      </c>
      <c r="I20" s="126">
        <v>0.82599999999999996</v>
      </c>
      <c r="J20" s="126">
        <v>0.875</v>
      </c>
      <c r="K20" s="126">
        <v>0.92800000000000005</v>
      </c>
      <c r="L20" s="126">
        <v>0.96299999999999997</v>
      </c>
      <c r="M20" s="126">
        <v>1</v>
      </c>
      <c r="N20" s="74"/>
      <c r="P20" s="44"/>
    </row>
    <row r="21" spans="1:31" x14ac:dyDescent="0.2">
      <c r="A21" s="59" t="s">
        <v>69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31" x14ac:dyDescent="0.2">
      <c r="A22" s="63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</row>
    <row r="23" spans="1:31" ht="15" x14ac:dyDescent="0.25">
      <c r="A23" s="63"/>
      <c r="B23" s="65"/>
      <c r="C23" s="63"/>
      <c r="D23" s="63"/>
      <c r="E23" s="65"/>
      <c r="F23" s="66"/>
      <c r="G23" s="66"/>
      <c r="H23" s="66"/>
      <c r="I23" s="66"/>
      <c r="J23" s="66"/>
      <c r="K23" s="66"/>
      <c r="L23" s="66"/>
      <c r="M23" s="66"/>
      <c r="N23" s="88"/>
      <c r="O23" s="34"/>
      <c r="P23" s="37"/>
    </row>
    <row r="24" spans="1:31" ht="15" x14ac:dyDescent="0.25">
      <c r="A24" s="64" t="s">
        <v>90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O24" s="34"/>
    </row>
    <row r="25" spans="1:31" ht="15.75" thickBot="1" x14ac:dyDescent="0.3">
      <c r="A25" s="60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O25" s="34"/>
    </row>
    <row r="26" spans="1:31" ht="15" customHeight="1" thickBot="1" x14ac:dyDescent="0.3">
      <c r="A26" s="127" t="s">
        <v>86</v>
      </c>
      <c r="B26" s="128" t="s">
        <v>158</v>
      </c>
      <c r="C26" s="128" t="s">
        <v>159</v>
      </c>
      <c r="D26" s="128" t="s">
        <v>160</v>
      </c>
      <c r="E26" s="128" t="s">
        <v>161</v>
      </c>
      <c r="F26" s="128" t="s">
        <v>162</v>
      </c>
      <c r="G26" s="128" t="s">
        <v>163</v>
      </c>
      <c r="H26" s="128" t="s">
        <v>164</v>
      </c>
      <c r="I26" s="128" t="s">
        <v>165</v>
      </c>
      <c r="J26" s="128" t="s">
        <v>166</v>
      </c>
      <c r="K26" s="128" t="s">
        <v>167</v>
      </c>
      <c r="L26" s="128" t="s">
        <v>168</v>
      </c>
      <c r="M26" s="128" t="s">
        <v>169</v>
      </c>
      <c r="N26" s="128" t="s">
        <v>0</v>
      </c>
      <c r="O26" s="34"/>
    </row>
    <row r="27" spans="1:31" ht="15" customHeight="1" thickTop="1" thickBot="1" x14ac:dyDescent="0.3">
      <c r="A27" s="129" t="s">
        <v>143</v>
      </c>
      <c r="B27" s="130">
        <v>170</v>
      </c>
      <c r="C27" s="130">
        <v>77</v>
      </c>
      <c r="D27" s="130">
        <v>63</v>
      </c>
      <c r="E27" s="130">
        <v>55</v>
      </c>
      <c r="F27" s="130">
        <v>31</v>
      </c>
      <c r="G27" s="130">
        <v>42</v>
      </c>
      <c r="H27" s="130">
        <v>28</v>
      </c>
      <c r="I27" s="130">
        <v>26</v>
      </c>
      <c r="J27" s="130">
        <v>21</v>
      </c>
      <c r="K27" s="130">
        <v>13</v>
      </c>
      <c r="L27" s="130">
        <v>15</v>
      </c>
      <c r="M27" s="130">
        <v>10</v>
      </c>
      <c r="N27" s="130">
        <v>551</v>
      </c>
      <c r="O27" s="34"/>
    </row>
    <row r="28" spans="1:31" s="45" customFormat="1" ht="15" customHeight="1" thickBot="1" x14ac:dyDescent="0.3">
      <c r="A28" s="131" t="s">
        <v>4</v>
      </c>
      <c r="B28" s="132">
        <v>148</v>
      </c>
      <c r="C28" s="132">
        <v>94</v>
      </c>
      <c r="D28" s="132">
        <v>68</v>
      </c>
      <c r="E28" s="132">
        <v>72</v>
      </c>
      <c r="F28" s="132">
        <v>51</v>
      </c>
      <c r="G28" s="132">
        <v>44</v>
      </c>
      <c r="H28" s="132">
        <v>32</v>
      </c>
      <c r="I28" s="132">
        <v>49</v>
      </c>
      <c r="J28" s="132">
        <v>28</v>
      </c>
      <c r="K28" s="132">
        <v>28</v>
      </c>
      <c r="L28" s="132">
        <v>15</v>
      </c>
      <c r="M28" s="132">
        <v>24</v>
      </c>
      <c r="N28" s="132">
        <v>653</v>
      </c>
      <c r="P28" s="44"/>
    </row>
    <row r="29" spans="1:31" s="45" customFormat="1" ht="15" customHeight="1" thickBot="1" x14ac:dyDescent="0.3">
      <c r="A29" s="131" t="s">
        <v>9</v>
      </c>
      <c r="B29" s="132">
        <v>447</v>
      </c>
      <c r="C29" s="132">
        <v>386</v>
      </c>
      <c r="D29" s="132">
        <v>316</v>
      </c>
      <c r="E29" s="132">
        <v>236</v>
      </c>
      <c r="F29" s="132">
        <v>207</v>
      </c>
      <c r="G29" s="132">
        <v>200</v>
      </c>
      <c r="H29" s="132">
        <v>200</v>
      </c>
      <c r="I29" s="132">
        <v>176</v>
      </c>
      <c r="J29" s="132">
        <v>126</v>
      </c>
      <c r="K29" s="132">
        <v>149</v>
      </c>
      <c r="L29" s="132">
        <v>86</v>
      </c>
      <c r="M29" s="132">
        <v>93</v>
      </c>
      <c r="N29" s="133">
        <v>2622</v>
      </c>
      <c r="P29" s="44"/>
    </row>
    <row r="30" spans="1:31" s="45" customFormat="1" ht="15" customHeight="1" thickBot="1" x14ac:dyDescent="0.3">
      <c r="A30" s="131" t="s">
        <v>30</v>
      </c>
      <c r="B30" s="132">
        <v>93</v>
      </c>
      <c r="C30" s="132">
        <v>67</v>
      </c>
      <c r="D30" s="132">
        <v>49</v>
      </c>
      <c r="E30" s="132">
        <v>46</v>
      </c>
      <c r="F30" s="132">
        <v>32</v>
      </c>
      <c r="G30" s="132">
        <v>42</v>
      </c>
      <c r="H30" s="132">
        <v>32</v>
      </c>
      <c r="I30" s="132">
        <v>21</v>
      </c>
      <c r="J30" s="132">
        <v>33</v>
      </c>
      <c r="K30" s="132">
        <v>28</v>
      </c>
      <c r="L30" s="132">
        <v>25</v>
      </c>
      <c r="M30" s="132">
        <v>19</v>
      </c>
      <c r="N30" s="132">
        <v>487</v>
      </c>
      <c r="P30" s="44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</row>
    <row r="31" spans="1:31" s="45" customFormat="1" ht="15" customHeight="1" thickBot="1" x14ac:dyDescent="0.3">
      <c r="A31" s="134" t="s">
        <v>0</v>
      </c>
      <c r="B31" s="135">
        <v>653</v>
      </c>
      <c r="C31" s="135">
        <v>515</v>
      </c>
      <c r="D31" s="135">
        <v>405</v>
      </c>
      <c r="E31" s="135">
        <v>323</v>
      </c>
      <c r="F31" s="135">
        <v>269</v>
      </c>
      <c r="G31" s="135">
        <v>277</v>
      </c>
      <c r="H31" s="135">
        <v>261</v>
      </c>
      <c r="I31" s="135">
        <v>226</v>
      </c>
      <c r="J31" s="135">
        <v>179</v>
      </c>
      <c r="K31" s="135">
        <v>194</v>
      </c>
      <c r="L31" s="135">
        <v>126</v>
      </c>
      <c r="M31" s="135">
        <v>128</v>
      </c>
      <c r="N31" s="136">
        <v>3556</v>
      </c>
      <c r="P31" s="44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 s="45" customFormat="1" ht="15" customHeight="1" thickBot="1" x14ac:dyDescent="0.3">
      <c r="A32" s="137" t="s">
        <v>170</v>
      </c>
      <c r="B32" s="138" t="s">
        <v>171</v>
      </c>
      <c r="C32" s="138" t="s">
        <v>171</v>
      </c>
      <c r="D32" s="138" t="s">
        <v>171</v>
      </c>
      <c r="E32" s="138" t="s">
        <v>171</v>
      </c>
      <c r="F32" s="138" t="s">
        <v>171</v>
      </c>
      <c r="G32" s="138" t="s">
        <v>171</v>
      </c>
      <c r="H32" s="138" t="s">
        <v>171</v>
      </c>
      <c r="I32" s="138" t="s">
        <v>171</v>
      </c>
      <c r="J32" s="138" t="s">
        <v>171</v>
      </c>
      <c r="K32" s="138" t="s">
        <v>171</v>
      </c>
      <c r="L32" s="138" t="s">
        <v>171</v>
      </c>
      <c r="M32" s="138" t="s">
        <v>171</v>
      </c>
      <c r="N32" s="138" t="s">
        <v>171</v>
      </c>
      <c r="P32" s="42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1:31" s="45" customFormat="1" ht="15" customHeight="1" thickBot="1" x14ac:dyDescent="0.3">
      <c r="A33" s="131" t="s">
        <v>143</v>
      </c>
      <c r="B33" s="139">
        <v>0.309</v>
      </c>
      <c r="C33" s="139">
        <v>0.14000000000000001</v>
      </c>
      <c r="D33" s="139">
        <v>0.114</v>
      </c>
      <c r="E33" s="139">
        <v>0.1</v>
      </c>
      <c r="F33" s="139">
        <v>5.6000000000000001E-2</v>
      </c>
      <c r="G33" s="139">
        <v>7.5999999999999998E-2</v>
      </c>
      <c r="H33" s="139">
        <v>5.0999999999999997E-2</v>
      </c>
      <c r="I33" s="139">
        <v>4.7E-2</v>
      </c>
      <c r="J33" s="139">
        <v>3.7999999999999999E-2</v>
      </c>
      <c r="K33" s="139">
        <v>2.4E-2</v>
      </c>
      <c r="L33" s="139">
        <v>2.7E-2</v>
      </c>
      <c r="M33" s="139">
        <v>1.7999999999999999E-2</v>
      </c>
      <c r="N33" s="139">
        <v>1</v>
      </c>
      <c r="P33" s="42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 s="45" customFormat="1" ht="15" customHeight="1" thickBot="1" x14ac:dyDescent="0.3">
      <c r="A34" s="131" t="s">
        <v>4</v>
      </c>
      <c r="B34" s="139">
        <v>0.22700000000000001</v>
      </c>
      <c r="C34" s="139">
        <v>0.14399999999999999</v>
      </c>
      <c r="D34" s="139">
        <v>0.104</v>
      </c>
      <c r="E34" s="139">
        <v>0.11</v>
      </c>
      <c r="F34" s="139">
        <v>7.8E-2</v>
      </c>
      <c r="G34" s="139">
        <v>6.7000000000000004E-2</v>
      </c>
      <c r="H34" s="139">
        <v>4.9000000000000002E-2</v>
      </c>
      <c r="I34" s="139">
        <v>7.4999999999999997E-2</v>
      </c>
      <c r="J34" s="139">
        <v>4.2999999999999997E-2</v>
      </c>
      <c r="K34" s="139">
        <v>4.2999999999999997E-2</v>
      </c>
      <c r="L34" s="139">
        <v>2.3E-2</v>
      </c>
      <c r="M34" s="139">
        <v>3.6999999999999998E-2</v>
      </c>
      <c r="N34" s="139">
        <v>1</v>
      </c>
      <c r="P34" s="42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1:31" s="45" customFormat="1" ht="15" customHeight="1" thickBot="1" x14ac:dyDescent="0.3">
      <c r="A35" s="131" t="s">
        <v>9</v>
      </c>
      <c r="B35" s="139">
        <v>0.17</v>
      </c>
      <c r="C35" s="139">
        <v>0.14699999999999999</v>
      </c>
      <c r="D35" s="139">
        <v>0.121</v>
      </c>
      <c r="E35" s="139">
        <v>0.09</v>
      </c>
      <c r="F35" s="139">
        <v>7.9000000000000001E-2</v>
      </c>
      <c r="G35" s="139">
        <v>7.5999999999999998E-2</v>
      </c>
      <c r="H35" s="139">
        <v>7.5999999999999998E-2</v>
      </c>
      <c r="I35" s="139">
        <v>6.7000000000000004E-2</v>
      </c>
      <c r="J35" s="139">
        <v>4.8000000000000001E-2</v>
      </c>
      <c r="K35" s="139">
        <v>5.7000000000000002E-2</v>
      </c>
      <c r="L35" s="139">
        <v>3.3000000000000002E-2</v>
      </c>
      <c r="M35" s="139">
        <v>3.5000000000000003E-2</v>
      </c>
      <c r="N35" s="139">
        <v>1</v>
      </c>
      <c r="P35" s="42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1:31" s="45" customFormat="1" ht="15" customHeight="1" thickBot="1" x14ac:dyDescent="0.3">
      <c r="A36" s="131" t="s">
        <v>30</v>
      </c>
      <c r="B36" s="139">
        <v>0.191</v>
      </c>
      <c r="C36" s="139">
        <v>0.13800000000000001</v>
      </c>
      <c r="D36" s="139">
        <v>0.10100000000000001</v>
      </c>
      <c r="E36" s="139">
        <v>9.4E-2</v>
      </c>
      <c r="F36" s="139">
        <v>6.6000000000000003E-2</v>
      </c>
      <c r="G36" s="139">
        <v>8.5999999999999993E-2</v>
      </c>
      <c r="H36" s="139">
        <v>6.6000000000000003E-2</v>
      </c>
      <c r="I36" s="139">
        <v>4.2999999999999997E-2</v>
      </c>
      <c r="J36" s="139">
        <v>6.8000000000000005E-2</v>
      </c>
      <c r="K36" s="139">
        <v>5.7000000000000002E-2</v>
      </c>
      <c r="L36" s="139">
        <v>5.0999999999999997E-2</v>
      </c>
      <c r="M36" s="139">
        <v>3.9E-2</v>
      </c>
      <c r="N36" s="139">
        <v>1</v>
      </c>
      <c r="P36" s="42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1:31" s="45" customFormat="1" ht="15" customHeight="1" thickBot="1" x14ac:dyDescent="0.3">
      <c r="A37" s="134" t="s">
        <v>0</v>
      </c>
      <c r="B37" s="140">
        <v>0.184</v>
      </c>
      <c r="C37" s="140">
        <v>0.14499999999999999</v>
      </c>
      <c r="D37" s="140">
        <v>0.114</v>
      </c>
      <c r="E37" s="140">
        <v>9.0999999999999998E-2</v>
      </c>
      <c r="F37" s="140">
        <v>7.5999999999999998E-2</v>
      </c>
      <c r="G37" s="140">
        <v>7.8E-2</v>
      </c>
      <c r="H37" s="140">
        <v>7.2999999999999995E-2</v>
      </c>
      <c r="I37" s="140">
        <v>6.4000000000000001E-2</v>
      </c>
      <c r="J37" s="140">
        <v>0.05</v>
      </c>
      <c r="K37" s="140">
        <v>5.5E-2</v>
      </c>
      <c r="L37" s="140">
        <v>3.5000000000000003E-2</v>
      </c>
      <c r="M37" s="140">
        <v>3.5999999999999997E-2</v>
      </c>
      <c r="N37" s="140">
        <v>1</v>
      </c>
      <c r="P37" s="42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1:31" s="45" customFormat="1" ht="15" customHeight="1" thickBot="1" x14ac:dyDescent="0.3">
      <c r="A38" s="137" t="s">
        <v>172</v>
      </c>
      <c r="B38" s="138" t="s">
        <v>171</v>
      </c>
      <c r="C38" s="138" t="s">
        <v>171</v>
      </c>
      <c r="D38" s="138" t="s">
        <v>171</v>
      </c>
      <c r="E38" s="138" t="s">
        <v>171</v>
      </c>
      <c r="F38" s="138" t="s">
        <v>171</v>
      </c>
      <c r="G38" s="138" t="s">
        <v>171</v>
      </c>
      <c r="H38" s="138" t="s">
        <v>171</v>
      </c>
      <c r="I38" s="138" t="s">
        <v>171</v>
      </c>
      <c r="J38" s="138" t="s">
        <v>171</v>
      </c>
      <c r="K38" s="138" t="s">
        <v>171</v>
      </c>
      <c r="L38" s="138" t="s">
        <v>171</v>
      </c>
      <c r="M38" s="138" t="s">
        <v>171</v>
      </c>
      <c r="N38" s="74"/>
      <c r="O38" s="74"/>
      <c r="P38" s="42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 s="45" customFormat="1" ht="15" customHeight="1" thickBot="1" x14ac:dyDescent="0.3">
      <c r="A39" s="131" t="s">
        <v>143</v>
      </c>
      <c r="B39" s="139">
        <v>0.309</v>
      </c>
      <c r="C39" s="139">
        <v>0.44900000000000001</v>
      </c>
      <c r="D39" s="139">
        <v>0.56299999999999994</v>
      </c>
      <c r="E39" s="139">
        <v>0.66300000000000003</v>
      </c>
      <c r="F39" s="139">
        <v>0.71899999999999997</v>
      </c>
      <c r="G39" s="139">
        <v>0.79500000000000004</v>
      </c>
      <c r="H39" s="139">
        <v>0.84599999999999997</v>
      </c>
      <c r="I39" s="139">
        <v>0.89300000000000002</v>
      </c>
      <c r="J39" s="139">
        <v>0.93100000000000005</v>
      </c>
      <c r="K39" s="139">
        <v>0.95499999999999996</v>
      </c>
      <c r="L39" s="139">
        <v>0.98199999999999998</v>
      </c>
      <c r="M39" s="139">
        <v>1</v>
      </c>
      <c r="N39" s="74"/>
      <c r="O39" s="74"/>
      <c r="P39" s="36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s="45" customFormat="1" ht="15" customHeight="1" thickBot="1" x14ac:dyDescent="0.3">
      <c r="A40" s="131" t="s">
        <v>4</v>
      </c>
      <c r="B40" s="139">
        <v>0.22700000000000001</v>
      </c>
      <c r="C40" s="139">
        <v>0.371</v>
      </c>
      <c r="D40" s="139">
        <v>0.47499999999999998</v>
      </c>
      <c r="E40" s="139">
        <v>0.58499999999999996</v>
      </c>
      <c r="F40" s="139">
        <v>0.66300000000000003</v>
      </c>
      <c r="G40" s="139">
        <v>0.73</v>
      </c>
      <c r="H40" s="139">
        <v>0.77900000000000003</v>
      </c>
      <c r="I40" s="139">
        <v>0.85499999999999998</v>
      </c>
      <c r="J40" s="139">
        <v>0.89700000000000002</v>
      </c>
      <c r="K40" s="139">
        <v>0.94</v>
      </c>
      <c r="L40" s="139">
        <v>0.96299999999999997</v>
      </c>
      <c r="M40" s="139">
        <v>1</v>
      </c>
      <c r="N40" s="74"/>
      <c r="O40" s="74"/>
      <c r="P40" s="42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1:31" s="45" customFormat="1" ht="15" customHeight="1" thickBot="1" x14ac:dyDescent="0.3">
      <c r="A41" s="131" t="s">
        <v>9</v>
      </c>
      <c r="B41" s="139">
        <v>0.17</v>
      </c>
      <c r="C41" s="139">
        <v>0.318</v>
      </c>
      <c r="D41" s="139">
        <v>0.438</v>
      </c>
      <c r="E41" s="139">
        <v>0.52800000000000002</v>
      </c>
      <c r="F41" s="139">
        <v>0.60699999999999998</v>
      </c>
      <c r="G41" s="139">
        <v>0.68300000000000005</v>
      </c>
      <c r="H41" s="139">
        <v>0.76</v>
      </c>
      <c r="I41" s="139">
        <v>0.82699999999999996</v>
      </c>
      <c r="J41" s="139">
        <v>0.875</v>
      </c>
      <c r="K41" s="139">
        <v>0.93200000000000005</v>
      </c>
      <c r="L41" s="139">
        <v>0.96499999999999997</v>
      </c>
      <c r="M41" s="139">
        <v>1</v>
      </c>
      <c r="N41" s="74"/>
      <c r="O41" s="74"/>
      <c r="P41" s="42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1:31" s="45" customFormat="1" ht="15" customHeight="1" thickBot="1" x14ac:dyDescent="0.3">
      <c r="A42" s="131" t="s">
        <v>30</v>
      </c>
      <c r="B42" s="139">
        <v>0.191</v>
      </c>
      <c r="C42" s="139">
        <v>0.32900000000000001</v>
      </c>
      <c r="D42" s="139">
        <v>0.42899999999999999</v>
      </c>
      <c r="E42" s="139">
        <v>0.52400000000000002</v>
      </c>
      <c r="F42" s="139">
        <v>0.58899999999999997</v>
      </c>
      <c r="G42" s="139">
        <v>0.67600000000000005</v>
      </c>
      <c r="H42" s="139">
        <v>0.74099999999999999</v>
      </c>
      <c r="I42" s="139">
        <v>0.78400000000000003</v>
      </c>
      <c r="J42" s="139">
        <v>0.85199999999999998</v>
      </c>
      <c r="K42" s="139">
        <v>0.91</v>
      </c>
      <c r="L42" s="139">
        <v>0.96099999999999997</v>
      </c>
      <c r="M42" s="139">
        <v>1</v>
      </c>
      <c r="N42" s="74"/>
      <c r="O42" s="74"/>
      <c r="P42" s="42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1:31" s="45" customFormat="1" ht="15" customHeight="1" thickBot="1" x14ac:dyDescent="0.3">
      <c r="A43" s="134" t="s">
        <v>0</v>
      </c>
      <c r="B43" s="140">
        <v>0.184</v>
      </c>
      <c r="C43" s="140">
        <v>0.32800000000000001</v>
      </c>
      <c r="D43" s="140">
        <v>0.442</v>
      </c>
      <c r="E43" s="140">
        <v>0.53300000000000003</v>
      </c>
      <c r="F43" s="140">
        <v>0.60899999999999999</v>
      </c>
      <c r="G43" s="140">
        <v>0.68700000000000006</v>
      </c>
      <c r="H43" s="140">
        <v>0.76</v>
      </c>
      <c r="I43" s="140">
        <v>0.82399999999999995</v>
      </c>
      <c r="J43" s="140">
        <v>0.874</v>
      </c>
      <c r="K43" s="140">
        <v>0.92900000000000005</v>
      </c>
      <c r="L43" s="140">
        <v>0.96399999999999997</v>
      </c>
      <c r="M43" s="140">
        <v>1</v>
      </c>
      <c r="N43" s="74"/>
      <c r="O43" s="74"/>
      <c r="P43" s="42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1:31" ht="15" x14ac:dyDescent="0.25">
      <c r="A44" s="59" t="s">
        <v>69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74"/>
      <c r="O44" s="74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1" x14ac:dyDescent="0.2">
      <c r="A45" s="63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89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1" x14ac:dyDescent="0.2">
      <c r="A46" s="63"/>
      <c r="B46" s="61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31" x14ac:dyDescent="0.2">
      <c r="A47" s="64" t="s">
        <v>87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31" ht="13.5" thickBot="1" x14ac:dyDescent="0.25">
      <c r="A48" s="60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6" ht="15" customHeight="1" thickBot="1" x14ac:dyDescent="0.3">
      <c r="A49" s="127" t="s">
        <v>86</v>
      </c>
      <c r="B49" s="128" t="s">
        <v>158</v>
      </c>
      <c r="C49" s="128" t="s">
        <v>159</v>
      </c>
      <c r="D49" s="128" t="s">
        <v>160</v>
      </c>
      <c r="E49" s="128" t="s">
        <v>161</v>
      </c>
      <c r="F49" s="128" t="s">
        <v>162</v>
      </c>
      <c r="G49" s="128" t="s">
        <v>163</v>
      </c>
      <c r="H49" s="128" t="s">
        <v>164</v>
      </c>
      <c r="I49" s="128" t="s">
        <v>165</v>
      </c>
      <c r="J49" s="128" t="s">
        <v>166</v>
      </c>
      <c r="K49" s="128" t="s">
        <v>167</v>
      </c>
      <c r="L49" s="128" t="s">
        <v>168</v>
      </c>
      <c r="M49" s="128" t="s">
        <v>169</v>
      </c>
      <c r="N49" s="128" t="s">
        <v>0</v>
      </c>
      <c r="O49" s="34"/>
    </row>
    <row r="50" spans="1:16" ht="15" customHeight="1" thickTop="1" thickBot="1" x14ac:dyDescent="0.3">
      <c r="A50" s="129" t="s">
        <v>143</v>
      </c>
      <c r="B50" s="130">
        <v>4</v>
      </c>
      <c r="C50" s="130">
        <v>3</v>
      </c>
      <c r="D50" s="130">
        <v>1</v>
      </c>
      <c r="E50" s="130">
        <v>1</v>
      </c>
      <c r="F50" s="130">
        <v>0</v>
      </c>
      <c r="G50" s="130">
        <v>0</v>
      </c>
      <c r="H50" s="130">
        <v>0</v>
      </c>
      <c r="I50" s="130">
        <v>1</v>
      </c>
      <c r="J50" s="130">
        <v>0</v>
      </c>
      <c r="K50" s="130">
        <v>1</v>
      </c>
      <c r="L50" s="130">
        <v>0</v>
      </c>
      <c r="M50" s="130">
        <v>0</v>
      </c>
      <c r="N50" s="130">
        <v>11</v>
      </c>
      <c r="O50" s="34"/>
    </row>
    <row r="51" spans="1:16" s="45" customFormat="1" ht="15" customHeight="1" thickBot="1" x14ac:dyDescent="0.3">
      <c r="A51" s="131" t="s">
        <v>4</v>
      </c>
      <c r="B51" s="132">
        <v>41</v>
      </c>
      <c r="C51" s="132">
        <v>19</v>
      </c>
      <c r="D51" s="132">
        <v>16</v>
      </c>
      <c r="E51" s="132">
        <v>9</v>
      </c>
      <c r="F51" s="132">
        <v>2</v>
      </c>
      <c r="G51" s="132">
        <v>5</v>
      </c>
      <c r="H51" s="132">
        <v>8</v>
      </c>
      <c r="I51" s="132">
        <v>6</v>
      </c>
      <c r="J51" s="132">
        <v>2</v>
      </c>
      <c r="K51" s="132">
        <v>2</v>
      </c>
      <c r="L51" s="132">
        <v>2</v>
      </c>
      <c r="M51" s="132">
        <v>1</v>
      </c>
      <c r="N51" s="132">
        <v>113</v>
      </c>
    </row>
    <row r="52" spans="1:16" s="45" customFormat="1" ht="15" customHeight="1" thickBot="1" x14ac:dyDescent="0.3">
      <c r="A52" s="131" t="s">
        <v>9</v>
      </c>
      <c r="B52" s="132">
        <v>27</v>
      </c>
      <c r="C52" s="132">
        <v>10</v>
      </c>
      <c r="D52" s="132">
        <v>6</v>
      </c>
      <c r="E52" s="132">
        <v>7</v>
      </c>
      <c r="F52" s="132">
        <v>7</v>
      </c>
      <c r="G52" s="132">
        <v>1</v>
      </c>
      <c r="H52" s="132">
        <v>3</v>
      </c>
      <c r="I52" s="132">
        <v>1</v>
      </c>
      <c r="J52" s="132">
        <v>1</v>
      </c>
      <c r="K52" s="132">
        <v>4</v>
      </c>
      <c r="L52" s="132">
        <v>1</v>
      </c>
      <c r="M52" s="132">
        <v>2</v>
      </c>
      <c r="N52" s="132">
        <v>70</v>
      </c>
    </row>
    <row r="53" spans="1:16" s="45" customFormat="1" ht="15" customHeight="1" thickBot="1" x14ac:dyDescent="0.3">
      <c r="A53" s="131" t="s">
        <v>30</v>
      </c>
      <c r="B53" s="132">
        <v>43</v>
      </c>
      <c r="C53" s="132">
        <v>35</v>
      </c>
      <c r="D53" s="132">
        <v>22</v>
      </c>
      <c r="E53" s="132">
        <v>13</v>
      </c>
      <c r="F53" s="132">
        <v>20</v>
      </c>
      <c r="G53" s="132">
        <v>20</v>
      </c>
      <c r="H53" s="132">
        <v>18</v>
      </c>
      <c r="I53" s="132">
        <v>14</v>
      </c>
      <c r="J53" s="132">
        <v>7</v>
      </c>
      <c r="K53" s="132">
        <v>8</v>
      </c>
      <c r="L53" s="132">
        <v>8</v>
      </c>
      <c r="M53" s="132">
        <v>14</v>
      </c>
      <c r="N53" s="132">
        <v>222</v>
      </c>
    </row>
    <row r="54" spans="1:16" s="45" customFormat="1" ht="15" customHeight="1" thickBot="1" x14ac:dyDescent="0.3">
      <c r="A54" s="134" t="s">
        <v>0</v>
      </c>
      <c r="B54" s="135">
        <v>81</v>
      </c>
      <c r="C54" s="135">
        <v>46</v>
      </c>
      <c r="D54" s="135">
        <v>37</v>
      </c>
      <c r="E54" s="135">
        <v>25</v>
      </c>
      <c r="F54" s="135">
        <v>25</v>
      </c>
      <c r="G54" s="135">
        <v>25</v>
      </c>
      <c r="H54" s="135">
        <v>22</v>
      </c>
      <c r="I54" s="135">
        <v>20</v>
      </c>
      <c r="J54" s="135">
        <v>9</v>
      </c>
      <c r="K54" s="135">
        <v>12</v>
      </c>
      <c r="L54" s="135">
        <v>10</v>
      </c>
      <c r="M54" s="135">
        <v>16</v>
      </c>
      <c r="N54" s="135">
        <v>328</v>
      </c>
    </row>
    <row r="55" spans="1:16" s="45" customFormat="1" ht="15" customHeight="1" thickBot="1" x14ac:dyDescent="0.3">
      <c r="A55" s="137" t="s">
        <v>170</v>
      </c>
      <c r="B55" s="138" t="s">
        <v>171</v>
      </c>
      <c r="C55" s="138" t="s">
        <v>171</v>
      </c>
      <c r="D55" s="138" t="s">
        <v>171</v>
      </c>
      <c r="E55" s="138" t="s">
        <v>171</v>
      </c>
      <c r="F55" s="138" t="s">
        <v>171</v>
      </c>
      <c r="G55" s="138" t="s">
        <v>171</v>
      </c>
      <c r="H55" s="138" t="s">
        <v>171</v>
      </c>
      <c r="I55" s="138" t="s">
        <v>171</v>
      </c>
      <c r="J55" s="138" t="s">
        <v>171</v>
      </c>
      <c r="K55" s="138" t="s">
        <v>171</v>
      </c>
      <c r="L55" s="138" t="s">
        <v>171</v>
      </c>
      <c r="M55" s="138" t="s">
        <v>171</v>
      </c>
      <c r="N55" s="138" t="s">
        <v>171</v>
      </c>
    </row>
    <row r="56" spans="1:16" s="45" customFormat="1" ht="15" customHeight="1" thickBot="1" x14ac:dyDescent="0.3">
      <c r="A56" s="131" t="s">
        <v>143</v>
      </c>
      <c r="B56" s="132" t="s">
        <v>77</v>
      </c>
      <c r="C56" s="132" t="s">
        <v>77</v>
      </c>
      <c r="D56" s="132" t="s">
        <v>77</v>
      </c>
      <c r="E56" s="132" t="s">
        <v>77</v>
      </c>
      <c r="F56" s="132" t="s">
        <v>77</v>
      </c>
      <c r="G56" s="132" t="s">
        <v>77</v>
      </c>
      <c r="H56" s="132" t="s">
        <v>77</v>
      </c>
      <c r="I56" s="132" t="s">
        <v>77</v>
      </c>
      <c r="J56" s="132" t="s">
        <v>77</v>
      </c>
      <c r="K56" s="132" t="s">
        <v>77</v>
      </c>
      <c r="L56" s="132" t="s">
        <v>77</v>
      </c>
      <c r="M56" s="132" t="s">
        <v>77</v>
      </c>
      <c r="N56" s="132" t="s">
        <v>77</v>
      </c>
    </row>
    <row r="57" spans="1:16" s="45" customFormat="1" ht="15" customHeight="1" thickBot="1" x14ac:dyDescent="0.3">
      <c r="A57" s="131" t="s">
        <v>4</v>
      </c>
      <c r="B57" s="139">
        <v>0.36299999999999999</v>
      </c>
      <c r="C57" s="139">
        <v>0.16800000000000001</v>
      </c>
      <c r="D57" s="139">
        <v>0.14199999999999999</v>
      </c>
      <c r="E57" s="139">
        <v>0.08</v>
      </c>
      <c r="F57" s="139">
        <v>1.7999999999999999E-2</v>
      </c>
      <c r="G57" s="139">
        <v>4.3999999999999997E-2</v>
      </c>
      <c r="H57" s="139">
        <v>7.0999999999999994E-2</v>
      </c>
      <c r="I57" s="139">
        <v>5.2999999999999999E-2</v>
      </c>
      <c r="J57" s="139">
        <v>1.7999999999999999E-2</v>
      </c>
      <c r="K57" s="139">
        <v>1.7999999999999999E-2</v>
      </c>
      <c r="L57" s="139">
        <v>1.7999999999999999E-2</v>
      </c>
      <c r="M57" s="139">
        <v>8.9999999999999993E-3</v>
      </c>
      <c r="N57" s="139">
        <v>1</v>
      </c>
    </row>
    <row r="58" spans="1:16" s="45" customFormat="1" ht="15" customHeight="1" thickBot="1" x14ac:dyDescent="0.3">
      <c r="A58" s="131" t="s">
        <v>9</v>
      </c>
      <c r="B58" s="139">
        <v>0.38600000000000001</v>
      </c>
      <c r="C58" s="139">
        <v>0.14299999999999999</v>
      </c>
      <c r="D58" s="139">
        <v>8.5999999999999993E-2</v>
      </c>
      <c r="E58" s="139">
        <v>0.1</v>
      </c>
      <c r="F58" s="139">
        <v>0.1</v>
      </c>
      <c r="G58" s="139">
        <v>1.4E-2</v>
      </c>
      <c r="H58" s="139">
        <v>4.2999999999999997E-2</v>
      </c>
      <c r="I58" s="139">
        <v>1.4E-2</v>
      </c>
      <c r="J58" s="139">
        <v>1.4E-2</v>
      </c>
      <c r="K58" s="139">
        <v>5.7000000000000002E-2</v>
      </c>
      <c r="L58" s="139">
        <v>1.4E-2</v>
      </c>
      <c r="M58" s="139">
        <v>2.9000000000000001E-2</v>
      </c>
      <c r="N58" s="139">
        <v>1</v>
      </c>
    </row>
    <row r="59" spans="1:16" s="45" customFormat="1" ht="15" customHeight="1" thickBot="1" x14ac:dyDescent="0.3">
      <c r="A59" s="131" t="s">
        <v>30</v>
      </c>
      <c r="B59" s="139">
        <v>0.19400000000000001</v>
      </c>
      <c r="C59" s="139">
        <v>0.158</v>
      </c>
      <c r="D59" s="139">
        <v>9.9000000000000005E-2</v>
      </c>
      <c r="E59" s="139">
        <v>5.8999999999999997E-2</v>
      </c>
      <c r="F59" s="139">
        <v>0.09</v>
      </c>
      <c r="G59" s="139">
        <v>0.09</v>
      </c>
      <c r="H59" s="139">
        <v>8.1000000000000003E-2</v>
      </c>
      <c r="I59" s="139">
        <v>6.3E-2</v>
      </c>
      <c r="J59" s="139">
        <v>3.2000000000000001E-2</v>
      </c>
      <c r="K59" s="139">
        <v>3.5999999999999997E-2</v>
      </c>
      <c r="L59" s="139">
        <v>3.5999999999999997E-2</v>
      </c>
      <c r="M59" s="139">
        <v>6.3E-2</v>
      </c>
      <c r="N59" s="139">
        <v>1</v>
      </c>
    </row>
    <row r="60" spans="1:16" s="45" customFormat="1" ht="15" customHeight="1" thickBot="1" x14ac:dyDescent="0.3">
      <c r="A60" s="134" t="s">
        <v>0</v>
      </c>
      <c r="B60" s="140">
        <v>0.247</v>
      </c>
      <c r="C60" s="140">
        <v>0.14000000000000001</v>
      </c>
      <c r="D60" s="140">
        <v>0.113</v>
      </c>
      <c r="E60" s="140">
        <v>7.5999999999999998E-2</v>
      </c>
      <c r="F60" s="140">
        <v>7.5999999999999998E-2</v>
      </c>
      <c r="G60" s="140">
        <v>7.5999999999999998E-2</v>
      </c>
      <c r="H60" s="140">
        <v>6.7000000000000004E-2</v>
      </c>
      <c r="I60" s="140">
        <v>6.0999999999999999E-2</v>
      </c>
      <c r="J60" s="140">
        <v>2.7E-2</v>
      </c>
      <c r="K60" s="140">
        <v>3.6999999999999998E-2</v>
      </c>
      <c r="L60" s="140">
        <v>0.03</v>
      </c>
      <c r="M60" s="140">
        <v>4.9000000000000002E-2</v>
      </c>
      <c r="N60" s="140">
        <v>1</v>
      </c>
    </row>
    <row r="61" spans="1:16" s="45" customFormat="1" ht="15" customHeight="1" thickBot="1" x14ac:dyDescent="0.3">
      <c r="A61" s="137" t="s">
        <v>172</v>
      </c>
      <c r="B61" s="138" t="s">
        <v>171</v>
      </c>
      <c r="C61" s="138" t="s">
        <v>171</v>
      </c>
      <c r="D61" s="138" t="s">
        <v>171</v>
      </c>
      <c r="E61" s="138" t="s">
        <v>171</v>
      </c>
      <c r="F61" s="138" t="s">
        <v>171</v>
      </c>
      <c r="G61" s="138" t="s">
        <v>171</v>
      </c>
      <c r="H61" s="138" t="s">
        <v>171</v>
      </c>
      <c r="I61" s="138" t="s">
        <v>171</v>
      </c>
      <c r="J61" s="138" t="s">
        <v>171</v>
      </c>
      <c r="K61" s="138" t="s">
        <v>171</v>
      </c>
      <c r="L61" s="138" t="s">
        <v>171</v>
      </c>
      <c r="M61" s="138" t="s">
        <v>171</v>
      </c>
      <c r="N61" s="74"/>
    </row>
    <row r="62" spans="1:16" s="45" customFormat="1" ht="15" customHeight="1" thickBot="1" x14ac:dyDescent="0.3">
      <c r="A62" s="131" t="s">
        <v>143</v>
      </c>
      <c r="B62" s="132" t="s">
        <v>77</v>
      </c>
      <c r="C62" s="132" t="s">
        <v>77</v>
      </c>
      <c r="D62" s="132" t="s">
        <v>77</v>
      </c>
      <c r="E62" s="132" t="s">
        <v>77</v>
      </c>
      <c r="F62" s="132" t="s">
        <v>77</v>
      </c>
      <c r="G62" s="132" t="s">
        <v>77</v>
      </c>
      <c r="H62" s="132" t="s">
        <v>77</v>
      </c>
      <c r="I62" s="132" t="s">
        <v>77</v>
      </c>
      <c r="J62" s="132" t="s">
        <v>77</v>
      </c>
      <c r="K62" s="132" t="s">
        <v>77</v>
      </c>
      <c r="L62" s="132" t="s">
        <v>77</v>
      </c>
      <c r="M62" s="132" t="s">
        <v>77</v>
      </c>
      <c r="N62" s="74"/>
      <c r="P62" s="36"/>
    </row>
    <row r="63" spans="1:16" s="45" customFormat="1" ht="15" customHeight="1" thickBot="1" x14ac:dyDescent="0.3">
      <c r="A63" s="131" t="s">
        <v>4</v>
      </c>
      <c r="B63" s="139">
        <v>0.36299999999999999</v>
      </c>
      <c r="C63" s="139">
        <v>0.53100000000000003</v>
      </c>
      <c r="D63" s="139">
        <v>0.67300000000000004</v>
      </c>
      <c r="E63" s="139">
        <v>0.752</v>
      </c>
      <c r="F63" s="139">
        <v>0.77</v>
      </c>
      <c r="G63" s="139">
        <v>0.81399999999999995</v>
      </c>
      <c r="H63" s="139">
        <v>0.88500000000000001</v>
      </c>
      <c r="I63" s="139">
        <v>0.93799999999999994</v>
      </c>
      <c r="J63" s="139">
        <v>0.95599999999999996</v>
      </c>
      <c r="K63" s="139">
        <v>0.97299999999999998</v>
      </c>
      <c r="L63" s="139">
        <v>0.99099999999999999</v>
      </c>
      <c r="M63" s="139">
        <v>1</v>
      </c>
      <c r="N63" s="74"/>
    </row>
    <row r="64" spans="1:16" s="45" customFormat="1" ht="15" customHeight="1" thickBot="1" x14ac:dyDescent="0.3">
      <c r="A64" s="131" t="s">
        <v>9</v>
      </c>
      <c r="B64" s="139">
        <v>0.38600000000000001</v>
      </c>
      <c r="C64" s="139">
        <v>0.52900000000000003</v>
      </c>
      <c r="D64" s="139">
        <v>0.61399999999999999</v>
      </c>
      <c r="E64" s="139">
        <v>0.71399999999999997</v>
      </c>
      <c r="F64" s="139">
        <v>0.81399999999999995</v>
      </c>
      <c r="G64" s="139">
        <v>0.82899999999999996</v>
      </c>
      <c r="H64" s="139">
        <v>0.871</v>
      </c>
      <c r="I64" s="139">
        <v>0.88600000000000001</v>
      </c>
      <c r="J64" s="139">
        <v>0.9</v>
      </c>
      <c r="K64" s="139">
        <v>0.95699999999999996</v>
      </c>
      <c r="L64" s="139">
        <v>0.97099999999999997</v>
      </c>
      <c r="M64" s="139">
        <v>1</v>
      </c>
      <c r="N64" s="74"/>
    </row>
    <row r="65" spans="1:15" s="45" customFormat="1" ht="15" customHeight="1" thickBot="1" x14ac:dyDescent="0.3">
      <c r="A65" s="131" t="s">
        <v>30</v>
      </c>
      <c r="B65" s="139">
        <v>0.19400000000000001</v>
      </c>
      <c r="C65" s="139">
        <v>0.35099999999999998</v>
      </c>
      <c r="D65" s="139">
        <v>0.45</v>
      </c>
      <c r="E65" s="139">
        <v>0.50900000000000001</v>
      </c>
      <c r="F65" s="139">
        <v>0.59899999999999998</v>
      </c>
      <c r="G65" s="139">
        <v>0.68899999999999995</v>
      </c>
      <c r="H65" s="139">
        <v>0.77</v>
      </c>
      <c r="I65" s="139">
        <v>0.83299999999999996</v>
      </c>
      <c r="J65" s="139">
        <v>0.86499999999999999</v>
      </c>
      <c r="K65" s="139">
        <v>0.90100000000000002</v>
      </c>
      <c r="L65" s="139">
        <v>0.93700000000000006</v>
      </c>
      <c r="M65" s="139">
        <v>1</v>
      </c>
      <c r="N65" s="74"/>
    </row>
    <row r="66" spans="1:15" s="45" customFormat="1" ht="15" customHeight="1" thickBot="1" x14ac:dyDescent="0.3">
      <c r="A66" s="134" t="s">
        <v>0</v>
      </c>
      <c r="B66" s="140">
        <v>0.247</v>
      </c>
      <c r="C66" s="140">
        <v>0.38700000000000001</v>
      </c>
      <c r="D66" s="140">
        <v>0.5</v>
      </c>
      <c r="E66" s="140">
        <v>0.57599999999999996</v>
      </c>
      <c r="F66" s="140">
        <v>0.65200000000000002</v>
      </c>
      <c r="G66" s="140">
        <v>0.72899999999999998</v>
      </c>
      <c r="H66" s="140">
        <v>0.79600000000000004</v>
      </c>
      <c r="I66" s="140">
        <v>0.85699999999999998</v>
      </c>
      <c r="J66" s="140">
        <v>0.88400000000000001</v>
      </c>
      <c r="K66" s="140">
        <v>0.92100000000000004</v>
      </c>
      <c r="L66" s="140">
        <v>0.95099999999999996</v>
      </c>
      <c r="M66" s="140">
        <v>1</v>
      </c>
      <c r="N66" s="74"/>
    </row>
    <row r="67" spans="1:15" ht="15" customHeight="1" x14ac:dyDescent="0.25">
      <c r="A67" s="59" t="s">
        <v>69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74"/>
    </row>
    <row r="68" spans="1:15" x14ac:dyDescent="0.2">
      <c r="A68" s="68" t="s">
        <v>114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70" spans="1:15" ht="15" x14ac:dyDescent="0.25"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</sheetData>
  <pageMargins left="0.7" right="0.7" top="0.75" bottom="0.75" header="0.3" footer="0.3"/>
  <pageSetup paperSize="9" scale="91" orientation="landscape" r:id="rId1"/>
  <rowBreaks count="2" manualBreakCount="2">
    <brk id="23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zoomScaleNormal="100" zoomScaleSheetLayoutView="100" workbookViewId="0"/>
  </sheetViews>
  <sheetFormatPr defaultRowHeight="12.75" x14ac:dyDescent="0.2"/>
  <cols>
    <col min="1" max="1" width="14.140625" style="8" customWidth="1"/>
    <col min="2" max="2" width="17.140625" style="16" customWidth="1"/>
    <col min="3" max="7" width="17.140625" style="8" customWidth="1"/>
    <col min="8" max="16384" width="9.140625" style="8"/>
  </cols>
  <sheetData>
    <row r="1" spans="1:17" x14ac:dyDescent="0.2">
      <c r="A1" s="9" t="s">
        <v>66</v>
      </c>
    </row>
    <row r="2" spans="1:17" ht="13.5" thickBot="1" x14ac:dyDescent="0.25"/>
    <row r="3" spans="1:17" ht="48.75" thickTop="1" thickBot="1" x14ac:dyDescent="0.25">
      <c r="A3" s="141" t="s">
        <v>174</v>
      </c>
      <c r="B3" s="142" t="s">
        <v>181</v>
      </c>
      <c r="C3" s="142" t="s">
        <v>176</v>
      </c>
      <c r="D3" s="142" t="s">
        <v>177</v>
      </c>
      <c r="E3" s="142" t="s">
        <v>178</v>
      </c>
      <c r="F3" s="142" t="s">
        <v>179</v>
      </c>
      <c r="G3" s="142" t="s">
        <v>180</v>
      </c>
      <c r="L3" s="63"/>
      <c r="M3" s="63"/>
      <c r="N3" s="63"/>
      <c r="O3" s="63"/>
      <c r="P3" s="63"/>
      <c r="Q3" s="63"/>
    </row>
    <row r="4" spans="1:17" s="45" customFormat="1" ht="15" customHeight="1" thickBot="1" x14ac:dyDescent="0.3">
      <c r="A4" s="143" t="s">
        <v>173</v>
      </c>
      <c r="B4" s="144">
        <v>1301</v>
      </c>
      <c r="C4" s="146">
        <v>0.33500000000000002</v>
      </c>
      <c r="D4" s="144">
        <v>1206</v>
      </c>
      <c r="E4" s="146">
        <v>0.33900000000000002</v>
      </c>
      <c r="F4" s="145">
        <v>95</v>
      </c>
      <c r="G4" s="146">
        <v>0.28999999999999998</v>
      </c>
      <c r="I4" s="235"/>
      <c r="K4" s="69"/>
      <c r="L4" s="69"/>
      <c r="M4" s="69"/>
      <c r="N4" s="69"/>
      <c r="O4" s="69"/>
      <c r="P4" s="69"/>
      <c r="Q4" s="69"/>
    </row>
    <row r="5" spans="1:17" s="45" customFormat="1" ht="15" customHeight="1" thickBot="1" x14ac:dyDescent="0.3">
      <c r="A5" s="143" t="s">
        <v>31</v>
      </c>
      <c r="B5" s="145">
        <v>873</v>
      </c>
      <c r="C5" s="146">
        <v>0.22500000000000001</v>
      </c>
      <c r="D5" s="145">
        <v>822</v>
      </c>
      <c r="E5" s="146">
        <v>0.23100000000000001</v>
      </c>
      <c r="F5" s="145">
        <v>51</v>
      </c>
      <c r="G5" s="146">
        <v>0.155</v>
      </c>
      <c r="I5" s="235"/>
      <c r="K5" s="69"/>
      <c r="L5" s="69"/>
      <c r="M5" s="69"/>
      <c r="N5" s="69"/>
      <c r="O5" s="69"/>
      <c r="P5" s="69"/>
      <c r="Q5" s="69"/>
    </row>
    <row r="6" spans="1:17" s="45" customFormat="1" ht="15" customHeight="1" thickBot="1" x14ac:dyDescent="0.3">
      <c r="A6" s="143" t="s">
        <v>32</v>
      </c>
      <c r="B6" s="145">
        <v>482</v>
      </c>
      <c r="C6" s="146">
        <v>0.124</v>
      </c>
      <c r="D6" s="145">
        <v>448</v>
      </c>
      <c r="E6" s="146">
        <v>0.126</v>
      </c>
      <c r="F6" s="145">
        <v>34</v>
      </c>
      <c r="G6" s="146">
        <v>0.104</v>
      </c>
      <c r="I6" s="235"/>
      <c r="K6" s="69"/>
      <c r="L6" s="69"/>
      <c r="M6" s="69"/>
      <c r="N6" s="69"/>
      <c r="O6" s="69"/>
      <c r="P6" s="69"/>
      <c r="Q6" s="69"/>
    </row>
    <row r="7" spans="1:17" s="45" customFormat="1" ht="15" customHeight="1" thickBot="1" x14ac:dyDescent="0.3">
      <c r="A7" s="143" t="s">
        <v>33</v>
      </c>
      <c r="B7" s="145">
        <v>322</v>
      </c>
      <c r="C7" s="146">
        <v>8.3000000000000004E-2</v>
      </c>
      <c r="D7" s="145">
        <v>300</v>
      </c>
      <c r="E7" s="146">
        <v>8.4000000000000005E-2</v>
      </c>
      <c r="F7" s="145">
        <v>22</v>
      </c>
      <c r="G7" s="146">
        <v>6.7000000000000004E-2</v>
      </c>
      <c r="I7" s="235"/>
      <c r="K7" s="69"/>
      <c r="L7" s="69"/>
      <c r="M7" s="69"/>
      <c r="N7" s="69"/>
      <c r="O7" s="69"/>
      <c r="P7" s="69"/>
      <c r="Q7" s="69"/>
    </row>
    <row r="8" spans="1:17" s="45" customFormat="1" ht="15" customHeight="1" thickBot="1" x14ac:dyDescent="0.3">
      <c r="A8" s="143" t="s">
        <v>34</v>
      </c>
      <c r="B8" s="145">
        <v>226</v>
      </c>
      <c r="C8" s="146">
        <v>5.8000000000000003E-2</v>
      </c>
      <c r="D8" s="145">
        <v>204</v>
      </c>
      <c r="E8" s="146">
        <v>5.7000000000000002E-2</v>
      </c>
      <c r="F8" s="145">
        <v>22</v>
      </c>
      <c r="G8" s="146">
        <v>6.7000000000000004E-2</v>
      </c>
      <c r="I8" s="235"/>
      <c r="K8" s="69"/>
      <c r="L8" s="69"/>
      <c r="M8" s="69"/>
      <c r="N8" s="69"/>
      <c r="O8" s="69"/>
      <c r="P8" s="69"/>
      <c r="Q8" s="69"/>
    </row>
    <row r="9" spans="1:17" s="45" customFormat="1" ht="15" customHeight="1" thickBot="1" x14ac:dyDescent="0.3">
      <c r="A9" s="143" t="s">
        <v>35</v>
      </c>
      <c r="B9" s="145">
        <v>171</v>
      </c>
      <c r="C9" s="146">
        <v>4.3999999999999997E-2</v>
      </c>
      <c r="D9" s="145">
        <v>153</v>
      </c>
      <c r="E9" s="146">
        <v>4.2999999999999997E-2</v>
      </c>
      <c r="F9" s="145">
        <v>18</v>
      </c>
      <c r="G9" s="146">
        <v>5.5E-2</v>
      </c>
      <c r="I9" s="235"/>
      <c r="K9" s="69"/>
      <c r="L9" s="69"/>
      <c r="M9" s="69"/>
      <c r="N9" s="69"/>
      <c r="O9" s="69"/>
      <c r="P9" s="69"/>
      <c r="Q9" s="69"/>
    </row>
    <row r="10" spans="1:17" s="45" customFormat="1" ht="15" customHeight="1" thickBot="1" x14ac:dyDescent="0.3">
      <c r="A10" s="143" t="s">
        <v>36</v>
      </c>
      <c r="B10" s="145">
        <v>98</v>
      </c>
      <c r="C10" s="146">
        <v>2.5000000000000001E-2</v>
      </c>
      <c r="D10" s="145">
        <v>85</v>
      </c>
      <c r="E10" s="146">
        <v>2.4E-2</v>
      </c>
      <c r="F10" s="145">
        <v>13</v>
      </c>
      <c r="G10" s="146">
        <v>0.04</v>
      </c>
      <c r="I10" s="235"/>
      <c r="K10" s="69"/>
      <c r="L10" s="69"/>
      <c r="M10" s="69"/>
      <c r="N10" s="69"/>
      <c r="O10" s="69"/>
      <c r="P10" s="69"/>
      <c r="Q10" s="69"/>
    </row>
    <row r="11" spans="1:17" s="45" customFormat="1" ht="15" customHeight="1" thickBot="1" x14ac:dyDescent="0.3">
      <c r="A11" s="143" t="s">
        <v>37</v>
      </c>
      <c r="B11" s="145">
        <v>95</v>
      </c>
      <c r="C11" s="146">
        <v>2.4E-2</v>
      </c>
      <c r="D11" s="145">
        <v>82</v>
      </c>
      <c r="E11" s="146">
        <v>2.3E-2</v>
      </c>
      <c r="F11" s="145">
        <v>13</v>
      </c>
      <c r="G11" s="146">
        <v>0.04</v>
      </c>
      <c r="I11" s="235"/>
      <c r="K11" s="69"/>
      <c r="L11" s="69"/>
      <c r="M11" s="69"/>
      <c r="N11" s="69"/>
      <c r="O11" s="69"/>
      <c r="P11" s="69"/>
      <c r="Q11" s="69"/>
    </row>
    <row r="12" spans="1:17" s="45" customFormat="1" ht="15" customHeight="1" thickBot="1" x14ac:dyDescent="0.3">
      <c r="A12" s="143" t="s">
        <v>38</v>
      </c>
      <c r="B12" s="145">
        <v>64</v>
      </c>
      <c r="C12" s="146">
        <v>1.6E-2</v>
      </c>
      <c r="D12" s="145">
        <v>54</v>
      </c>
      <c r="E12" s="146">
        <v>1.4999999999999999E-2</v>
      </c>
      <c r="F12" s="145">
        <v>10</v>
      </c>
      <c r="G12" s="146">
        <v>0.03</v>
      </c>
      <c r="I12" s="235"/>
      <c r="K12" s="69"/>
      <c r="L12" s="69"/>
      <c r="M12" s="69"/>
      <c r="N12" s="69"/>
      <c r="O12" s="69"/>
      <c r="P12" s="69"/>
      <c r="Q12" s="69"/>
    </row>
    <row r="13" spans="1:17" s="45" customFormat="1" ht="15" customHeight="1" thickBot="1" x14ac:dyDescent="0.3">
      <c r="A13" s="143" t="s">
        <v>39</v>
      </c>
      <c r="B13" s="145">
        <v>58</v>
      </c>
      <c r="C13" s="146">
        <v>1.4999999999999999E-2</v>
      </c>
      <c r="D13" s="145">
        <v>51</v>
      </c>
      <c r="E13" s="146">
        <v>1.4E-2</v>
      </c>
      <c r="F13" s="145">
        <v>7</v>
      </c>
      <c r="G13" s="146">
        <v>2.1000000000000001E-2</v>
      </c>
      <c r="I13" s="235"/>
      <c r="K13" s="69"/>
      <c r="L13" s="69"/>
      <c r="M13" s="69"/>
      <c r="N13" s="69"/>
      <c r="O13" s="69"/>
      <c r="P13" s="69"/>
      <c r="Q13" s="69"/>
    </row>
    <row r="14" spans="1:17" s="69" customFormat="1" ht="15" customHeight="1" thickBot="1" x14ac:dyDescent="0.3">
      <c r="A14" s="151" t="s">
        <v>45</v>
      </c>
      <c r="B14" s="152">
        <v>194</v>
      </c>
      <c r="C14" s="153">
        <v>0.05</v>
      </c>
      <c r="D14" s="152">
        <v>151</v>
      </c>
      <c r="E14" s="153">
        <v>4.2000000000000003E-2</v>
      </c>
      <c r="F14" s="152">
        <v>43</v>
      </c>
      <c r="G14" s="153">
        <v>0.13100000000000001</v>
      </c>
      <c r="I14" s="235"/>
    </row>
    <row r="15" spans="1:17" ht="17.25" thickTop="1" thickBot="1" x14ac:dyDescent="0.25">
      <c r="A15" s="149" t="s">
        <v>0</v>
      </c>
      <c r="B15" s="147">
        <v>3884</v>
      </c>
      <c r="C15" s="150">
        <v>1</v>
      </c>
      <c r="D15" s="147">
        <v>3556</v>
      </c>
      <c r="E15" s="150">
        <v>1</v>
      </c>
      <c r="F15" s="148">
        <v>328</v>
      </c>
      <c r="G15" s="150">
        <v>1</v>
      </c>
      <c r="I15" s="235"/>
      <c r="K15" s="63"/>
      <c r="L15" s="63"/>
      <c r="M15" s="63"/>
      <c r="N15" s="63"/>
      <c r="O15" s="63"/>
      <c r="P15" s="63"/>
      <c r="Q15" s="63"/>
    </row>
    <row r="16" spans="1:17" ht="13.5" thickTop="1" x14ac:dyDescent="0.2">
      <c r="B16" s="92"/>
      <c r="C16" s="92"/>
      <c r="D16" s="93"/>
      <c r="E16" s="93"/>
      <c r="F16" s="93"/>
      <c r="K16" s="63"/>
      <c r="L16" s="63"/>
      <c r="M16" s="63"/>
      <c r="N16" s="63"/>
      <c r="O16" s="63"/>
      <c r="P16" s="63"/>
      <c r="Q16" s="63"/>
    </row>
    <row r="17" spans="2:17" x14ac:dyDescent="0.2">
      <c r="B17" s="82"/>
      <c r="C17" s="53"/>
      <c r="D17" s="93"/>
      <c r="E17" s="93"/>
      <c r="F17" s="93"/>
      <c r="K17" s="63"/>
      <c r="L17" s="63"/>
      <c r="M17" s="63"/>
      <c r="N17" s="63"/>
      <c r="O17" s="63"/>
      <c r="P17" s="63"/>
      <c r="Q17" s="63"/>
    </row>
    <row r="18" spans="2:17" x14ac:dyDescent="0.2">
      <c r="B18" s="93"/>
      <c r="C18" s="93"/>
      <c r="D18" s="93"/>
      <c r="E18" s="93"/>
      <c r="F18" s="93"/>
      <c r="K18" s="63"/>
      <c r="L18" s="63"/>
      <c r="M18" s="63"/>
      <c r="N18" s="63"/>
      <c r="O18" s="63"/>
      <c r="P18" s="63"/>
      <c r="Q18" s="63"/>
    </row>
    <row r="19" spans="2:17" x14ac:dyDescent="0.2">
      <c r="B19" s="8"/>
      <c r="K19" s="63"/>
      <c r="L19" s="63"/>
      <c r="M19" s="63"/>
      <c r="N19" s="63"/>
      <c r="O19" s="63"/>
      <c r="P19" s="63"/>
      <c r="Q19" s="63"/>
    </row>
    <row r="20" spans="2:17" x14ac:dyDescent="0.2">
      <c r="B20" s="8"/>
      <c r="K20" s="63"/>
      <c r="L20" s="63"/>
      <c r="M20" s="63"/>
      <c r="N20" s="63"/>
      <c r="O20" s="63"/>
      <c r="P20" s="63"/>
      <c r="Q20" s="63"/>
    </row>
    <row r="21" spans="2:17" x14ac:dyDescent="0.2">
      <c r="B21" s="8"/>
      <c r="K21" s="63"/>
      <c r="L21" s="63"/>
      <c r="M21" s="63"/>
      <c r="N21" s="63"/>
      <c r="O21" s="63"/>
      <c r="P21" s="63"/>
      <c r="Q21" s="63"/>
    </row>
    <row r="22" spans="2:17" x14ac:dyDescent="0.2">
      <c r="B22" s="8"/>
      <c r="K22" s="63"/>
      <c r="L22" s="63"/>
      <c r="M22" s="63"/>
      <c r="N22" s="63"/>
      <c r="O22" s="63"/>
      <c r="P22" s="63"/>
      <c r="Q22" s="63"/>
    </row>
    <row r="23" spans="2:17" x14ac:dyDescent="0.2">
      <c r="B23" s="8"/>
      <c r="K23" s="63"/>
      <c r="L23" s="63"/>
      <c r="M23" s="63"/>
      <c r="N23" s="63"/>
      <c r="O23" s="63"/>
      <c r="P23" s="63"/>
      <c r="Q23" s="63"/>
    </row>
    <row r="24" spans="2:17" x14ac:dyDescent="0.2">
      <c r="B24" s="8"/>
      <c r="G24" s="63"/>
      <c r="K24" s="63"/>
      <c r="L24" s="63"/>
      <c r="M24" s="63"/>
      <c r="N24" s="63"/>
      <c r="O24" s="63"/>
      <c r="P24" s="63"/>
      <c r="Q24" s="63"/>
    </row>
    <row r="25" spans="2:17" x14ac:dyDescent="0.2">
      <c r="B25" s="8"/>
      <c r="K25" s="63"/>
      <c r="L25" s="63"/>
      <c r="M25" s="63"/>
      <c r="N25" s="63"/>
      <c r="O25" s="63"/>
      <c r="P25" s="63"/>
      <c r="Q25" s="63"/>
    </row>
    <row r="26" spans="2:17" x14ac:dyDescent="0.2">
      <c r="B26" s="8"/>
      <c r="K26" s="63"/>
      <c r="L26" s="63"/>
      <c r="M26" s="63"/>
      <c r="N26" s="63"/>
      <c r="O26" s="63"/>
      <c r="P26" s="63"/>
      <c r="Q26" s="63"/>
    </row>
    <row r="27" spans="2:17" x14ac:dyDescent="0.2">
      <c r="B27" s="8"/>
      <c r="K27" s="63"/>
      <c r="L27" s="63"/>
      <c r="M27" s="63"/>
      <c r="N27" s="63"/>
      <c r="O27" s="63"/>
      <c r="P27" s="63"/>
      <c r="Q27" s="63"/>
    </row>
    <row r="28" spans="2:17" x14ac:dyDescent="0.2">
      <c r="B28" s="8"/>
      <c r="K28" s="63"/>
      <c r="L28" s="63"/>
      <c r="M28" s="63"/>
      <c r="N28" s="63"/>
      <c r="O28" s="63"/>
      <c r="P28" s="63"/>
      <c r="Q28" s="63"/>
    </row>
    <row r="29" spans="2:17" x14ac:dyDescent="0.2">
      <c r="B29" s="8"/>
      <c r="K29" s="63"/>
      <c r="L29" s="63"/>
      <c r="M29" s="63"/>
      <c r="N29" s="63"/>
      <c r="O29" s="63"/>
      <c r="P29" s="63"/>
      <c r="Q29" s="63"/>
    </row>
    <row r="30" spans="2:17" x14ac:dyDescent="0.2">
      <c r="K30" s="63"/>
      <c r="L30" s="63"/>
      <c r="M30" s="63"/>
      <c r="N30" s="63"/>
      <c r="O30" s="63"/>
      <c r="P30" s="63"/>
      <c r="Q30" s="63"/>
    </row>
    <row r="31" spans="2:17" x14ac:dyDescent="0.2">
      <c r="K31" s="63"/>
      <c r="L31" s="63"/>
      <c r="M31" s="63"/>
      <c r="N31" s="63"/>
      <c r="O31" s="63"/>
      <c r="P31" s="63"/>
      <c r="Q31" s="63"/>
    </row>
    <row r="32" spans="2:17" x14ac:dyDescent="0.2">
      <c r="K32" s="63"/>
      <c r="L32" s="63"/>
      <c r="M32" s="63"/>
      <c r="N32" s="63"/>
      <c r="O32" s="63"/>
      <c r="P32" s="63"/>
      <c r="Q32" s="63"/>
    </row>
    <row r="33" spans="11:17" x14ac:dyDescent="0.2">
      <c r="K33" s="63"/>
      <c r="L33" s="63"/>
      <c r="M33" s="63"/>
      <c r="N33" s="63"/>
      <c r="O33" s="63"/>
      <c r="P33" s="63"/>
      <c r="Q33" s="63"/>
    </row>
    <row r="34" spans="11:17" x14ac:dyDescent="0.2">
      <c r="K34" s="63"/>
      <c r="L34" s="63"/>
      <c r="M34" s="63"/>
      <c r="N34" s="63"/>
      <c r="O34" s="63"/>
      <c r="P34" s="63"/>
      <c r="Q34" s="63"/>
    </row>
    <row r="35" spans="11:17" x14ac:dyDescent="0.2">
      <c r="K35" s="63"/>
      <c r="L35" s="63"/>
      <c r="M35" s="63"/>
      <c r="N35" s="63"/>
      <c r="O35" s="63"/>
      <c r="P35" s="63"/>
      <c r="Q35" s="63"/>
    </row>
    <row r="36" spans="11:17" x14ac:dyDescent="0.2">
      <c r="K36" s="63"/>
      <c r="L36" s="63"/>
      <c r="M36" s="63"/>
      <c r="N36" s="63"/>
      <c r="O36" s="63"/>
      <c r="P36" s="63"/>
    </row>
    <row r="37" spans="11:17" x14ac:dyDescent="0.2">
      <c r="K37" s="63"/>
      <c r="L37" s="63"/>
      <c r="M37" s="63"/>
      <c r="N37" s="63"/>
      <c r="O37" s="63"/>
      <c r="P37" s="63"/>
    </row>
    <row r="38" spans="11:17" x14ac:dyDescent="0.2">
      <c r="K38" s="63"/>
      <c r="L38" s="63"/>
      <c r="M38" s="63"/>
      <c r="N38" s="63"/>
      <c r="O38" s="63"/>
      <c r="P38" s="63"/>
    </row>
    <row r="39" spans="11:17" x14ac:dyDescent="0.2">
      <c r="K39" s="63"/>
      <c r="L39" s="63"/>
      <c r="M39" s="63"/>
      <c r="N39" s="63"/>
      <c r="O39" s="63"/>
      <c r="P39" s="63"/>
    </row>
    <row r="40" spans="11:17" x14ac:dyDescent="0.2">
      <c r="K40" s="63"/>
      <c r="L40" s="63"/>
      <c r="M40" s="63"/>
      <c r="N40" s="63"/>
      <c r="O40" s="63"/>
      <c r="P40" s="63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7"/>
  <sheetViews>
    <sheetView zoomScaleNormal="100" zoomScaleSheetLayoutView="100" workbookViewId="0"/>
  </sheetViews>
  <sheetFormatPr defaultRowHeight="14.25" x14ac:dyDescent="0.2"/>
  <cols>
    <col min="1" max="1" width="15.42578125" style="4" customWidth="1"/>
    <col min="2" max="2" width="12.42578125" style="19" customWidth="1"/>
    <col min="3" max="3" width="12.42578125" style="4" customWidth="1"/>
    <col min="4" max="4" width="13.7109375" style="19" customWidth="1"/>
    <col min="5" max="6" width="12.42578125" style="4" customWidth="1"/>
    <col min="7" max="7" width="13.7109375" style="4" customWidth="1"/>
    <col min="8" max="9" width="12.42578125" style="4" customWidth="1"/>
    <col min="10" max="10" width="13.7109375" style="4" customWidth="1"/>
    <col min="11" max="16384" width="9.140625" style="4"/>
  </cols>
  <sheetData>
    <row r="1" spans="1:10" x14ac:dyDescent="0.2">
      <c r="A1" s="15" t="s">
        <v>110</v>
      </c>
      <c r="B1" s="18"/>
      <c r="C1" s="15"/>
      <c r="D1" s="18"/>
      <c r="F1" s="7"/>
    </row>
    <row r="2" spans="1:10" ht="15" thickBot="1" x14ac:dyDescent="0.25">
      <c r="A2" s="11"/>
      <c r="B2" s="16"/>
      <c r="C2" s="11"/>
      <c r="D2" s="16"/>
      <c r="F2" s="11"/>
    </row>
    <row r="3" spans="1:10" s="48" customFormat="1" ht="80.25" thickTop="1" thickBot="1" x14ac:dyDescent="0.3">
      <c r="A3" s="141" t="s">
        <v>46</v>
      </c>
      <c r="B3" s="142" t="s">
        <v>182</v>
      </c>
      <c r="C3" s="142" t="s">
        <v>181</v>
      </c>
      <c r="D3" s="142" t="s">
        <v>183</v>
      </c>
      <c r="E3" s="142" t="s">
        <v>184</v>
      </c>
      <c r="F3" s="142" t="s">
        <v>177</v>
      </c>
      <c r="G3" s="142" t="s">
        <v>185</v>
      </c>
      <c r="H3" s="142" t="s">
        <v>186</v>
      </c>
      <c r="I3" s="142" t="s">
        <v>179</v>
      </c>
      <c r="J3" s="142" t="s">
        <v>187</v>
      </c>
    </row>
    <row r="4" spans="1:10" s="48" customFormat="1" ht="15" customHeight="1" thickBot="1" x14ac:dyDescent="0.3">
      <c r="A4" s="143" t="s">
        <v>47</v>
      </c>
      <c r="B4" s="145">
        <v>678</v>
      </c>
      <c r="C4" s="144">
        <v>7928</v>
      </c>
      <c r="D4" s="146">
        <v>8.5999999999999993E-2</v>
      </c>
      <c r="E4" s="145">
        <v>539</v>
      </c>
      <c r="F4" s="144">
        <v>7206</v>
      </c>
      <c r="G4" s="146">
        <v>7.4999999999999997E-2</v>
      </c>
      <c r="H4" s="145">
        <v>139</v>
      </c>
      <c r="I4" s="145">
        <v>722</v>
      </c>
      <c r="J4" s="146">
        <v>0.193</v>
      </c>
    </row>
    <row r="5" spans="1:10" s="48" customFormat="1" ht="15" customHeight="1" thickBot="1" x14ac:dyDescent="0.3">
      <c r="A5" s="143" t="s">
        <v>173</v>
      </c>
      <c r="B5" s="145">
        <v>292</v>
      </c>
      <c r="C5" s="144">
        <v>1924</v>
      </c>
      <c r="D5" s="146">
        <v>0.152</v>
      </c>
      <c r="E5" s="145">
        <v>262</v>
      </c>
      <c r="F5" s="144">
        <v>1829</v>
      </c>
      <c r="G5" s="146">
        <v>0.14299999999999999</v>
      </c>
      <c r="H5" s="145">
        <v>30</v>
      </c>
      <c r="I5" s="145">
        <v>95</v>
      </c>
      <c r="J5" s="146">
        <v>0.316</v>
      </c>
    </row>
    <row r="6" spans="1:10" s="48" customFormat="1" ht="15" customHeight="1" thickBot="1" x14ac:dyDescent="0.3">
      <c r="A6" s="143" t="s">
        <v>31</v>
      </c>
      <c r="B6" s="145">
        <v>228</v>
      </c>
      <c r="C6" s="144">
        <v>1302</v>
      </c>
      <c r="D6" s="146">
        <v>0.17499999999999999</v>
      </c>
      <c r="E6" s="145">
        <v>198</v>
      </c>
      <c r="F6" s="144">
        <v>1227</v>
      </c>
      <c r="G6" s="146">
        <v>0.161</v>
      </c>
      <c r="H6" s="145">
        <v>30</v>
      </c>
      <c r="I6" s="145">
        <v>75</v>
      </c>
      <c r="J6" s="146">
        <v>0.4</v>
      </c>
    </row>
    <row r="7" spans="1:10" s="48" customFormat="1" ht="15" customHeight="1" thickBot="1" x14ac:dyDescent="0.3">
      <c r="A7" s="143" t="s">
        <v>32</v>
      </c>
      <c r="B7" s="145">
        <v>165</v>
      </c>
      <c r="C7" s="145">
        <v>997</v>
      </c>
      <c r="D7" s="146">
        <v>0.16500000000000001</v>
      </c>
      <c r="E7" s="145">
        <v>148</v>
      </c>
      <c r="F7" s="145">
        <v>961</v>
      </c>
      <c r="G7" s="146">
        <v>0.154</v>
      </c>
      <c r="H7" s="145">
        <v>17</v>
      </c>
      <c r="I7" s="145">
        <v>36</v>
      </c>
      <c r="J7" s="146" t="s">
        <v>77</v>
      </c>
    </row>
    <row r="8" spans="1:10" s="48" customFormat="1" ht="15" customHeight="1" thickBot="1" x14ac:dyDescent="0.3">
      <c r="A8" s="143" t="s">
        <v>33</v>
      </c>
      <c r="B8" s="145">
        <v>163</v>
      </c>
      <c r="C8" s="145">
        <v>757</v>
      </c>
      <c r="D8" s="146">
        <v>0.215</v>
      </c>
      <c r="E8" s="145">
        <v>148</v>
      </c>
      <c r="F8" s="145">
        <v>729</v>
      </c>
      <c r="G8" s="146">
        <v>0.20300000000000001</v>
      </c>
      <c r="H8" s="145">
        <v>15</v>
      </c>
      <c r="I8" s="145">
        <v>28</v>
      </c>
      <c r="J8" s="146" t="s">
        <v>77</v>
      </c>
    </row>
    <row r="9" spans="1:10" s="48" customFormat="1" ht="15" customHeight="1" thickBot="1" x14ac:dyDescent="0.3">
      <c r="A9" s="143" t="s">
        <v>34</v>
      </c>
      <c r="B9" s="145">
        <v>136</v>
      </c>
      <c r="C9" s="145">
        <v>659</v>
      </c>
      <c r="D9" s="146">
        <v>0.20599999999999999</v>
      </c>
      <c r="E9" s="145">
        <v>128</v>
      </c>
      <c r="F9" s="145">
        <v>639</v>
      </c>
      <c r="G9" s="146">
        <v>0.2</v>
      </c>
      <c r="H9" s="145">
        <v>8</v>
      </c>
      <c r="I9" s="145">
        <v>20</v>
      </c>
      <c r="J9" s="146" t="s">
        <v>77</v>
      </c>
    </row>
    <row r="10" spans="1:10" s="48" customFormat="1" ht="15" customHeight="1" thickBot="1" x14ac:dyDescent="0.3">
      <c r="A10" s="143" t="s">
        <v>35</v>
      </c>
      <c r="B10" s="145">
        <v>110</v>
      </c>
      <c r="C10" s="145">
        <v>522</v>
      </c>
      <c r="D10" s="146">
        <v>0.21099999999999999</v>
      </c>
      <c r="E10" s="145">
        <v>105</v>
      </c>
      <c r="F10" s="145">
        <v>508</v>
      </c>
      <c r="G10" s="146">
        <v>0.20699999999999999</v>
      </c>
      <c r="H10" s="145">
        <v>5</v>
      </c>
      <c r="I10" s="145">
        <v>14</v>
      </c>
      <c r="J10" s="146" t="s">
        <v>77</v>
      </c>
    </row>
    <row r="11" spans="1:10" s="48" customFormat="1" ht="15" customHeight="1" thickBot="1" x14ac:dyDescent="0.3">
      <c r="A11" s="143" t="s">
        <v>36</v>
      </c>
      <c r="B11" s="145">
        <v>106</v>
      </c>
      <c r="C11" s="145">
        <v>461</v>
      </c>
      <c r="D11" s="146">
        <v>0.23</v>
      </c>
      <c r="E11" s="145">
        <v>100</v>
      </c>
      <c r="F11" s="145">
        <v>450</v>
      </c>
      <c r="G11" s="146">
        <v>0.222</v>
      </c>
      <c r="H11" s="145">
        <v>6</v>
      </c>
      <c r="I11" s="145">
        <v>11</v>
      </c>
      <c r="J11" s="146" t="s">
        <v>77</v>
      </c>
    </row>
    <row r="12" spans="1:10" s="48" customFormat="1" ht="15" customHeight="1" thickBot="1" x14ac:dyDescent="0.3">
      <c r="A12" s="143" t="s">
        <v>37</v>
      </c>
      <c r="B12" s="145">
        <v>88</v>
      </c>
      <c r="C12" s="145">
        <v>366</v>
      </c>
      <c r="D12" s="146">
        <v>0.24</v>
      </c>
      <c r="E12" s="145">
        <v>79</v>
      </c>
      <c r="F12" s="145">
        <v>352</v>
      </c>
      <c r="G12" s="146">
        <v>0.224</v>
      </c>
      <c r="H12" s="145">
        <v>9</v>
      </c>
      <c r="I12" s="145">
        <v>14</v>
      </c>
      <c r="J12" s="146" t="s">
        <v>77</v>
      </c>
    </row>
    <row r="13" spans="1:10" s="49" customFormat="1" ht="15" customHeight="1" thickBot="1" x14ac:dyDescent="0.3">
      <c r="A13" s="143" t="s">
        <v>38</v>
      </c>
      <c r="B13" s="145">
        <v>94</v>
      </c>
      <c r="C13" s="145">
        <v>367</v>
      </c>
      <c r="D13" s="146">
        <v>0.25600000000000001</v>
      </c>
      <c r="E13" s="145">
        <v>89</v>
      </c>
      <c r="F13" s="145">
        <v>358</v>
      </c>
      <c r="G13" s="146">
        <v>0.249</v>
      </c>
      <c r="H13" s="145">
        <v>5</v>
      </c>
      <c r="I13" s="145">
        <v>9</v>
      </c>
      <c r="J13" s="146" t="s">
        <v>77</v>
      </c>
    </row>
    <row r="14" spans="1:10" s="48" customFormat="1" ht="15" customHeight="1" thickBot="1" x14ac:dyDescent="0.3">
      <c r="A14" s="143" t="s">
        <v>39</v>
      </c>
      <c r="B14" s="145">
        <v>89</v>
      </c>
      <c r="C14" s="145">
        <v>292</v>
      </c>
      <c r="D14" s="146">
        <v>0.30499999999999999</v>
      </c>
      <c r="E14" s="145">
        <v>86</v>
      </c>
      <c r="F14" s="145">
        <v>288</v>
      </c>
      <c r="G14" s="146">
        <v>0.29899999999999999</v>
      </c>
      <c r="H14" s="145">
        <v>3</v>
      </c>
      <c r="I14" s="145">
        <v>4</v>
      </c>
      <c r="J14" s="146" t="s">
        <v>77</v>
      </c>
    </row>
    <row r="15" spans="1:10" ht="16.5" thickBot="1" x14ac:dyDescent="0.25">
      <c r="A15" s="143" t="s">
        <v>45</v>
      </c>
      <c r="B15" s="144">
        <v>1735</v>
      </c>
      <c r="C15" s="144">
        <v>4832</v>
      </c>
      <c r="D15" s="146">
        <v>0.35899999999999999</v>
      </c>
      <c r="E15" s="144">
        <v>1674</v>
      </c>
      <c r="F15" s="144">
        <v>4745</v>
      </c>
      <c r="G15" s="146">
        <v>0.35299999999999998</v>
      </c>
      <c r="H15" s="145">
        <v>61</v>
      </c>
      <c r="I15" s="145">
        <v>87</v>
      </c>
      <c r="J15" s="146">
        <v>0.70099999999999996</v>
      </c>
    </row>
    <row r="16" spans="1:10" ht="16.5" thickBot="1" x14ac:dyDescent="0.25">
      <c r="A16" s="149" t="s">
        <v>0</v>
      </c>
      <c r="B16" s="147">
        <v>3884</v>
      </c>
      <c r="C16" s="147">
        <v>20407</v>
      </c>
      <c r="D16" s="150">
        <v>0.19</v>
      </c>
      <c r="E16" s="147">
        <v>3556</v>
      </c>
      <c r="F16" s="147">
        <v>19292</v>
      </c>
      <c r="G16" s="150">
        <v>0.184</v>
      </c>
      <c r="H16" s="148">
        <v>328</v>
      </c>
      <c r="I16" s="147">
        <v>1115</v>
      </c>
      <c r="J16" s="150">
        <v>0.29399999999999998</v>
      </c>
    </row>
    <row r="17" spans="1:11" ht="15" thickTop="1" x14ac:dyDescent="0.2">
      <c r="A17" s="41" t="s">
        <v>113</v>
      </c>
    </row>
    <row r="18" spans="1:11" x14ac:dyDescent="0.2">
      <c r="B18" s="4"/>
      <c r="K18" s="43"/>
    </row>
    <row r="20" spans="1:11" x14ac:dyDescent="0.2">
      <c r="D20" s="4"/>
    </row>
    <row r="21" spans="1:11" x14ac:dyDescent="0.2">
      <c r="D21" s="4"/>
    </row>
    <row r="22" spans="1:11" x14ac:dyDescent="0.2">
      <c r="D22" s="4"/>
    </row>
    <row r="23" spans="1:11" x14ac:dyDescent="0.2">
      <c r="D23" s="4"/>
    </row>
    <row r="24" spans="1:11" x14ac:dyDescent="0.2">
      <c r="D24" s="4"/>
    </row>
    <row r="25" spans="1:11" x14ac:dyDescent="0.2">
      <c r="D25" s="4"/>
    </row>
    <row r="26" spans="1:11" x14ac:dyDescent="0.2">
      <c r="D26" s="76"/>
      <c r="E26" s="77"/>
      <c r="F26" s="76"/>
      <c r="G26" s="76"/>
      <c r="H26" s="76"/>
    </row>
    <row r="27" spans="1:11" x14ac:dyDescent="0.2">
      <c r="D27" s="76"/>
      <c r="E27" s="77"/>
      <c r="F27" s="76"/>
      <c r="G27" s="76"/>
      <c r="H27" s="76"/>
    </row>
    <row r="28" spans="1:11" x14ac:dyDescent="0.2">
      <c r="D28" s="4"/>
      <c r="E28" s="19"/>
    </row>
    <row r="29" spans="1:11" x14ac:dyDescent="0.2">
      <c r="D29" s="4"/>
      <c r="E29" s="19"/>
    </row>
    <row r="30" spans="1:11" x14ac:dyDescent="0.2">
      <c r="D30" s="4"/>
      <c r="E30" s="19"/>
    </row>
    <row r="31" spans="1:11" x14ac:dyDescent="0.2">
      <c r="D31" s="4"/>
      <c r="E31" s="19"/>
    </row>
    <row r="32" spans="1:11" x14ac:dyDescent="0.2">
      <c r="D32" s="4"/>
      <c r="E32" s="19"/>
    </row>
    <row r="33" spans="4:5" x14ac:dyDescent="0.2">
      <c r="D33" s="4"/>
      <c r="E33" s="19"/>
    </row>
    <row r="34" spans="4:5" x14ac:dyDescent="0.2">
      <c r="D34" s="4"/>
      <c r="E34" s="19"/>
    </row>
    <row r="35" spans="4:5" x14ac:dyDescent="0.2">
      <c r="D35" s="4"/>
      <c r="E35" s="19"/>
    </row>
    <row r="36" spans="4:5" x14ac:dyDescent="0.2">
      <c r="D36" s="4"/>
      <c r="E36" s="19"/>
    </row>
    <row r="37" spans="4:5" x14ac:dyDescent="0.2">
      <c r="D37" s="4"/>
      <c r="E37" s="19"/>
    </row>
  </sheetData>
  <sortState ref="C29:E40">
    <sortCondition descending="1" ref="C29:C40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"/>
  <sheetViews>
    <sheetView zoomScaleNormal="100" zoomScaleSheetLayoutView="100" workbookViewId="0"/>
  </sheetViews>
  <sheetFormatPr defaultRowHeight="12.75" x14ac:dyDescent="0.2"/>
  <cols>
    <col min="1" max="1" width="25.28515625" style="1" customWidth="1"/>
    <col min="2" max="2" width="12.42578125" style="1" customWidth="1"/>
    <col min="3" max="3" width="12.42578125" style="17" customWidth="1"/>
    <col min="4" max="4" width="13.7109375" style="17" customWidth="1"/>
    <col min="5" max="5" width="12.42578125" style="17" customWidth="1"/>
    <col min="6" max="6" width="12.42578125" style="1" customWidth="1"/>
    <col min="7" max="7" width="13.7109375" style="1" customWidth="1"/>
    <col min="8" max="9" width="12.42578125" style="1" customWidth="1"/>
    <col min="10" max="10" width="13.7109375" style="1" customWidth="1"/>
    <col min="11" max="11" width="11.7109375" style="1" customWidth="1"/>
    <col min="12" max="16384" width="9.140625" style="1"/>
  </cols>
  <sheetData>
    <row r="1" spans="1:12" x14ac:dyDescent="0.2">
      <c r="A1" s="6" t="s">
        <v>109</v>
      </c>
    </row>
    <row r="2" spans="1:12" ht="13.5" thickBot="1" x14ac:dyDescent="0.25"/>
    <row r="3" spans="1:12" s="44" customFormat="1" ht="80.25" thickTop="1" thickBot="1" x14ac:dyDescent="0.3">
      <c r="A3" s="154" t="s">
        <v>43</v>
      </c>
      <c r="B3" s="142" t="s">
        <v>182</v>
      </c>
      <c r="C3" s="142" t="s">
        <v>175</v>
      </c>
      <c r="D3" s="142" t="s">
        <v>190</v>
      </c>
      <c r="E3" s="142" t="s">
        <v>184</v>
      </c>
      <c r="F3" s="142" t="s">
        <v>177</v>
      </c>
      <c r="G3" s="160" t="s">
        <v>191</v>
      </c>
      <c r="H3" s="142" t="s">
        <v>186</v>
      </c>
      <c r="I3" s="142" t="s">
        <v>179</v>
      </c>
      <c r="J3" s="157" t="s">
        <v>192</v>
      </c>
      <c r="K3" s="74"/>
    </row>
    <row r="4" spans="1:12" s="2" customFormat="1" ht="15.75" customHeight="1" thickTop="1" thickBot="1" x14ac:dyDescent="0.3">
      <c r="A4" s="143" t="s">
        <v>188</v>
      </c>
      <c r="B4" s="145">
        <v>442</v>
      </c>
      <c r="C4" s="144">
        <v>1148</v>
      </c>
      <c r="D4" s="146">
        <v>0.38500000000000001</v>
      </c>
      <c r="E4" s="145">
        <v>301</v>
      </c>
      <c r="F4" s="145">
        <v>773</v>
      </c>
      <c r="G4" s="161">
        <v>0.38900000000000001</v>
      </c>
      <c r="H4" s="145">
        <v>141</v>
      </c>
      <c r="I4" s="145">
        <v>375</v>
      </c>
      <c r="J4" s="163">
        <v>0.376</v>
      </c>
      <c r="K4" s="74"/>
    </row>
    <row r="5" spans="1:12" s="2" customFormat="1" ht="15.75" customHeight="1" thickBot="1" x14ac:dyDescent="0.3">
      <c r="A5" s="143" t="s">
        <v>126</v>
      </c>
      <c r="B5" s="145">
        <v>300</v>
      </c>
      <c r="C5" s="145">
        <v>837</v>
      </c>
      <c r="D5" s="146">
        <v>0.35799999999999998</v>
      </c>
      <c r="E5" s="145">
        <v>233</v>
      </c>
      <c r="F5" s="145">
        <v>621</v>
      </c>
      <c r="G5" s="161">
        <v>0.375</v>
      </c>
      <c r="H5" s="145">
        <v>67</v>
      </c>
      <c r="I5" s="145">
        <v>216</v>
      </c>
      <c r="J5" s="161">
        <v>0.31</v>
      </c>
      <c r="K5" s="74"/>
    </row>
    <row r="6" spans="1:12" s="2" customFormat="1" ht="15.75" customHeight="1" thickBot="1" x14ac:dyDescent="0.3">
      <c r="A6" s="143" t="s">
        <v>127</v>
      </c>
      <c r="B6" s="145">
        <v>364</v>
      </c>
      <c r="C6" s="144">
        <v>1031</v>
      </c>
      <c r="D6" s="146">
        <v>0.35299999999999998</v>
      </c>
      <c r="E6" s="145">
        <v>311</v>
      </c>
      <c r="F6" s="145">
        <v>823</v>
      </c>
      <c r="G6" s="161">
        <v>0.378</v>
      </c>
      <c r="H6" s="145">
        <v>53</v>
      </c>
      <c r="I6" s="145">
        <v>208</v>
      </c>
      <c r="J6" s="161">
        <v>0.255</v>
      </c>
      <c r="K6" s="74"/>
    </row>
    <row r="7" spans="1:12" s="2" customFormat="1" ht="15.75" customHeight="1" thickBot="1" x14ac:dyDescent="0.3">
      <c r="A7" s="143" t="s">
        <v>128</v>
      </c>
      <c r="B7" s="145">
        <v>357</v>
      </c>
      <c r="C7" s="144">
        <v>1177</v>
      </c>
      <c r="D7" s="146">
        <v>0.30299999999999999</v>
      </c>
      <c r="E7" s="145">
        <v>319</v>
      </c>
      <c r="F7" s="145">
        <v>995</v>
      </c>
      <c r="G7" s="161">
        <v>0.32100000000000001</v>
      </c>
      <c r="H7" s="145">
        <v>38</v>
      </c>
      <c r="I7" s="145">
        <v>182</v>
      </c>
      <c r="J7" s="161">
        <v>0.20899999999999999</v>
      </c>
      <c r="K7" s="74"/>
    </row>
    <row r="8" spans="1:12" ht="15.75" customHeight="1" thickBot="1" x14ac:dyDescent="0.3">
      <c r="A8" s="143" t="s">
        <v>129</v>
      </c>
      <c r="B8" s="145">
        <v>416</v>
      </c>
      <c r="C8" s="144">
        <v>1629</v>
      </c>
      <c r="D8" s="146">
        <v>0.255</v>
      </c>
      <c r="E8" s="145">
        <v>387</v>
      </c>
      <c r="F8" s="144">
        <v>1495</v>
      </c>
      <c r="G8" s="161">
        <v>0.25900000000000001</v>
      </c>
      <c r="H8" s="145">
        <v>29</v>
      </c>
      <c r="I8" s="145">
        <v>134</v>
      </c>
      <c r="J8" s="161">
        <v>0.216</v>
      </c>
      <c r="K8" s="74"/>
    </row>
    <row r="9" spans="1:12" ht="15.75" customHeight="1" thickBot="1" x14ac:dyDescent="0.3">
      <c r="A9" s="143" t="s">
        <v>130</v>
      </c>
      <c r="B9" s="145">
        <v>645</v>
      </c>
      <c r="C9" s="144">
        <v>2897</v>
      </c>
      <c r="D9" s="146">
        <v>0.223</v>
      </c>
      <c r="E9" s="145">
        <v>645</v>
      </c>
      <c r="F9" s="144">
        <v>2897</v>
      </c>
      <c r="G9" s="161">
        <v>0.223</v>
      </c>
      <c r="H9" s="145" t="s">
        <v>77</v>
      </c>
      <c r="I9" s="145" t="s">
        <v>77</v>
      </c>
      <c r="J9" s="161" t="s">
        <v>77</v>
      </c>
      <c r="K9" s="74"/>
    </row>
    <row r="10" spans="1:12" ht="15.75" customHeight="1" thickBot="1" x14ac:dyDescent="0.3">
      <c r="A10" s="143" t="s">
        <v>131</v>
      </c>
      <c r="B10" s="145">
        <v>580</v>
      </c>
      <c r="C10" s="144">
        <v>3674</v>
      </c>
      <c r="D10" s="146">
        <v>0.158</v>
      </c>
      <c r="E10" s="145">
        <v>580</v>
      </c>
      <c r="F10" s="144">
        <v>3674</v>
      </c>
      <c r="G10" s="161">
        <v>0.158</v>
      </c>
      <c r="H10" s="145" t="s">
        <v>77</v>
      </c>
      <c r="I10" s="145" t="s">
        <v>77</v>
      </c>
      <c r="J10" s="161" t="s">
        <v>77</v>
      </c>
      <c r="K10" s="74"/>
    </row>
    <row r="11" spans="1:12" ht="15.75" customHeight="1" thickBot="1" x14ac:dyDescent="0.3">
      <c r="A11" s="143" t="s">
        <v>132</v>
      </c>
      <c r="B11" s="145">
        <v>288</v>
      </c>
      <c r="C11" s="144">
        <v>2183</v>
      </c>
      <c r="D11" s="146">
        <v>0.13200000000000001</v>
      </c>
      <c r="E11" s="145">
        <v>288</v>
      </c>
      <c r="F11" s="144">
        <v>2183</v>
      </c>
      <c r="G11" s="161">
        <v>0.13200000000000001</v>
      </c>
      <c r="H11" s="145" t="s">
        <v>77</v>
      </c>
      <c r="I11" s="145" t="s">
        <v>77</v>
      </c>
      <c r="J11" s="161" t="s">
        <v>77</v>
      </c>
      <c r="K11" s="74"/>
    </row>
    <row r="12" spans="1:12" ht="15.75" customHeight="1" thickBot="1" x14ac:dyDescent="0.3">
      <c r="A12" s="143" t="s">
        <v>133</v>
      </c>
      <c r="B12" s="145">
        <v>291</v>
      </c>
      <c r="C12" s="144">
        <v>2773</v>
      </c>
      <c r="D12" s="146">
        <v>0.105</v>
      </c>
      <c r="E12" s="145">
        <v>291</v>
      </c>
      <c r="F12" s="144">
        <v>2773</v>
      </c>
      <c r="G12" s="161">
        <v>0.105</v>
      </c>
      <c r="H12" s="145" t="s">
        <v>77</v>
      </c>
      <c r="I12" s="145" t="s">
        <v>77</v>
      </c>
      <c r="J12" s="161" t="s">
        <v>77</v>
      </c>
      <c r="K12" s="74"/>
    </row>
    <row r="13" spans="1:12" ht="15.75" customHeight="1" thickBot="1" x14ac:dyDescent="0.3">
      <c r="A13" s="143" t="s">
        <v>134</v>
      </c>
      <c r="B13" s="145">
        <v>135</v>
      </c>
      <c r="C13" s="144">
        <v>1622</v>
      </c>
      <c r="D13" s="146">
        <v>8.3000000000000004E-2</v>
      </c>
      <c r="E13" s="145">
        <v>135</v>
      </c>
      <c r="F13" s="144">
        <v>1622</v>
      </c>
      <c r="G13" s="161">
        <v>8.3000000000000004E-2</v>
      </c>
      <c r="H13" s="145" t="s">
        <v>77</v>
      </c>
      <c r="I13" s="145" t="s">
        <v>77</v>
      </c>
      <c r="J13" s="161" t="s">
        <v>77</v>
      </c>
      <c r="K13" s="74"/>
    </row>
    <row r="14" spans="1:12" ht="15.75" customHeight="1" thickBot="1" x14ac:dyDescent="0.3">
      <c r="A14" s="143" t="s">
        <v>135</v>
      </c>
      <c r="B14" s="145">
        <v>53</v>
      </c>
      <c r="C14" s="145">
        <v>931</v>
      </c>
      <c r="D14" s="146">
        <v>5.7000000000000002E-2</v>
      </c>
      <c r="E14" s="145">
        <v>53</v>
      </c>
      <c r="F14" s="145">
        <v>931</v>
      </c>
      <c r="G14" s="161">
        <v>5.7000000000000002E-2</v>
      </c>
      <c r="H14" s="145" t="s">
        <v>77</v>
      </c>
      <c r="I14" s="145" t="s">
        <v>77</v>
      </c>
      <c r="J14" s="161" t="s">
        <v>77</v>
      </c>
      <c r="K14" s="74"/>
    </row>
    <row r="15" spans="1:12" s="2" customFormat="1" ht="15.75" customHeight="1" thickBot="1" x14ac:dyDescent="0.3">
      <c r="A15" s="143" t="s">
        <v>189</v>
      </c>
      <c r="B15" s="145">
        <v>13</v>
      </c>
      <c r="C15" s="145">
        <v>505</v>
      </c>
      <c r="D15" s="146">
        <v>2.5999999999999999E-2</v>
      </c>
      <c r="E15" s="145">
        <v>13</v>
      </c>
      <c r="F15" s="145">
        <v>505</v>
      </c>
      <c r="G15" s="161">
        <v>2.5999999999999999E-2</v>
      </c>
      <c r="H15" s="145" t="s">
        <v>77</v>
      </c>
      <c r="I15" s="145" t="s">
        <v>77</v>
      </c>
      <c r="J15" s="161" t="s">
        <v>77</v>
      </c>
      <c r="K15" s="74"/>
    </row>
    <row r="16" spans="1:12" s="2" customFormat="1" ht="15.75" customHeight="1" thickBot="1" x14ac:dyDescent="0.3">
      <c r="A16" s="149" t="s">
        <v>0</v>
      </c>
      <c r="B16" s="147">
        <v>3884</v>
      </c>
      <c r="C16" s="147">
        <v>20407</v>
      </c>
      <c r="D16" s="150">
        <v>0.19</v>
      </c>
      <c r="E16" s="147">
        <v>3556</v>
      </c>
      <c r="F16" s="147">
        <v>19292</v>
      </c>
      <c r="G16" s="162">
        <v>0.184</v>
      </c>
      <c r="H16" s="148">
        <v>328</v>
      </c>
      <c r="I16" s="156">
        <v>1115</v>
      </c>
      <c r="J16" s="162">
        <v>0.29399999999999998</v>
      </c>
      <c r="L16" s="74"/>
    </row>
    <row r="17" spans="1:5" ht="13.5" thickTop="1" x14ac:dyDescent="0.2">
      <c r="A17" s="3" t="s">
        <v>91</v>
      </c>
      <c r="D17" s="1"/>
      <c r="E17" s="1"/>
    </row>
  </sheetData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"/>
  <sheetViews>
    <sheetView zoomScaleNormal="100" zoomScaleSheetLayoutView="100" workbookViewId="0"/>
  </sheetViews>
  <sheetFormatPr defaultRowHeight="15" x14ac:dyDescent="0.25"/>
  <cols>
    <col min="1" max="1" width="22.5703125" customWidth="1"/>
    <col min="2" max="3" width="12.5703125" customWidth="1"/>
    <col min="4" max="4" width="13.7109375" customWidth="1"/>
    <col min="5" max="6" width="12.5703125" customWidth="1"/>
    <col min="7" max="7" width="13.7109375" customWidth="1"/>
    <col min="8" max="9" width="12.5703125" customWidth="1"/>
    <col min="10" max="10" width="13.7109375" customWidth="1"/>
  </cols>
  <sheetData>
    <row r="1" spans="1:10" s="35" customFormat="1" x14ac:dyDescent="0.25">
      <c r="A1" s="6" t="s">
        <v>83</v>
      </c>
      <c r="B1" s="1"/>
      <c r="C1" s="17"/>
      <c r="D1" s="17"/>
      <c r="E1" s="1"/>
      <c r="F1" s="1"/>
      <c r="G1" s="1"/>
      <c r="H1" s="1"/>
      <c r="I1" s="1"/>
      <c r="J1" s="1"/>
    </row>
    <row r="2" spans="1:10" s="35" customFormat="1" ht="15.75" thickBot="1" x14ac:dyDescent="0.3">
      <c r="A2" s="1"/>
      <c r="B2" s="1"/>
      <c r="C2" s="17"/>
      <c r="D2" s="17"/>
      <c r="E2" s="1"/>
      <c r="F2" s="1"/>
      <c r="G2" s="1"/>
      <c r="H2" s="1"/>
      <c r="I2" s="1"/>
      <c r="J2" s="1"/>
    </row>
    <row r="3" spans="1:10" s="35" customFormat="1" ht="80.25" thickTop="1" thickBot="1" x14ac:dyDescent="0.3">
      <c r="A3" s="154" t="s">
        <v>80</v>
      </c>
      <c r="B3" s="142" t="s">
        <v>182</v>
      </c>
      <c r="C3" s="142" t="s">
        <v>175</v>
      </c>
      <c r="D3" s="142" t="s">
        <v>190</v>
      </c>
      <c r="E3" s="142" t="s">
        <v>184</v>
      </c>
      <c r="F3" s="142" t="s">
        <v>177</v>
      </c>
      <c r="G3" s="142" t="s">
        <v>191</v>
      </c>
      <c r="H3" s="142" t="s">
        <v>186</v>
      </c>
      <c r="I3" s="142" t="s">
        <v>179</v>
      </c>
      <c r="J3" s="155" t="s">
        <v>192</v>
      </c>
    </row>
    <row r="4" spans="1:10" s="50" customFormat="1" ht="15.75" customHeight="1" thickBot="1" x14ac:dyDescent="0.3">
      <c r="A4" s="143" t="s">
        <v>144</v>
      </c>
      <c r="B4" s="145">
        <v>685</v>
      </c>
      <c r="C4" s="144">
        <v>7285</v>
      </c>
      <c r="D4" s="146">
        <f>SUM(B4/C4)</f>
        <v>9.402882635552505E-2</v>
      </c>
      <c r="E4" s="145">
        <v>540</v>
      </c>
      <c r="F4" s="144">
        <v>6610</v>
      </c>
      <c r="G4" s="146">
        <f>SUM(E4/F4)</f>
        <v>8.169440242057488E-2</v>
      </c>
      <c r="H4" s="145">
        <v>145</v>
      </c>
      <c r="I4" s="145">
        <v>675</v>
      </c>
      <c r="J4" s="161">
        <v>0.215</v>
      </c>
    </row>
    <row r="5" spans="1:10" s="50" customFormat="1" ht="15.75" customHeight="1" thickBot="1" x14ac:dyDescent="0.3">
      <c r="A5" s="143" t="s">
        <v>145</v>
      </c>
      <c r="B5" s="145">
        <v>835</v>
      </c>
      <c r="C5" s="144">
        <v>3594</v>
      </c>
      <c r="D5" s="146">
        <f t="shared" ref="D5:D11" si="0">SUM(B5/C5)</f>
        <v>0.23233166388425153</v>
      </c>
      <c r="E5" s="145">
        <v>677</v>
      </c>
      <c r="F5" s="144">
        <v>3195</v>
      </c>
      <c r="G5" s="146">
        <f t="shared" ref="G5:G11" si="1">SUM(E5/F5)</f>
        <v>0.21189358372456965</v>
      </c>
      <c r="H5" s="145">
        <v>158</v>
      </c>
      <c r="I5" s="145">
        <v>399</v>
      </c>
      <c r="J5" s="161">
        <v>0.39600000000000002</v>
      </c>
    </row>
    <row r="6" spans="1:10" s="50" customFormat="1" ht="15.75" customHeight="1" thickBot="1" x14ac:dyDescent="0.3">
      <c r="A6" s="143" t="s">
        <v>146</v>
      </c>
      <c r="B6" s="144">
        <v>1045</v>
      </c>
      <c r="C6" s="144">
        <v>3646</v>
      </c>
      <c r="D6" s="146">
        <f t="shared" si="0"/>
        <v>0.28661546900713109</v>
      </c>
      <c r="E6" s="144">
        <v>1020</v>
      </c>
      <c r="F6" s="144">
        <v>3605</v>
      </c>
      <c r="G6" s="146">
        <f t="shared" si="1"/>
        <v>0.28294036061026351</v>
      </c>
      <c r="H6" s="145">
        <v>25</v>
      </c>
      <c r="I6" s="145">
        <v>41</v>
      </c>
      <c r="J6" s="161" t="s">
        <v>77</v>
      </c>
    </row>
    <row r="7" spans="1:10" s="50" customFormat="1" ht="15.75" customHeight="1" thickBot="1" x14ac:dyDescent="0.3">
      <c r="A7" s="143" t="s">
        <v>147</v>
      </c>
      <c r="B7" s="145">
        <v>845</v>
      </c>
      <c r="C7" s="144">
        <v>3340</v>
      </c>
      <c r="D7" s="146">
        <f t="shared" si="0"/>
        <v>0.25299401197604793</v>
      </c>
      <c r="E7" s="145">
        <v>845</v>
      </c>
      <c r="F7" s="144">
        <v>3340</v>
      </c>
      <c r="G7" s="146">
        <f t="shared" si="1"/>
        <v>0.25299401197604793</v>
      </c>
      <c r="H7" s="145" t="s">
        <v>77</v>
      </c>
      <c r="I7" s="145" t="s">
        <v>77</v>
      </c>
      <c r="J7" s="161" t="s">
        <v>77</v>
      </c>
    </row>
    <row r="8" spans="1:10" s="50" customFormat="1" ht="15.75" customHeight="1" thickBot="1" x14ac:dyDescent="0.3">
      <c r="A8" s="143" t="s">
        <v>148</v>
      </c>
      <c r="B8" s="145">
        <v>317</v>
      </c>
      <c r="C8" s="144">
        <v>1486</v>
      </c>
      <c r="D8" s="146">
        <f t="shared" si="0"/>
        <v>0.21332436069986541</v>
      </c>
      <c r="E8" s="145">
        <v>317</v>
      </c>
      <c r="F8" s="144">
        <v>1486</v>
      </c>
      <c r="G8" s="146">
        <f t="shared" si="1"/>
        <v>0.21332436069986541</v>
      </c>
      <c r="H8" s="145" t="s">
        <v>77</v>
      </c>
      <c r="I8" s="145" t="s">
        <v>77</v>
      </c>
      <c r="J8" s="161" t="s">
        <v>77</v>
      </c>
    </row>
    <row r="9" spans="1:10" s="50" customFormat="1" ht="15.75" customHeight="1" thickBot="1" x14ac:dyDescent="0.3">
      <c r="A9" s="143" t="s">
        <v>149</v>
      </c>
      <c r="B9" s="145">
        <v>126</v>
      </c>
      <c r="C9" s="145">
        <v>804</v>
      </c>
      <c r="D9" s="146">
        <f t="shared" si="0"/>
        <v>0.15671641791044777</v>
      </c>
      <c r="E9" s="145">
        <v>126</v>
      </c>
      <c r="F9" s="145">
        <v>804</v>
      </c>
      <c r="G9" s="146">
        <f t="shared" si="1"/>
        <v>0.15671641791044777</v>
      </c>
      <c r="H9" s="145" t="s">
        <v>77</v>
      </c>
      <c r="I9" s="145" t="s">
        <v>77</v>
      </c>
      <c r="J9" s="161" t="s">
        <v>77</v>
      </c>
    </row>
    <row r="10" spans="1:10" s="50" customFormat="1" ht="15.75" customHeight="1" thickBot="1" x14ac:dyDescent="0.3">
      <c r="A10" s="143" t="s">
        <v>150</v>
      </c>
      <c r="B10" s="145">
        <v>31</v>
      </c>
      <c r="C10" s="145">
        <v>252</v>
      </c>
      <c r="D10" s="146">
        <f t="shared" si="0"/>
        <v>0.12301587301587301</v>
      </c>
      <c r="E10" s="145">
        <v>31</v>
      </c>
      <c r="F10" s="145">
        <v>252</v>
      </c>
      <c r="G10" s="146">
        <f t="shared" si="1"/>
        <v>0.12301587301587301</v>
      </c>
      <c r="H10" s="145" t="s">
        <v>77</v>
      </c>
      <c r="I10" s="145" t="s">
        <v>77</v>
      </c>
      <c r="J10" s="161" t="s">
        <v>77</v>
      </c>
    </row>
    <row r="11" spans="1:10" s="164" customFormat="1" ht="15.75" customHeight="1" thickBot="1" x14ac:dyDescent="0.3">
      <c r="A11" s="149" t="s">
        <v>0</v>
      </c>
      <c r="B11" s="216">
        <v>3884</v>
      </c>
      <c r="C11" s="216">
        <v>20407</v>
      </c>
      <c r="D11" s="217">
        <f t="shared" si="0"/>
        <v>0.19032684863037194</v>
      </c>
      <c r="E11" s="216">
        <v>3556</v>
      </c>
      <c r="F11" s="216">
        <v>19292</v>
      </c>
      <c r="G11" s="169">
        <f t="shared" si="1"/>
        <v>0.18432510885341075</v>
      </c>
      <c r="H11" s="148">
        <v>328</v>
      </c>
      <c r="I11" s="147">
        <v>1115</v>
      </c>
      <c r="J11" s="162">
        <v>0.29399999999999998</v>
      </c>
    </row>
    <row r="12" spans="1:10" s="35" customFormat="1" ht="15.75" thickTop="1" x14ac:dyDescent="0.25">
      <c r="A12" s="3" t="s">
        <v>92</v>
      </c>
      <c r="B12" s="1"/>
      <c r="C12" s="17"/>
      <c r="D12" s="1"/>
      <c r="E12" s="17"/>
      <c r="F12" s="17"/>
      <c r="G12" s="1"/>
      <c r="H12" s="39"/>
      <c r="I12" s="39"/>
      <c r="J12" s="1"/>
    </row>
    <row r="13" spans="1:10" s="35" customFormat="1" x14ac:dyDescent="0.25">
      <c r="A13" s="41"/>
    </row>
    <row r="14" spans="1:10" s="35" customFormat="1" x14ac:dyDescent="0.25"/>
    <row r="15" spans="1:10" s="35" customFormat="1" x14ac:dyDescent="0.25"/>
  </sheetData>
  <pageMargins left="0.7" right="0.7" top="0.75" bottom="0.75" header="0.3" footer="0.3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zoomScaleNormal="100" zoomScaleSheetLayoutView="100" workbookViewId="0"/>
  </sheetViews>
  <sheetFormatPr defaultRowHeight="12.75" x14ac:dyDescent="0.2"/>
  <cols>
    <col min="1" max="1" width="21.28515625" style="1" customWidth="1"/>
    <col min="2" max="2" width="12.7109375" style="1" customWidth="1"/>
    <col min="3" max="3" width="12.7109375" style="17" customWidth="1"/>
    <col min="4" max="4" width="13.7109375" style="17" customWidth="1"/>
    <col min="5" max="5" width="12.7109375" style="17" customWidth="1"/>
    <col min="6" max="6" width="12.7109375" style="1" customWidth="1"/>
    <col min="7" max="7" width="13.7109375" style="1" customWidth="1"/>
    <col min="8" max="9" width="12.7109375" style="1" customWidth="1"/>
    <col min="10" max="10" width="13.7109375" style="1" customWidth="1"/>
    <col min="11" max="16384" width="9.140625" style="1"/>
  </cols>
  <sheetData>
    <row r="1" spans="1:10" ht="12.75" customHeight="1" x14ac:dyDescent="0.2">
      <c r="A1" s="6" t="s">
        <v>88</v>
      </c>
      <c r="F1" s="55"/>
    </row>
    <row r="2" spans="1:10" ht="13.5" thickBot="1" x14ac:dyDescent="0.25">
      <c r="F2" s="55"/>
    </row>
    <row r="3" spans="1:10" ht="80.25" customHeight="1" thickTop="1" thickBot="1" x14ac:dyDescent="0.25">
      <c r="A3" s="154" t="s">
        <v>43</v>
      </c>
      <c r="B3" s="142" t="s">
        <v>182</v>
      </c>
      <c r="C3" s="142" t="s">
        <v>175</v>
      </c>
      <c r="D3" s="142" t="s">
        <v>190</v>
      </c>
      <c r="E3" s="142" t="s">
        <v>193</v>
      </c>
      <c r="F3" s="142" t="s">
        <v>194</v>
      </c>
      <c r="G3" s="155" t="s">
        <v>197</v>
      </c>
      <c r="H3" s="142" t="s">
        <v>195</v>
      </c>
      <c r="I3" s="142" t="s">
        <v>196</v>
      </c>
      <c r="J3" s="157" t="s">
        <v>198</v>
      </c>
    </row>
    <row r="4" spans="1:10" ht="16.5" customHeight="1" thickTop="1" thickBot="1" x14ac:dyDescent="0.25">
      <c r="A4" s="143" t="s">
        <v>125</v>
      </c>
      <c r="B4" s="145">
        <v>34</v>
      </c>
      <c r="C4" s="145">
        <v>124</v>
      </c>
      <c r="D4" s="146">
        <v>0.27400000000000002</v>
      </c>
      <c r="E4" s="145">
        <v>29</v>
      </c>
      <c r="F4" s="145">
        <v>96</v>
      </c>
      <c r="G4" s="161">
        <v>0.30199999999999999</v>
      </c>
      <c r="H4" s="145">
        <v>5</v>
      </c>
      <c r="I4" s="145">
        <v>28</v>
      </c>
      <c r="J4" s="168" t="s">
        <v>77</v>
      </c>
    </row>
    <row r="5" spans="1:10" ht="16.5" thickBot="1" x14ac:dyDescent="0.25">
      <c r="A5" s="143" t="s">
        <v>126</v>
      </c>
      <c r="B5" s="145">
        <v>35</v>
      </c>
      <c r="C5" s="145">
        <v>137</v>
      </c>
      <c r="D5" s="146">
        <v>0.255</v>
      </c>
      <c r="E5" s="145">
        <v>30</v>
      </c>
      <c r="F5" s="145">
        <v>114</v>
      </c>
      <c r="G5" s="161">
        <v>0.26300000000000001</v>
      </c>
      <c r="H5" s="145">
        <v>5</v>
      </c>
      <c r="I5" s="145">
        <v>23</v>
      </c>
      <c r="J5" s="158" t="s">
        <v>77</v>
      </c>
    </row>
    <row r="6" spans="1:10" ht="16.5" thickBot="1" x14ac:dyDescent="0.25">
      <c r="A6" s="143" t="s">
        <v>127</v>
      </c>
      <c r="B6" s="145">
        <v>63</v>
      </c>
      <c r="C6" s="145">
        <v>204</v>
      </c>
      <c r="D6" s="146">
        <v>0.309</v>
      </c>
      <c r="E6" s="145">
        <v>52</v>
      </c>
      <c r="F6" s="145">
        <v>161</v>
      </c>
      <c r="G6" s="161">
        <v>0.32300000000000001</v>
      </c>
      <c r="H6" s="145">
        <v>11</v>
      </c>
      <c r="I6" s="145">
        <v>43</v>
      </c>
      <c r="J6" s="158" t="s">
        <v>77</v>
      </c>
    </row>
    <row r="7" spans="1:10" ht="16.5" thickBot="1" x14ac:dyDescent="0.25">
      <c r="A7" s="143" t="s">
        <v>128</v>
      </c>
      <c r="B7" s="145">
        <v>80</v>
      </c>
      <c r="C7" s="145">
        <v>271</v>
      </c>
      <c r="D7" s="146">
        <v>0.29499999999999998</v>
      </c>
      <c r="E7" s="145">
        <v>65</v>
      </c>
      <c r="F7" s="145">
        <v>217</v>
      </c>
      <c r="G7" s="161">
        <v>0.3</v>
      </c>
      <c r="H7" s="145">
        <v>15</v>
      </c>
      <c r="I7" s="145">
        <v>54</v>
      </c>
      <c r="J7" s="161">
        <v>0.27800000000000002</v>
      </c>
    </row>
    <row r="8" spans="1:10" ht="16.5" thickBot="1" x14ac:dyDescent="0.25">
      <c r="A8" s="143" t="s">
        <v>129</v>
      </c>
      <c r="B8" s="145">
        <v>116</v>
      </c>
      <c r="C8" s="145">
        <v>379</v>
      </c>
      <c r="D8" s="146">
        <v>0.30599999999999999</v>
      </c>
      <c r="E8" s="145">
        <v>100</v>
      </c>
      <c r="F8" s="145">
        <v>311</v>
      </c>
      <c r="G8" s="161">
        <v>0.32200000000000001</v>
      </c>
      <c r="H8" s="145">
        <v>16</v>
      </c>
      <c r="I8" s="145">
        <v>68</v>
      </c>
      <c r="J8" s="161">
        <v>0.23499999999999999</v>
      </c>
    </row>
    <row r="9" spans="1:10" ht="16.5" thickBot="1" x14ac:dyDescent="0.25">
      <c r="A9" s="143" t="s">
        <v>130</v>
      </c>
      <c r="B9" s="145">
        <v>340</v>
      </c>
      <c r="C9" s="144">
        <v>1227</v>
      </c>
      <c r="D9" s="146">
        <v>0.27700000000000002</v>
      </c>
      <c r="E9" s="145">
        <v>316</v>
      </c>
      <c r="F9" s="144">
        <v>1055</v>
      </c>
      <c r="G9" s="161">
        <v>0.3</v>
      </c>
      <c r="H9" s="145">
        <v>24</v>
      </c>
      <c r="I9" s="145">
        <v>172</v>
      </c>
      <c r="J9" s="161">
        <v>0.14000000000000001</v>
      </c>
    </row>
    <row r="10" spans="1:10" ht="16.5" thickBot="1" x14ac:dyDescent="0.25">
      <c r="A10" s="143" t="s">
        <v>131</v>
      </c>
      <c r="B10" s="145">
        <v>820</v>
      </c>
      <c r="C10" s="144">
        <v>3403</v>
      </c>
      <c r="D10" s="146">
        <v>0.24099999999999999</v>
      </c>
      <c r="E10" s="145">
        <v>730</v>
      </c>
      <c r="F10" s="144">
        <v>2833</v>
      </c>
      <c r="G10" s="161">
        <v>0.25800000000000001</v>
      </c>
      <c r="H10" s="145">
        <v>90</v>
      </c>
      <c r="I10" s="145">
        <v>570</v>
      </c>
      <c r="J10" s="161">
        <v>0.158</v>
      </c>
    </row>
    <row r="11" spans="1:10" ht="16.5" thickBot="1" x14ac:dyDescent="0.25">
      <c r="A11" s="143" t="s">
        <v>132</v>
      </c>
      <c r="B11" s="145">
        <v>798</v>
      </c>
      <c r="C11" s="144">
        <v>3463</v>
      </c>
      <c r="D11" s="146">
        <v>0.23</v>
      </c>
      <c r="E11" s="145">
        <v>693</v>
      </c>
      <c r="F11" s="144">
        <v>2784</v>
      </c>
      <c r="G11" s="161">
        <v>0.249</v>
      </c>
      <c r="H11" s="145">
        <v>105</v>
      </c>
      <c r="I11" s="145">
        <v>679</v>
      </c>
      <c r="J11" s="161">
        <v>0.155</v>
      </c>
    </row>
    <row r="12" spans="1:10" ht="16.5" thickBot="1" x14ac:dyDescent="0.25">
      <c r="A12" s="143" t="s">
        <v>133</v>
      </c>
      <c r="B12" s="145">
        <v>927</v>
      </c>
      <c r="C12" s="144">
        <v>5139</v>
      </c>
      <c r="D12" s="146">
        <v>0.18</v>
      </c>
      <c r="E12" s="145">
        <v>781</v>
      </c>
      <c r="F12" s="144">
        <v>4065</v>
      </c>
      <c r="G12" s="161">
        <v>0.192</v>
      </c>
      <c r="H12" s="145">
        <v>146</v>
      </c>
      <c r="I12" s="144">
        <v>1074</v>
      </c>
      <c r="J12" s="161">
        <v>0.13600000000000001</v>
      </c>
    </row>
    <row r="13" spans="1:10" ht="16.5" thickBot="1" x14ac:dyDescent="0.25">
      <c r="A13" s="143" t="s">
        <v>134</v>
      </c>
      <c r="B13" s="145">
        <v>419</v>
      </c>
      <c r="C13" s="144">
        <v>3173</v>
      </c>
      <c r="D13" s="146">
        <v>0.13200000000000001</v>
      </c>
      <c r="E13" s="145">
        <v>349</v>
      </c>
      <c r="F13" s="144">
        <v>2403</v>
      </c>
      <c r="G13" s="161">
        <v>0.14499999999999999</v>
      </c>
      <c r="H13" s="145">
        <v>70</v>
      </c>
      <c r="I13" s="145">
        <v>770</v>
      </c>
      <c r="J13" s="161">
        <v>9.0999999999999998E-2</v>
      </c>
    </row>
    <row r="14" spans="1:10" ht="16.5" thickBot="1" x14ac:dyDescent="0.25">
      <c r="A14" s="143" t="s">
        <v>135</v>
      </c>
      <c r="B14" s="145">
        <v>183</v>
      </c>
      <c r="C14" s="144">
        <v>1940</v>
      </c>
      <c r="D14" s="146">
        <v>9.4E-2</v>
      </c>
      <c r="E14" s="145">
        <v>143</v>
      </c>
      <c r="F14" s="144">
        <v>1484</v>
      </c>
      <c r="G14" s="161">
        <v>9.6000000000000002E-2</v>
      </c>
      <c r="H14" s="145">
        <v>40</v>
      </c>
      <c r="I14" s="145">
        <v>456</v>
      </c>
      <c r="J14" s="161">
        <v>8.7999999999999995E-2</v>
      </c>
    </row>
    <row r="15" spans="1:10" ht="16.5" thickBot="1" x14ac:dyDescent="0.25">
      <c r="A15" s="143" t="s">
        <v>136</v>
      </c>
      <c r="B15" s="145">
        <v>69</v>
      </c>
      <c r="C15" s="145">
        <v>947</v>
      </c>
      <c r="D15" s="146">
        <v>7.2999999999999995E-2</v>
      </c>
      <c r="E15" s="145">
        <v>61</v>
      </c>
      <c r="F15" s="145">
        <v>745</v>
      </c>
      <c r="G15" s="161">
        <v>8.2000000000000003E-2</v>
      </c>
      <c r="H15" s="145">
        <v>8</v>
      </c>
      <c r="I15" s="145">
        <v>202</v>
      </c>
      <c r="J15" s="161">
        <v>0.04</v>
      </c>
    </row>
    <row r="16" spans="1:10" ht="16.5" thickBot="1" x14ac:dyDescent="0.25">
      <c r="A16" s="165" t="s">
        <v>0</v>
      </c>
      <c r="B16" s="166">
        <v>3884</v>
      </c>
      <c r="C16" s="166">
        <v>20407</v>
      </c>
      <c r="D16" s="169">
        <v>0.19</v>
      </c>
      <c r="E16" s="166">
        <v>3349</v>
      </c>
      <c r="F16" s="166">
        <v>16268</v>
      </c>
      <c r="G16" s="170">
        <v>0.20599999999999999</v>
      </c>
      <c r="H16" s="167">
        <v>535</v>
      </c>
      <c r="I16" s="166">
        <v>4139</v>
      </c>
      <c r="J16" s="170">
        <v>0.129</v>
      </c>
    </row>
    <row r="17" spans="1:5" x14ac:dyDescent="0.2">
      <c r="A17" s="59" t="s">
        <v>44</v>
      </c>
      <c r="C17" s="1"/>
      <c r="D17" s="1"/>
      <c r="E17" s="1"/>
    </row>
    <row r="18" spans="1:5" x14ac:dyDescent="0.2">
      <c r="A18" s="68" t="s">
        <v>114</v>
      </c>
      <c r="C18" s="1"/>
      <c r="D18" s="1"/>
      <c r="E18" s="1"/>
    </row>
    <row r="19" spans="1:5" x14ac:dyDescent="0.2">
      <c r="C19" s="1"/>
      <c r="D19" s="1"/>
      <c r="E19" s="1"/>
    </row>
    <row r="20" spans="1:5" x14ac:dyDescent="0.2">
      <c r="C20" s="1"/>
      <c r="D20" s="1"/>
      <c r="E20" s="1"/>
    </row>
    <row r="21" spans="1:5" x14ac:dyDescent="0.2">
      <c r="C21" s="1"/>
      <c r="D21" s="1"/>
      <c r="E21" s="1"/>
    </row>
  </sheetData>
  <sortState ref="B76:E87">
    <sortCondition descending="1" ref="B76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"/>
  <sheetViews>
    <sheetView zoomScaleNormal="100" zoomScaleSheetLayoutView="100" workbookViewId="0"/>
  </sheetViews>
  <sheetFormatPr defaultColWidth="27.140625" defaultRowHeight="15" x14ac:dyDescent="0.25"/>
  <cols>
    <col min="1" max="1" width="23.5703125" style="63" customWidth="1"/>
    <col min="2" max="2" width="28.140625" style="63" bestFit="1" customWidth="1"/>
    <col min="3" max="4" width="13" style="65" customWidth="1"/>
    <col min="5" max="5" width="13" style="74" customWidth="1"/>
    <col min="6" max="6" width="13" style="65" customWidth="1"/>
    <col min="7" max="7" width="13" style="38" customWidth="1"/>
    <col min="8" max="9" width="13" style="66" customWidth="1"/>
    <col min="10" max="10" width="13" style="67" customWidth="1"/>
    <col min="11" max="11" width="13" style="66" customWidth="1"/>
    <col min="12" max="12" width="27.140625" style="67"/>
    <col min="13" max="15" width="27.140625" style="74"/>
    <col min="16" max="16384" width="27.140625" style="63"/>
  </cols>
  <sheetData>
    <row r="1" spans="1:15" x14ac:dyDescent="0.25">
      <c r="A1" s="91" t="s">
        <v>72</v>
      </c>
      <c r="C1" s="74"/>
      <c r="D1" s="74"/>
      <c r="F1" s="74"/>
      <c r="G1" s="74"/>
      <c r="H1" s="74"/>
      <c r="I1" s="74"/>
      <c r="J1" s="74"/>
      <c r="K1" s="74"/>
      <c r="L1" s="74"/>
      <c r="N1" s="63"/>
    </row>
    <row r="2" spans="1:15" ht="15.75" thickBot="1" x14ac:dyDescent="0.3">
      <c r="A2" s="64"/>
      <c r="C2" s="74"/>
      <c r="D2" s="74"/>
      <c r="F2" s="74"/>
      <c r="G2" s="74"/>
      <c r="H2" s="74"/>
      <c r="I2" s="74"/>
      <c r="J2" s="74"/>
      <c r="K2" s="74"/>
      <c r="L2" s="74"/>
      <c r="N2" s="63"/>
    </row>
    <row r="3" spans="1:15" ht="69" thickTop="1" thickBot="1" x14ac:dyDescent="0.3">
      <c r="A3" s="197" t="s">
        <v>137</v>
      </c>
      <c r="B3" s="198" t="s">
        <v>94</v>
      </c>
      <c r="C3" s="199" t="s">
        <v>182</v>
      </c>
      <c r="D3" s="199" t="s">
        <v>181</v>
      </c>
      <c r="E3" s="199" t="s">
        <v>203</v>
      </c>
      <c r="F3" s="199" t="s">
        <v>184</v>
      </c>
      <c r="G3" s="199" t="s">
        <v>177</v>
      </c>
      <c r="H3" s="199" t="s">
        <v>204</v>
      </c>
      <c r="I3" s="199" t="s">
        <v>186</v>
      </c>
      <c r="J3" s="199" t="s">
        <v>179</v>
      </c>
      <c r="K3" s="200" t="s">
        <v>206</v>
      </c>
      <c r="L3" s="74"/>
      <c r="M3" s="71"/>
      <c r="N3" s="69"/>
      <c r="O3" s="69"/>
    </row>
    <row r="4" spans="1:15" ht="15.75" thickBot="1" x14ac:dyDescent="0.3">
      <c r="A4" s="171" t="s">
        <v>143</v>
      </c>
      <c r="B4" s="172" t="s">
        <v>138</v>
      </c>
      <c r="C4" s="173">
        <v>0</v>
      </c>
      <c r="D4" s="174">
        <v>10</v>
      </c>
      <c r="E4" s="189" t="s">
        <v>77</v>
      </c>
      <c r="F4" s="173">
        <v>0</v>
      </c>
      <c r="G4" s="174">
        <v>10</v>
      </c>
      <c r="H4" s="189" t="s">
        <v>77</v>
      </c>
      <c r="I4" s="173">
        <v>0</v>
      </c>
      <c r="J4" s="173">
        <v>0</v>
      </c>
      <c r="K4" s="193" t="s">
        <v>77</v>
      </c>
      <c r="L4" s="74"/>
      <c r="M4" s="71"/>
      <c r="N4" s="69"/>
    </row>
    <row r="5" spans="1:15" ht="15.75" thickBot="1" x14ac:dyDescent="0.3">
      <c r="A5" s="171" t="s">
        <v>143</v>
      </c>
      <c r="B5" s="172" t="s">
        <v>199</v>
      </c>
      <c r="C5" s="173">
        <v>0</v>
      </c>
      <c r="D5" s="173">
        <v>4</v>
      </c>
      <c r="E5" s="189" t="s">
        <v>77</v>
      </c>
      <c r="F5" s="173">
        <v>0</v>
      </c>
      <c r="G5" s="173">
        <v>4</v>
      </c>
      <c r="H5" s="189" t="s">
        <v>77</v>
      </c>
      <c r="I5" s="173">
        <v>0</v>
      </c>
      <c r="J5" s="173">
        <v>0</v>
      </c>
      <c r="K5" s="193" t="s">
        <v>77</v>
      </c>
      <c r="L5" s="74"/>
      <c r="M5" s="71"/>
      <c r="N5" s="69"/>
    </row>
    <row r="6" spans="1:15" ht="15.75" thickBot="1" x14ac:dyDescent="0.3">
      <c r="A6" s="171" t="s">
        <v>143</v>
      </c>
      <c r="B6" s="172" t="s">
        <v>200</v>
      </c>
      <c r="C6" s="173">
        <v>7</v>
      </c>
      <c r="D6" s="173">
        <v>24</v>
      </c>
      <c r="E6" s="189" t="s">
        <v>77</v>
      </c>
      <c r="F6" s="173">
        <v>7</v>
      </c>
      <c r="G6" s="173">
        <v>24</v>
      </c>
      <c r="H6" s="189" t="s">
        <v>77</v>
      </c>
      <c r="I6" s="173">
        <v>0</v>
      </c>
      <c r="J6" s="173">
        <v>0</v>
      </c>
      <c r="K6" s="193" t="s">
        <v>77</v>
      </c>
      <c r="L6" s="74"/>
      <c r="M6" s="71"/>
      <c r="N6" s="70"/>
    </row>
    <row r="7" spans="1:15" ht="15.75" thickBot="1" x14ac:dyDescent="0.3">
      <c r="A7" s="171" t="s">
        <v>143</v>
      </c>
      <c r="B7" s="172" t="s">
        <v>201</v>
      </c>
      <c r="C7" s="173">
        <v>110</v>
      </c>
      <c r="D7" s="173">
        <v>370</v>
      </c>
      <c r="E7" s="189">
        <v>0.29699999999999999</v>
      </c>
      <c r="F7" s="173">
        <v>110</v>
      </c>
      <c r="G7" s="173">
        <v>370</v>
      </c>
      <c r="H7" s="189">
        <v>0.29699999999999999</v>
      </c>
      <c r="I7" s="173">
        <v>0</v>
      </c>
      <c r="J7" s="173">
        <v>0</v>
      </c>
      <c r="K7" s="193" t="s">
        <v>77</v>
      </c>
      <c r="L7" s="74"/>
      <c r="M7" s="71"/>
      <c r="N7" s="70"/>
    </row>
    <row r="8" spans="1:15" ht="15.75" thickBot="1" x14ac:dyDescent="0.3">
      <c r="A8" s="171" t="s">
        <v>143</v>
      </c>
      <c r="B8" s="172" t="s">
        <v>1</v>
      </c>
      <c r="C8" s="173">
        <v>0</v>
      </c>
      <c r="D8" s="173">
        <v>15</v>
      </c>
      <c r="E8" s="189" t="s">
        <v>77</v>
      </c>
      <c r="F8" s="173">
        <v>0</v>
      </c>
      <c r="G8" s="173">
        <v>15</v>
      </c>
      <c r="H8" s="189" t="s">
        <v>77</v>
      </c>
      <c r="I8" s="173">
        <v>0</v>
      </c>
      <c r="J8" s="173">
        <v>0</v>
      </c>
      <c r="K8" s="193" t="s">
        <v>77</v>
      </c>
      <c r="L8" s="74"/>
      <c r="M8" s="71"/>
      <c r="N8" s="69"/>
    </row>
    <row r="9" spans="1:15" ht="15.75" thickBot="1" x14ac:dyDescent="0.3">
      <c r="A9" s="171" t="s">
        <v>143</v>
      </c>
      <c r="B9" s="172" t="s">
        <v>2</v>
      </c>
      <c r="C9" s="173">
        <v>396</v>
      </c>
      <c r="D9" s="173">
        <v>745</v>
      </c>
      <c r="E9" s="189">
        <v>0.53200000000000003</v>
      </c>
      <c r="F9" s="173">
        <v>395</v>
      </c>
      <c r="G9" s="173">
        <v>744</v>
      </c>
      <c r="H9" s="189">
        <v>0.53100000000000003</v>
      </c>
      <c r="I9" s="173">
        <v>1</v>
      </c>
      <c r="J9" s="173">
        <v>1</v>
      </c>
      <c r="K9" s="193" t="s">
        <v>77</v>
      </c>
      <c r="L9" s="74"/>
      <c r="M9" s="71"/>
      <c r="N9" s="69"/>
    </row>
    <row r="10" spans="1:15" ht="15.75" thickBot="1" x14ac:dyDescent="0.3">
      <c r="A10" s="171" t="s">
        <v>143</v>
      </c>
      <c r="B10" s="172" t="s">
        <v>3</v>
      </c>
      <c r="C10" s="173">
        <v>51</v>
      </c>
      <c r="D10" s="173">
        <v>72</v>
      </c>
      <c r="E10" s="189">
        <v>0.70799999999999996</v>
      </c>
      <c r="F10" s="173">
        <v>49</v>
      </c>
      <c r="G10" s="173">
        <v>69</v>
      </c>
      <c r="H10" s="189">
        <v>0.71</v>
      </c>
      <c r="I10" s="173">
        <v>2</v>
      </c>
      <c r="J10" s="173">
        <v>3</v>
      </c>
      <c r="K10" s="193" t="s">
        <v>77</v>
      </c>
      <c r="L10" s="74"/>
      <c r="M10" s="71"/>
      <c r="N10" s="69"/>
    </row>
    <row r="11" spans="1:15" ht="15.75" thickBot="1" x14ac:dyDescent="0.3">
      <c r="A11" s="171" t="s">
        <v>143</v>
      </c>
      <c r="B11" s="172" t="s">
        <v>202</v>
      </c>
      <c r="C11" s="173">
        <v>8</v>
      </c>
      <c r="D11" s="173">
        <v>11</v>
      </c>
      <c r="E11" s="189" t="s">
        <v>77</v>
      </c>
      <c r="F11" s="173">
        <v>0</v>
      </c>
      <c r="G11" s="173">
        <v>0</v>
      </c>
      <c r="H11" s="189" t="s">
        <v>77</v>
      </c>
      <c r="I11" s="173">
        <v>8</v>
      </c>
      <c r="J11" s="173">
        <v>11</v>
      </c>
      <c r="K11" s="193" t="s">
        <v>77</v>
      </c>
      <c r="L11" s="74"/>
      <c r="M11" s="71"/>
      <c r="N11" s="70"/>
    </row>
    <row r="12" spans="1:15" ht="15.75" thickBot="1" x14ac:dyDescent="0.3">
      <c r="A12" s="186" t="s">
        <v>143</v>
      </c>
      <c r="B12" s="175" t="s">
        <v>0</v>
      </c>
      <c r="C12" s="176">
        <v>562</v>
      </c>
      <c r="D12" s="177">
        <v>1239</v>
      </c>
      <c r="E12" s="190">
        <v>0.45400000000000001</v>
      </c>
      <c r="F12" s="176">
        <v>551</v>
      </c>
      <c r="G12" s="177">
        <v>1224</v>
      </c>
      <c r="H12" s="190">
        <v>0.45</v>
      </c>
      <c r="I12" s="176">
        <v>11</v>
      </c>
      <c r="J12" s="176">
        <v>15</v>
      </c>
      <c r="K12" s="194" t="s">
        <v>77</v>
      </c>
      <c r="L12" s="74"/>
      <c r="M12" s="71"/>
      <c r="N12" s="69"/>
    </row>
    <row r="13" spans="1:15" s="74" customFormat="1" ht="15.75" thickBot="1" x14ac:dyDescent="0.3">
      <c r="A13" s="178" t="s">
        <v>4</v>
      </c>
      <c r="B13" s="179" t="s">
        <v>5</v>
      </c>
      <c r="C13" s="180">
        <v>12</v>
      </c>
      <c r="D13" s="180">
        <v>16</v>
      </c>
      <c r="E13" s="191" t="s">
        <v>77</v>
      </c>
      <c r="F13" s="180">
        <v>1</v>
      </c>
      <c r="G13" s="180">
        <v>1</v>
      </c>
      <c r="H13" s="191" t="s">
        <v>77</v>
      </c>
      <c r="I13" s="180">
        <v>11</v>
      </c>
      <c r="J13" s="180">
        <v>15</v>
      </c>
      <c r="K13" s="195" t="s">
        <v>77</v>
      </c>
      <c r="M13" s="71"/>
      <c r="N13" s="72"/>
    </row>
    <row r="14" spans="1:15" s="74" customFormat="1" ht="15.75" thickBot="1" x14ac:dyDescent="0.3">
      <c r="A14" s="178" t="s">
        <v>4</v>
      </c>
      <c r="B14" s="179" t="s">
        <v>100</v>
      </c>
      <c r="C14" s="180">
        <v>34</v>
      </c>
      <c r="D14" s="180">
        <v>83</v>
      </c>
      <c r="E14" s="191">
        <v>0.41</v>
      </c>
      <c r="F14" s="180">
        <v>34</v>
      </c>
      <c r="G14" s="180">
        <v>83</v>
      </c>
      <c r="H14" s="191">
        <v>0.41</v>
      </c>
      <c r="I14" s="180">
        <v>0</v>
      </c>
      <c r="J14" s="180">
        <v>0</v>
      </c>
      <c r="K14" s="195" t="s">
        <v>77</v>
      </c>
      <c r="M14" s="71"/>
    </row>
    <row r="15" spans="1:15" s="74" customFormat="1" ht="15.75" thickBot="1" x14ac:dyDescent="0.3">
      <c r="A15" s="178" t="s">
        <v>4</v>
      </c>
      <c r="B15" s="179" t="s">
        <v>6</v>
      </c>
      <c r="C15" s="180">
        <v>101</v>
      </c>
      <c r="D15" s="180">
        <v>285</v>
      </c>
      <c r="E15" s="191">
        <v>0.35399999999999998</v>
      </c>
      <c r="F15" s="180">
        <v>99</v>
      </c>
      <c r="G15" s="180">
        <v>283</v>
      </c>
      <c r="H15" s="191">
        <v>0.35</v>
      </c>
      <c r="I15" s="180">
        <v>2</v>
      </c>
      <c r="J15" s="180">
        <v>2</v>
      </c>
      <c r="K15" s="195" t="s">
        <v>77</v>
      </c>
    </row>
    <row r="16" spans="1:15" s="74" customFormat="1" ht="15.75" thickBot="1" x14ac:dyDescent="0.3">
      <c r="A16" s="178" t="s">
        <v>4</v>
      </c>
      <c r="B16" s="179" t="s">
        <v>65</v>
      </c>
      <c r="C16" s="180">
        <v>351</v>
      </c>
      <c r="D16" s="180">
        <v>873</v>
      </c>
      <c r="E16" s="191">
        <v>0.40200000000000002</v>
      </c>
      <c r="F16" s="180">
        <v>341</v>
      </c>
      <c r="G16" s="180">
        <v>855</v>
      </c>
      <c r="H16" s="191">
        <v>0.39900000000000002</v>
      </c>
      <c r="I16" s="180">
        <v>10</v>
      </c>
      <c r="J16" s="180">
        <v>18</v>
      </c>
      <c r="K16" s="195" t="s">
        <v>77</v>
      </c>
      <c r="M16" s="71"/>
    </row>
    <row r="17" spans="1:15" s="74" customFormat="1" ht="15.75" thickBot="1" x14ac:dyDescent="0.3">
      <c r="A17" s="178" t="s">
        <v>4</v>
      </c>
      <c r="B17" s="179" t="s">
        <v>7</v>
      </c>
      <c r="C17" s="180">
        <v>220</v>
      </c>
      <c r="D17" s="180">
        <v>715</v>
      </c>
      <c r="E17" s="191">
        <v>0.308</v>
      </c>
      <c r="F17" s="180">
        <v>214</v>
      </c>
      <c r="G17" s="180">
        <v>707</v>
      </c>
      <c r="H17" s="191">
        <v>0.30299999999999999</v>
      </c>
      <c r="I17" s="180">
        <v>6</v>
      </c>
      <c r="J17" s="180">
        <v>8</v>
      </c>
      <c r="K17" s="195" t="s">
        <v>77</v>
      </c>
      <c r="M17" s="71"/>
    </row>
    <row r="18" spans="1:15" s="74" customFormat="1" ht="15.75" thickBot="1" x14ac:dyDescent="0.3">
      <c r="A18" s="178" t="s">
        <v>4</v>
      </c>
      <c r="B18" s="179" t="s">
        <v>8</v>
      </c>
      <c r="C18" s="180">
        <v>98</v>
      </c>
      <c r="D18" s="180">
        <v>164</v>
      </c>
      <c r="E18" s="191">
        <v>0.59799999999999998</v>
      </c>
      <c r="F18" s="180">
        <v>5</v>
      </c>
      <c r="G18" s="180">
        <v>14</v>
      </c>
      <c r="H18" s="191" t="s">
        <v>77</v>
      </c>
      <c r="I18" s="180">
        <v>93</v>
      </c>
      <c r="J18" s="180">
        <v>150</v>
      </c>
      <c r="K18" s="195">
        <v>0.62</v>
      </c>
      <c r="M18" s="71"/>
    </row>
    <row r="19" spans="1:15" s="74" customFormat="1" ht="15.75" thickBot="1" x14ac:dyDescent="0.3">
      <c r="A19" s="178" t="s">
        <v>4</v>
      </c>
      <c r="B19" s="179" t="s">
        <v>48</v>
      </c>
      <c r="C19" s="180">
        <v>7</v>
      </c>
      <c r="D19" s="180">
        <v>8</v>
      </c>
      <c r="E19" s="191" t="s">
        <v>77</v>
      </c>
      <c r="F19" s="180">
        <v>0</v>
      </c>
      <c r="G19" s="180">
        <v>0</v>
      </c>
      <c r="H19" s="191" t="s">
        <v>77</v>
      </c>
      <c r="I19" s="180">
        <v>7</v>
      </c>
      <c r="J19" s="180">
        <v>8</v>
      </c>
      <c r="K19" s="195" t="s">
        <v>77</v>
      </c>
      <c r="M19" s="71"/>
    </row>
    <row r="20" spans="1:15" s="74" customFormat="1" ht="15.75" thickBot="1" x14ac:dyDescent="0.3">
      <c r="A20" s="188" t="s">
        <v>4</v>
      </c>
      <c r="B20" s="181" t="s">
        <v>0</v>
      </c>
      <c r="C20" s="182">
        <v>766</v>
      </c>
      <c r="D20" s="183">
        <v>2052</v>
      </c>
      <c r="E20" s="192">
        <v>0.373</v>
      </c>
      <c r="F20" s="182">
        <v>653</v>
      </c>
      <c r="G20" s="183">
        <v>1873</v>
      </c>
      <c r="H20" s="192">
        <v>0.34899999999999998</v>
      </c>
      <c r="I20" s="182">
        <v>113</v>
      </c>
      <c r="J20" s="182">
        <v>179</v>
      </c>
      <c r="K20" s="196">
        <v>0.63100000000000001</v>
      </c>
      <c r="M20" s="71"/>
    </row>
    <row r="21" spans="1:15" s="74" customFormat="1" ht="15.75" thickBot="1" x14ac:dyDescent="0.3">
      <c r="A21" s="171" t="s">
        <v>9</v>
      </c>
      <c r="B21" s="172" t="s">
        <v>10</v>
      </c>
      <c r="C21" s="173">
        <v>858</v>
      </c>
      <c r="D21" s="184">
        <v>2807</v>
      </c>
      <c r="E21" s="189">
        <v>0.30599999999999999</v>
      </c>
      <c r="F21" s="173">
        <v>842</v>
      </c>
      <c r="G21" s="184">
        <v>2782</v>
      </c>
      <c r="H21" s="189">
        <v>0.30299999999999999</v>
      </c>
      <c r="I21" s="173">
        <v>16</v>
      </c>
      <c r="J21" s="173">
        <v>25</v>
      </c>
      <c r="K21" s="193" t="s">
        <v>77</v>
      </c>
    </row>
    <row r="22" spans="1:15" s="74" customFormat="1" ht="15.75" thickBot="1" x14ac:dyDescent="0.3">
      <c r="A22" s="171" t="s">
        <v>9</v>
      </c>
      <c r="B22" s="172" t="s">
        <v>11</v>
      </c>
      <c r="C22" s="184">
        <v>1914</v>
      </c>
      <c r="D22" s="184">
        <v>11583</v>
      </c>
      <c r="E22" s="189">
        <v>0.16500000000000001</v>
      </c>
      <c r="F22" s="184">
        <v>1894</v>
      </c>
      <c r="G22" s="184">
        <v>11525</v>
      </c>
      <c r="H22" s="189">
        <v>0.16400000000000001</v>
      </c>
      <c r="I22" s="173">
        <v>20</v>
      </c>
      <c r="J22" s="173">
        <v>58</v>
      </c>
      <c r="K22" s="193">
        <v>0.34499999999999997</v>
      </c>
    </row>
    <row r="23" spans="1:15" s="74" customFormat="1" ht="15.75" thickBot="1" x14ac:dyDescent="0.3">
      <c r="A23" s="171" t="s">
        <v>9</v>
      </c>
      <c r="B23" s="172" t="s">
        <v>12</v>
      </c>
      <c r="C23" s="173">
        <v>18</v>
      </c>
      <c r="D23" s="173">
        <v>63</v>
      </c>
      <c r="E23" s="189">
        <v>0.28599999999999998</v>
      </c>
      <c r="F23" s="173">
        <v>18</v>
      </c>
      <c r="G23" s="173">
        <v>63</v>
      </c>
      <c r="H23" s="189">
        <v>0.28599999999999998</v>
      </c>
      <c r="I23" s="173">
        <v>0</v>
      </c>
      <c r="J23" s="173">
        <v>0</v>
      </c>
      <c r="K23" s="193" t="s">
        <v>77</v>
      </c>
    </row>
    <row r="24" spans="1:15" s="74" customFormat="1" ht="15.75" thickBot="1" x14ac:dyDescent="0.3">
      <c r="A24" s="171" t="s">
        <v>9</v>
      </c>
      <c r="B24" s="172" t="s">
        <v>13</v>
      </c>
      <c r="C24" s="173">
        <v>206</v>
      </c>
      <c r="D24" s="173">
        <v>602</v>
      </c>
      <c r="E24" s="189">
        <v>0.34200000000000003</v>
      </c>
      <c r="F24" s="173">
        <v>169</v>
      </c>
      <c r="G24" s="173">
        <v>543</v>
      </c>
      <c r="H24" s="189">
        <v>0.311</v>
      </c>
      <c r="I24" s="173">
        <v>37</v>
      </c>
      <c r="J24" s="173">
        <v>59</v>
      </c>
      <c r="K24" s="193">
        <v>0.627</v>
      </c>
    </row>
    <row r="25" spans="1:15" s="74" customFormat="1" ht="15.75" thickBot="1" x14ac:dyDescent="0.3">
      <c r="A25" s="171" t="s">
        <v>9</v>
      </c>
      <c r="B25" s="172" t="s">
        <v>14</v>
      </c>
      <c r="C25" s="173">
        <v>8</v>
      </c>
      <c r="D25" s="173">
        <v>33</v>
      </c>
      <c r="E25" s="189" t="s">
        <v>77</v>
      </c>
      <c r="F25" s="173">
        <v>6</v>
      </c>
      <c r="G25" s="173">
        <v>31</v>
      </c>
      <c r="H25" s="189" t="s">
        <v>77</v>
      </c>
      <c r="I25" s="173">
        <v>2</v>
      </c>
      <c r="J25" s="173">
        <v>2</v>
      </c>
      <c r="K25" s="193" t="s">
        <v>77</v>
      </c>
    </row>
    <row r="26" spans="1:15" s="74" customFormat="1" ht="15.75" thickBot="1" x14ac:dyDescent="0.3">
      <c r="A26" s="171" t="s">
        <v>9</v>
      </c>
      <c r="B26" s="172" t="s">
        <v>15</v>
      </c>
      <c r="C26" s="173">
        <v>20</v>
      </c>
      <c r="D26" s="173">
        <v>126</v>
      </c>
      <c r="E26" s="189">
        <v>0.159</v>
      </c>
      <c r="F26" s="173">
        <v>14</v>
      </c>
      <c r="G26" s="173">
        <v>107</v>
      </c>
      <c r="H26" s="189">
        <v>0.13100000000000001</v>
      </c>
      <c r="I26" s="173">
        <v>6</v>
      </c>
      <c r="J26" s="173">
        <v>19</v>
      </c>
      <c r="K26" s="193" t="s">
        <v>77</v>
      </c>
    </row>
    <row r="27" spans="1:15" s="74" customFormat="1" ht="15.75" thickBot="1" x14ac:dyDescent="0.3">
      <c r="A27" s="186" t="s">
        <v>9</v>
      </c>
      <c r="B27" s="175" t="s">
        <v>0</v>
      </c>
      <c r="C27" s="177">
        <v>2692</v>
      </c>
      <c r="D27" s="177">
        <v>14461</v>
      </c>
      <c r="E27" s="190">
        <v>0.186</v>
      </c>
      <c r="F27" s="177">
        <v>2622</v>
      </c>
      <c r="G27" s="177">
        <v>14314</v>
      </c>
      <c r="H27" s="190">
        <v>0.183</v>
      </c>
      <c r="I27" s="176">
        <v>70</v>
      </c>
      <c r="J27" s="176">
        <v>147</v>
      </c>
      <c r="K27" s="194">
        <v>0.47599999999999998</v>
      </c>
    </row>
    <row r="28" spans="1:15" s="74" customFormat="1" ht="15.75" thickBot="1" x14ac:dyDescent="0.3">
      <c r="A28" s="178" t="s">
        <v>30</v>
      </c>
      <c r="B28" s="179" t="s">
        <v>16</v>
      </c>
      <c r="C28" s="180">
        <v>539</v>
      </c>
      <c r="D28" s="185">
        <v>3522</v>
      </c>
      <c r="E28" s="191">
        <v>0.153</v>
      </c>
      <c r="F28" s="180">
        <v>466</v>
      </c>
      <c r="G28" s="185">
        <v>3266</v>
      </c>
      <c r="H28" s="191">
        <v>0.14299999999999999</v>
      </c>
      <c r="I28" s="180">
        <v>73</v>
      </c>
      <c r="J28" s="180">
        <v>256</v>
      </c>
      <c r="K28" s="195">
        <v>0.28499999999999998</v>
      </c>
    </row>
    <row r="29" spans="1:15" s="65" customFormat="1" ht="15.75" thickBot="1" x14ac:dyDescent="0.3">
      <c r="A29" s="178" t="s">
        <v>30</v>
      </c>
      <c r="B29" s="179" t="s">
        <v>76</v>
      </c>
      <c r="C29" s="180">
        <v>136</v>
      </c>
      <c r="D29" s="180">
        <v>502</v>
      </c>
      <c r="E29" s="191">
        <v>0.27100000000000002</v>
      </c>
      <c r="F29" s="180">
        <v>19</v>
      </c>
      <c r="G29" s="180">
        <v>64</v>
      </c>
      <c r="H29" s="191">
        <v>0.29699999999999999</v>
      </c>
      <c r="I29" s="180">
        <v>117</v>
      </c>
      <c r="J29" s="180">
        <v>438</v>
      </c>
      <c r="K29" s="195">
        <v>0.26700000000000002</v>
      </c>
      <c r="L29" s="67"/>
      <c r="M29" s="74"/>
      <c r="N29" s="74"/>
      <c r="O29" s="74"/>
    </row>
    <row r="30" spans="1:15" s="65" customFormat="1" ht="15.75" thickBot="1" x14ac:dyDescent="0.3">
      <c r="A30" s="178" t="s">
        <v>30</v>
      </c>
      <c r="B30" s="179" t="s">
        <v>17</v>
      </c>
      <c r="C30" s="180">
        <v>72</v>
      </c>
      <c r="D30" s="180">
        <v>324</v>
      </c>
      <c r="E30" s="191">
        <v>0.222</v>
      </c>
      <c r="F30" s="180">
        <v>8</v>
      </c>
      <c r="G30" s="180">
        <v>70</v>
      </c>
      <c r="H30" s="191">
        <v>0.114</v>
      </c>
      <c r="I30" s="180">
        <v>64</v>
      </c>
      <c r="J30" s="180">
        <v>254</v>
      </c>
      <c r="K30" s="195">
        <v>0.252</v>
      </c>
      <c r="L30" s="67"/>
      <c r="M30" s="74"/>
      <c r="N30" s="74"/>
      <c r="O30" s="74"/>
    </row>
    <row r="31" spans="1:15" s="65" customFormat="1" ht="15.75" thickBot="1" x14ac:dyDescent="0.3">
      <c r="A31" s="188" t="s">
        <v>30</v>
      </c>
      <c r="B31" s="181" t="s">
        <v>0</v>
      </c>
      <c r="C31" s="182">
        <v>709</v>
      </c>
      <c r="D31" s="183">
        <v>4281</v>
      </c>
      <c r="E31" s="192">
        <v>0.16600000000000001</v>
      </c>
      <c r="F31" s="182">
        <v>487</v>
      </c>
      <c r="G31" s="183">
        <v>3386</v>
      </c>
      <c r="H31" s="192">
        <v>0.14399999999999999</v>
      </c>
      <c r="I31" s="182">
        <v>222</v>
      </c>
      <c r="J31" s="182">
        <v>895</v>
      </c>
      <c r="K31" s="196">
        <v>0.248</v>
      </c>
      <c r="L31" s="67"/>
      <c r="M31" s="74"/>
      <c r="N31" s="74"/>
      <c r="O31" s="74"/>
    </row>
    <row r="32" spans="1:15" s="65" customFormat="1" ht="15.75" thickBot="1" x14ac:dyDescent="0.3">
      <c r="A32" s="74"/>
      <c r="B32" s="74"/>
      <c r="C32" s="74"/>
      <c r="D32" s="74"/>
      <c r="E32" s="67"/>
      <c r="F32" s="74"/>
      <c r="G32" s="74"/>
      <c r="H32" s="67"/>
      <c r="I32" s="74"/>
      <c r="J32" s="74"/>
      <c r="K32" s="67"/>
      <c r="L32" s="67"/>
      <c r="M32" s="74"/>
      <c r="N32" s="74"/>
      <c r="O32" s="74"/>
    </row>
    <row r="33" spans="1:15" s="65" customFormat="1" ht="24" thickBot="1" x14ac:dyDescent="0.3">
      <c r="A33" s="186" t="s">
        <v>18</v>
      </c>
      <c r="B33" s="187"/>
      <c r="C33" s="177">
        <v>3884</v>
      </c>
      <c r="D33" s="177">
        <v>20407</v>
      </c>
      <c r="E33" s="190">
        <v>0.19</v>
      </c>
      <c r="F33" s="177">
        <v>3556</v>
      </c>
      <c r="G33" s="177">
        <v>19292</v>
      </c>
      <c r="H33" s="190">
        <v>0.184</v>
      </c>
      <c r="I33" s="176">
        <v>328</v>
      </c>
      <c r="J33" s="177">
        <v>1115</v>
      </c>
      <c r="K33" s="194">
        <v>0.29399999999999998</v>
      </c>
      <c r="L33" s="67"/>
      <c r="M33" s="74"/>
      <c r="N33" s="74"/>
      <c r="O33" s="74"/>
    </row>
    <row r="34" spans="1:15" s="65" customFormat="1" x14ac:dyDescent="0.25">
      <c r="A34" s="59" t="s">
        <v>93</v>
      </c>
      <c r="B34" s="63"/>
      <c r="E34" s="74"/>
      <c r="G34" s="38"/>
      <c r="H34" s="66"/>
      <c r="I34" s="66"/>
      <c r="J34" s="67"/>
      <c r="K34" s="66"/>
      <c r="L34" s="67"/>
      <c r="M34" s="74"/>
      <c r="N34" s="74"/>
      <c r="O34" s="74"/>
    </row>
    <row r="35" spans="1:15" s="65" customFormat="1" x14ac:dyDescent="0.25">
      <c r="A35" s="73" t="s">
        <v>114</v>
      </c>
      <c r="B35" s="63"/>
      <c r="E35" s="74"/>
      <c r="G35" s="38"/>
      <c r="H35" s="66"/>
      <c r="I35" s="66"/>
      <c r="J35" s="67"/>
      <c r="K35" s="66"/>
      <c r="L35" s="67"/>
      <c r="M35" s="74"/>
      <c r="N35" s="74"/>
      <c r="O35" s="74"/>
    </row>
    <row r="36" spans="1:15" s="65" customFormat="1" x14ac:dyDescent="0.25">
      <c r="A36" s="63"/>
      <c r="B36" s="63"/>
      <c r="E36" s="74"/>
      <c r="G36" s="38"/>
      <c r="H36" s="66"/>
      <c r="I36" s="66"/>
      <c r="J36" s="67"/>
      <c r="K36" s="66"/>
      <c r="L36" s="67"/>
      <c r="M36" s="74"/>
      <c r="N36" s="74"/>
      <c r="O36" s="74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Metadata</vt:lpstr>
      <vt:lpstr>Tab1</vt:lpstr>
      <vt:lpstr>Tab2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Metadata!OLE_LINK19</vt:lpstr>
      <vt:lpstr>Metadata!Print_Area</vt:lpstr>
      <vt:lpstr>'Tab 10'!Print_Area</vt:lpstr>
      <vt:lpstr>'Tab 3'!Print_Area</vt:lpstr>
      <vt:lpstr>'Tab 4'!Print_Area</vt:lpstr>
      <vt:lpstr>'Tab 5'!Print_Area</vt:lpstr>
      <vt:lpstr>'Tab 6'!Print_Area</vt:lpstr>
      <vt:lpstr>'Tab 7'!Print_Area</vt:lpstr>
      <vt:lpstr>'Tab 9'!Print_Area</vt:lpstr>
      <vt:lpstr>'Tab1'!Print_Area</vt:lpstr>
    </vt:vector>
  </TitlesOfParts>
  <Company>DOJNI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18/2014 Adult Reoffending in Northern Ireland (2010/11 Cohort) - Tables</dc:title>
  <dc:subject>Reoffending</dc:subject>
  <dc:creator>DOJ</dc:creator>
  <cp:keywords>Reoffending Adult Crime Convictions Diversions Northern Ireland</cp:keywords>
  <cp:lastModifiedBy>Administrator</cp:lastModifiedBy>
  <cp:lastPrinted>2018-09-25T11:57:29Z</cp:lastPrinted>
  <dcterms:created xsi:type="dcterms:W3CDTF">2014-05-23T09:46:22Z</dcterms:created>
  <dcterms:modified xsi:type="dcterms:W3CDTF">2020-11-16T15:29:57Z</dcterms:modified>
</cp:coreProperties>
</file>