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1F9CED78-7F19-4FAE-B5DF-9CC3C2C30DE1}" xr6:coauthVersionLast="31" xr6:coauthVersionMax="41" xr10:uidLastSave="{00000000-0000-0000-0000-000000000000}"/>
  <workbookProtection workbookAlgorithmName="SHA-512" workbookHashValue="70avKNqVNpE348HczLSEI/hvVa5XcpV7SB60PMfHfKRrrkcssWkh3oqC4JBtf8MRI1ZBywq5T3BkX0htkfo7fw==" workbookSaltValue="CkZQ8Dx17QVdsWeIx2/h6g==" workbookSpinCount="100000" lockStructure="1"/>
  <bookViews>
    <workbookView xWindow="-120" yWindow="-120" windowWidth="25440" windowHeight="15390" tabRatio="864" firstSheet="19" activeTab="19" xr2:uid="{00000000-000D-0000-FFFF-FFFF00000000}"/>
  </bookViews>
  <sheets>
    <sheet name="(2010-11)" sheetId="17" state="hidden" r:id="rId1"/>
    <sheet name="(2011-12)" sheetId="16" state="hidden" r:id="rId2"/>
    <sheet name="(2012-13)" sheetId="14" state="hidden" r:id="rId3"/>
    <sheet name="(2013-14)" sheetId="15" state="hidden" r:id="rId4"/>
    <sheet name="(2014-15)" sheetId="13" state="hidden" r:id="rId5"/>
    <sheet name="2015-16_working" sheetId="18" state="hidden" r:id="rId6"/>
    <sheet name="(2015-16)" sheetId="3" state="hidden" r:id="rId7"/>
    <sheet name="2016-17_working" sheetId="21" state="hidden" r:id="rId8"/>
    <sheet name="(2016-17)" sheetId="22" state="hidden" r:id="rId9"/>
    <sheet name="2017-18_working" sheetId="26" state="hidden" r:id="rId10"/>
    <sheet name="(2017-18)" sheetId="27" state="hidden" r:id="rId11"/>
    <sheet name="chart" sheetId="23" state="hidden" r:id="rId12"/>
    <sheet name="raw" sheetId="28" state="hidden" r:id="rId13"/>
    <sheet name="macro" sheetId="30" state="hidden" r:id="rId14"/>
    <sheet name="checks" sheetId="20" state="hidden" r:id="rId15"/>
    <sheet name="FIRE1111_historical_raw" sheetId="1" state="hidden" r:id="rId16"/>
    <sheet name="stats release" sheetId="24" state="hidden" r:id="rId17"/>
    <sheet name="QA" sheetId="25" state="hidden" r:id="rId18"/>
    <sheet name="FIRE1111_raw" sheetId="31" state="hidden" r:id="rId19"/>
    <sheet name="FIRE1111_historical" sheetId="19" r:id="rId20"/>
    <sheet name="FIRE1111" sheetId="33" r:id="rId21"/>
  </sheets>
  <definedNames>
    <definedName name="_xlnm._FilterDatabase" localSheetId="12" hidden="1">raw!$A$1:$G$2715</definedName>
    <definedName name="_xlnm.Print_Area" localSheetId="0">'(2010-11)'!#REF!</definedName>
    <definedName name="_xlnm.Print_Area" localSheetId="1">'(2011-12)'!#REF!</definedName>
    <definedName name="_xlnm.Print_Area" localSheetId="3">'(2013-14)'!#REF!</definedName>
    <definedName name="_xlnm.Print_Area" localSheetId="4">'(2014-15)'!#REF!</definedName>
    <definedName name="qrychiefrepspecservrtaother" localSheetId="0">#REF!</definedName>
    <definedName name="qrychiefrepspecservrtaother" localSheetId="1">#REF!</definedName>
    <definedName name="qrychiefrepspecservrtaother" localSheetId="3">#REF!</definedName>
    <definedName name="qrychiefrepspecservrtaother" localSheetId="4">#REF!</definedName>
    <definedName name="qrychiefrepspecservrtaother" localSheetId="8">#REF!</definedName>
    <definedName name="qrychiefrepspecservrtaother" localSheetId="10">#REF!</definedName>
    <definedName name="qrychiefrepspecservrtaother" localSheetId="5">#REF!</definedName>
    <definedName name="qrychiefrepspecservrtaother" localSheetId="7">#REF!</definedName>
    <definedName name="qrychiefrepspecservrtaother" localSheetId="9">#REF!</definedName>
    <definedName name="qrychiefrepsuccretireresig" localSheetId="0">#REF!</definedName>
    <definedName name="qrychiefrepsuccretireresig" localSheetId="1">#REF!</definedName>
    <definedName name="qrychiefrepsuccretireresig" localSheetId="3">#REF!</definedName>
    <definedName name="qrychiefrepsuccretireresig" localSheetId="4">#REF!</definedName>
    <definedName name="qrychiefrepsuccretireresig" localSheetId="8">#REF!</definedName>
    <definedName name="qrychiefrepsuccretireresig" localSheetId="10">#REF!</definedName>
    <definedName name="qrychiefrepsuccretireresig" localSheetId="5">#REF!</definedName>
    <definedName name="qrychiefrepsuccretireresig" localSheetId="7">#REF!</definedName>
    <definedName name="qrychiefrepsuccretireresig" localSheetId="9">#REF!</definedName>
    <definedName name="qrychiefrepwteststr" localSheetId="0">#REF!</definedName>
    <definedName name="qrychiefrepwteststr" localSheetId="1">#REF!</definedName>
    <definedName name="qrychiefrepwteststr" localSheetId="3">#REF!</definedName>
    <definedName name="qrychiefrepwteststr" localSheetId="4">#REF!</definedName>
    <definedName name="qrychiefrepwteststr" localSheetId="8">#REF!</definedName>
    <definedName name="qrychiefrepwteststr" localSheetId="10">#REF!</definedName>
    <definedName name="qrychiefrepwteststr" localSheetId="5">#REF!</definedName>
    <definedName name="qrychiefrepwteststr" localSheetId="7">#REF!</definedName>
    <definedName name="qrychiefrepwteststr" localSheetId="9">#REF!</definedName>
    <definedName name="qrychiefrepwtgeneth" localSheetId="0">#REF!</definedName>
    <definedName name="qrychiefrepwtgeneth" localSheetId="1">#REF!</definedName>
    <definedName name="qrychiefrepwtgeneth" localSheetId="3">#REF!</definedName>
    <definedName name="qrychiefrepwtgeneth" localSheetId="4">#REF!</definedName>
    <definedName name="qrychiefrepwtgeneth" localSheetId="8">#REF!</definedName>
    <definedName name="qrychiefrepwtgeneth" localSheetId="10">#REF!</definedName>
    <definedName name="qrychiefrepwtgeneth" localSheetId="5">#REF!</definedName>
    <definedName name="qrychiefrepwtgeneth" localSheetId="7">#REF!</definedName>
    <definedName name="qrychiefrepwtgeneth" localSheetId="9">#REF!</definedName>
    <definedName name="qryffinjuries9900" localSheetId="0">#REF!</definedName>
    <definedName name="qryffinjuries9900" localSheetId="1">#REF!</definedName>
    <definedName name="qryffinjuries9900" localSheetId="3">#REF!</definedName>
    <definedName name="qryffinjuries9900" localSheetId="4">#REF!</definedName>
    <definedName name="qryffinjuries9900" localSheetId="8">#REF!</definedName>
    <definedName name="qryffinjuries9900" localSheetId="10">#REF!</definedName>
    <definedName name="qryffinjuries9900" localSheetId="5">#REF!</definedName>
    <definedName name="qryffinjuries9900" localSheetId="7">#REF!</definedName>
    <definedName name="qryffinjuries9900" localSheetId="9">#REF!</definedName>
    <definedName name="qryPI15" localSheetId="0">#REF!</definedName>
    <definedName name="qryPI15" localSheetId="1">#REF!</definedName>
    <definedName name="qryPI15" localSheetId="3">#REF!</definedName>
    <definedName name="qryPI15" localSheetId="4">#REF!</definedName>
    <definedName name="qryPI15" localSheetId="8">#REF!</definedName>
    <definedName name="qryPI15" localSheetId="10">#REF!</definedName>
    <definedName name="qryPI15" localSheetId="5">#REF!</definedName>
    <definedName name="qryPI15" localSheetId="7">#REF!</definedName>
    <definedName name="qryPI15" localSheetId="9">#REF!</definedName>
    <definedName name="qryPI16" localSheetId="0">#REF!</definedName>
    <definedName name="qryPI16" localSheetId="1">#REF!</definedName>
    <definedName name="qryPI16" localSheetId="3">#REF!</definedName>
    <definedName name="qryPI16" localSheetId="4">#REF!</definedName>
    <definedName name="qryPI16" localSheetId="8">#REF!</definedName>
    <definedName name="qryPI16" localSheetId="10">#REF!</definedName>
    <definedName name="qryPI16" localSheetId="5">#REF!</definedName>
    <definedName name="qryPI16" localSheetId="7">#REF!</definedName>
    <definedName name="qryPI16" localSheetId="9">#REF!</definedName>
    <definedName name="qryPIBV145a" localSheetId="0">#REF!</definedName>
    <definedName name="qryPIBV145a" localSheetId="1">#REF!</definedName>
    <definedName name="qryPIBV145a" localSheetId="3">#REF!</definedName>
    <definedName name="qryPIBV145a" localSheetId="4">#REF!</definedName>
    <definedName name="qryPIBV145a" localSheetId="8">#REF!</definedName>
    <definedName name="qryPIBV145a" localSheetId="10">#REF!</definedName>
    <definedName name="qryPIBV145a" localSheetId="5">#REF!</definedName>
    <definedName name="qryPIBV145a" localSheetId="7">#REF!</definedName>
    <definedName name="qryPIBV145a" localSheetId="9">#REF!</definedName>
    <definedName name="qryPIBV145b" localSheetId="0">#REF!</definedName>
    <definedName name="qryPIBV145b" localSheetId="1">#REF!</definedName>
    <definedName name="qryPIBV145b" localSheetId="3">#REF!</definedName>
    <definedName name="qryPIBV145b" localSheetId="4">#REF!</definedName>
    <definedName name="qryPIBV145b" localSheetId="8">#REF!</definedName>
    <definedName name="qryPIBV145b" localSheetId="10">#REF!</definedName>
    <definedName name="qryPIBV145b" localSheetId="5">#REF!</definedName>
    <definedName name="qryPIBV145b" localSheetId="7">#REF!</definedName>
    <definedName name="qryPIBV145b" localSheetId="9">#REF!</definedName>
    <definedName name="qryPIBV145c" localSheetId="0">#REF!</definedName>
    <definedName name="qryPIBV145c" localSheetId="1">#REF!</definedName>
    <definedName name="qryPIBV145c" localSheetId="3">#REF!</definedName>
    <definedName name="qryPIBV145c" localSheetId="4">#REF!</definedName>
    <definedName name="qryPIBV145c" localSheetId="8">#REF!</definedName>
    <definedName name="qryPIBV145c" localSheetId="10">#REF!</definedName>
    <definedName name="qryPIBV145c" localSheetId="5">#REF!</definedName>
    <definedName name="qryPIBV145c" localSheetId="7">#REF!</definedName>
    <definedName name="qryPIBV145c" localSheetId="9">#REF!</definedName>
    <definedName name="qryPIBV15i" localSheetId="0">#REF!</definedName>
    <definedName name="qryPIBV15i" localSheetId="1">#REF!</definedName>
    <definedName name="qryPIBV15i" localSheetId="3">#REF!</definedName>
    <definedName name="qryPIBV15i" localSheetId="4">#REF!</definedName>
    <definedName name="qryPIBV15i" localSheetId="8">#REF!</definedName>
    <definedName name="qryPIBV15i" localSheetId="10">#REF!</definedName>
    <definedName name="qryPIBV15i" localSheetId="5">#REF!</definedName>
    <definedName name="qryPIBV15i" localSheetId="7">#REF!</definedName>
    <definedName name="qryPIBV15i" localSheetId="9">#REF!</definedName>
    <definedName name="qryPIBV15ii" localSheetId="0">#REF!</definedName>
    <definedName name="qryPIBV15ii" localSheetId="1">#REF!</definedName>
    <definedName name="qryPIBV15ii" localSheetId="3">#REF!</definedName>
    <definedName name="qryPIBV15ii" localSheetId="4">#REF!</definedName>
    <definedName name="qryPIBV15ii" localSheetId="8">#REF!</definedName>
    <definedName name="qryPIBV15ii" localSheetId="10">#REF!</definedName>
    <definedName name="qryPIBV15ii" localSheetId="5">#REF!</definedName>
    <definedName name="qryPIBV15ii" localSheetId="7">#REF!</definedName>
    <definedName name="qryPIBV15ii" localSheetId="9">#REF!</definedName>
    <definedName name="qryPIctsickness" localSheetId="0">#REF!</definedName>
    <definedName name="qryPIctsickness" localSheetId="1">#REF!</definedName>
    <definedName name="qryPIctsickness" localSheetId="3">#REF!</definedName>
    <definedName name="qryPIctsickness" localSheetId="4">#REF!</definedName>
    <definedName name="qryPIctsickness" localSheetId="8">#REF!</definedName>
    <definedName name="qryPIctsickness" localSheetId="10">#REF!</definedName>
    <definedName name="qryPIctsickness" localSheetId="5">#REF!</definedName>
    <definedName name="qryPIctsickness" localSheetId="7">#REF!</definedName>
    <definedName name="qryPIctsickness" localSheetId="9">#REF!</definedName>
    <definedName name="qryPIriderfactleave" localSheetId="0">#REF!</definedName>
    <definedName name="qryPIriderfactleave" localSheetId="1">#REF!</definedName>
    <definedName name="qryPIriderfactleave" localSheetId="3">#REF!</definedName>
    <definedName name="qryPIriderfactleave" localSheetId="4">#REF!</definedName>
    <definedName name="qryPIriderfactleave" localSheetId="8">#REF!</definedName>
    <definedName name="qryPIriderfactleave" localSheetId="10">#REF!</definedName>
    <definedName name="qryPIriderfactleave" localSheetId="5">#REF!</definedName>
    <definedName name="qryPIriderfactleave" localSheetId="7">#REF!</definedName>
    <definedName name="qryPIriderfactleave" localSheetId="9">#REF!</definedName>
    <definedName name="qryPIriderfactsick" localSheetId="0">#REF!</definedName>
    <definedName name="qryPIriderfactsick" localSheetId="1">#REF!</definedName>
    <definedName name="qryPIriderfactsick" localSheetId="3">#REF!</definedName>
    <definedName name="qryPIriderfactsick" localSheetId="4">#REF!</definedName>
    <definedName name="qryPIriderfactsick" localSheetId="8">#REF!</definedName>
    <definedName name="qryPIriderfactsick" localSheetId="10">#REF!</definedName>
    <definedName name="qryPIriderfactsick" localSheetId="5">#REF!</definedName>
    <definedName name="qryPIriderfactsick" localSheetId="7">#REF!</definedName>
    <definedName name="qryPIriderfactsick" localSheetId="9">#REF!</definedName>
    <definedName name="Query_from_MS_Access_Database" localSheetId="0">'(2010-11)'!$B$2:$F$17</definedName>
    <definedName name="Query_from_MS_Access_Database" localSheetId="1">'(2011-12)'!$B$2:$B$17</definedName>
    <definedName name="Query_from_MS_Access_Database" localSheetId="3">'(2013-14)'!$B$2:$F$17</definedName>
    <definedName name="Query_from_MS_Access_Database" localSheetId="4">'(2014-15)'!$B$2:$F$17</definedName>
    <definedName name="Query_from_MS_Access_Database_1" localSheetId="0">'(2010-11)'!$B$2:$F$17</definedName>
    <definedName name="Query_from_MS_Access_Database_1" localSheetId="1">'(2011-12)'!$B$2:$B$17</definedName>
    <definedName name="Query_from_MS_Access_Database_1" localSheetId="2">'(2012-13)'!$B$2:$F$17</definedName>
    <definedName name="Query_from_MS_Access_Database_1" localSheetId="3">'(2013-14)'!$B$2:$F$17</definedName>
    <definedName name="Query_from_MS_Access_Database_1" localSheetId="4">'(2014-15)'!$B$2:$F$17</definedName>
    <definedName name="Query_from_MS_Access_Database_1" localSheetId="6">'(2015-16)'!$B$2:$F$17</definedName>
    <definedName name="Query_from_MS_Access_Database_1" localSheetId="8">'(2016-17)'!$B$2:$F$17</definedName>
    <definedName name="Query_from_MS_Access_Database_1" localSheetId="10">'(2017-18)'!$B$2:$F$17</definedName>
    <definedName name="Query1" localSheetId="0">#REF!</definedName>
    <definedName name="Query1" localSheetId="1">#REF!</definedName>
    <definedName name="Query1" localSheetId="3">#REF!</definedName>
    <definedName name="Query1" localSheetId="4">#REF!</definedName>
    <definedName name="Query1" localSheetId="8">#REF!</definedName>
    <definedName name="Query1" localSheetId="10">#REF!</definedName>
    <definedName name="Query1" localSheetId="5">#REF!</definedName>
    <definedName name="Query1" localSheetId="7">#REF!</definedName>
    <definedName name="Query1" localSheetId="9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1" l="1"/>
  <c r="B8" i="31"/>
  <c r="C8" i="31"/>
  <c r="D8" i="31"/>
  <c r="E8" i="31"/>
  <c r="B9" i="31"/>
  <c r="C9" i="31"/>
  <c r="D9" i="31"/>
  <c r="E9" i="31"/>
  <c r="B10" i="31"/>
  <c r="C10" i="31"/>
  <c r="D10" i="31"/>
  <c r="E10" i="31"/>
  <c r="B11" i="31"/>
  <c r="C11" i="31"/>
  <c r="D11" i="31"/>
  <c r="E11" i="31"/>
  <c r="C12" i="31"/>
  <c r="C13" i="31"/>
  <c r="C14" i="31"/>
  <c r="B15" i="31"/>
  <c r="C15" i="31"/>
  <c r="D15" i="31"/>
  <c r="E15" i="31"/>
  <c r="B16" i="31"/>
  <c r="C16" i="31"/>
  <c r="D16" i="31"/>
  <c r="E16" i="31"/>
  <c r="B17" i="31"/>
  <c r="C17" i="31"/>
  <c r="D17" i="31"/>
  <c r="E17" i="31"/>
  <c r="B18" i="31"/>
  <c r="C18" i="31"/>
  <c r="D18" i="31"/>
  <c r="E18" i="31"/>
  <c r="B19" i="31"/>
  <c r="C19" i="31"/>
  <c r="D19" i="31"/>
  <c r="E19" i="31"/>
  <c r="B20" i="31"/>
  <c r="C20" i="31"/>
  <c r="D20" i="31"/>
  <c r="E20" i="31"/>
  <c r="B21" i="31"/>
  <c r="C21" i="31"/>
  <c r="D21" i="31"/>
  <c r="E21" i="31"/>
  <c r="B22" i="31"/>
  <c r="C22" i="31"/>
  <c r="D22" i="31"/>
  <c r="E22" i="31"/>
  <c r="B23" i="31"/>
  <c r="C23" i="31"/>
  <c r="D23" i="31"/>
  <c r="E23" i="31"/>
  <c r="C7" i="31"/>
  <c r="D7" i="31"/>
  <c r="E7" i="31"/>
  <c r="B7" i="31"/>
  <c r="E15" i="25" l="1"/>
  <c r="E14" i="25"/>
  <c r="E13" i="25"/>
  <c r="E12" i="25"/>
  <c r="E11" i="25"/>
  <c r="E10" i="25"/>
  <c r="E9" i="25"/>
  <c r="E8" i="25"/>
  <c r="E7" i="25"/>
  <c r="E6" i="25"/>
  <c r="E5" i="25"/>
  <c r="E4" i="25"/>
  <c r="C18" i="25" l="1"/>
  <c r="B12" i="33" l="1"/>
  <c r="B13" i="33"/>
  <c r="B14" i="33"/>
  <c r="B8" i="33"/>
  <c r="D8" i="33"/>
  <c r="E8" i="33"/>
  <c r="B9" i="33"/>
  <c r="C9" i="33"/>
  <c r="E9" i="33"/>
  <c r="B10" i="33"/>
  <c r="D10" i="33"/>
  <c r="E10" i="33"/>
  <c r="B11" i="33"/>
  <c r="C11" i="33"/>
  <c r="D11" i="33"/>
  <c r="E11" i="33"/>
  <c r="D12" i="33"/>
  <c r="E12" i="33"/>
  <c r="C13" i="33"/>
  <c r="E13" i="33"/>
  <c r="D14" i="33"/>
  <c r="E14" i="33"/>
  <c r="B15" i="33"/>
  <c r="C15" i="33"/>
  <c r="D15" i="33"/>
  <c r="E15" i="33"/>
  <c r="B16" i="33"/>
  <c r="D16" i="33"/>
  <c r="E16" i="33"/>
  <c r="B17" i="33"/>
  <c r="C17" i="33"/>
  <c r="E17" i="33"/>
  <c r="B18" i="33"/>
  <c r="C18" i="33"/>
  <c r="D18" i="33"/>
  <c r="E18" i="33"/>
  <c r="B19" i="33"/>
  <c r="C19" i="33"/>
  <c r="D19" i="33"/>
  <c r="E19" i="33"/>
  <c r="B20" i="33"/>
  <c r="D20" i="33"/>
  <c r="E20" i="33"/>
  <c r="C21" i="33"/>
  <c r="D21" i="33"/>
  <c r="E21" i="33"/>
  <c r="B22" i="33"/>
  <c r="C22" i="33"/>
  <c r="D22" i="33"/>
  <c r="E22" i="33"/>
  <c r="B23" i="33"/>
  <c r="C23" i="33"/>
  <c r="D23" i="33"/>
  <c r="E23" i="33"/>
  <c r="D7" i="33"/>
  <c r="C7" i="33"/>
  <c r="B7" i="33"/>
  <c r="F14" i="31" l="1"/>
  <c r="F14" i="33" s="1"/>
  <c r="F9" i="31"/>
  <c r="F9" i="33" s="1"/>
  <c r="E24" i="31"/>
  <c r="E24" i="33" s="1"/>
  <c r="F15" i="31"/>
  <c r="F15" i="33" s="1"/>
  <c r="F17" i="31"/>
  <c r="F17" i="33" s="1"/>
  <c r="F13" i="31"/>
  <c r="F13" i="33" s="1"/>
  <c r="F12" i="31"/>
  <c r="F12" i="33" s="1"/>
  <c r="F10" i="31"/>
  <c r="F10" i="33" s="1"/>
  <c r="F8" i="31"/>
  <c r="F8" i="33" s="1"/>
  <c r="D24" i="31"/>
  <c r="D24" i="33" s="1"/>
  <c r="E7" i="33"/>
  <c r="D17" i="33"/>
  <c r="C14" i="33"/>
  <c r="D13" i="33"/>
  <c r="C10" i="33"/>
  <c r="D9" i="33"/>
  <c r="F22" i="31"/>
  <c r="F22" i="33" s="1"/>
  <c r="F20" i="31"/>
  <c r="F20" i="33" s="1"/>
  <c r="F18" i="31"/>
  <c r="F18" i="33" s="1"/>
  <c r="F16" i="31"/>
  <c r="F16" i="33" s="1"/>
  <c r="F11" i="31"/>
  <c r="F11" i="33" s="1"/>
  <c r="C24" i="31"/>
  <c r="C24" i="33" s="1"/>
  <c r="F7" i="31"/>
  <c r="F7" i="33" s="1"/>
  <c r="F23" i="31"/>
  <c r="F23" i="33" s="1"/>
  <c r="F21" i="31"/>
  <c r="F21" i="33" s="1"/>
  <c r="F19" i="31"/>
  <c r="F19" i="33" s="1"/>
  <c r="B24" i="31"/>
  <c r="B24" i="33" s="1"/>
  <c r="B21" i="33"/>
  <c r="C20" i="33"/>
  <c r="C16" i="33"/>
  <c r="C12" i="33"/>
  <c r="C8" i="33"/>
  <c r="F24" i="31" l="1"/>
  <c r="F24" i="33" s="1"/>
  <c r="P68" i="30"/>
  <c r="Q68" i="30" s="1"/>
  <c r="R68" i="30" s="1"/>
  <c r="O67" i="30"/>
  <c r="P51" i="30"/>
  <c r="Q51" i="30" s="1"/>
  <c r="R51" i="30" s="1"/>
  <c r="O50" i="30"/>
  <c r="P31" i="30"/>
  <c r="Q31" i="30" s="1"/>
  <c r="R31" i="30" s="1"/>
  <c r="O30" i="30"/>
  <c r="O13" i="30"/>
  <c r="P14" i="30"/>
  <c r="Q14" i="30" s="1"/>
  <c r="R14" i="30" s="1"/>
  <c r="D9" i="30"/>
  <c r="D8" i="30"/>
  <c r="K7" i="30"/>
  <c r="I7" i="30"/>
  <c r="H6" i="30"/>
  <c r="DP52" i="26" l="1"/>
  <c r="CK4" i="26"/>
  <c r="CC4" i="26"/>
  <c r="BV4" i="26"/>
  <c r="BK5" i="26"/>
  <c r="AZ4" i="26"/>
  <c r="AS4" i="26"/>
  <c r="AL4" i="26"/>
  <c r="AE4" i="26"/>
  <c r="N5" i="26"/>
  <c r="G5" i="26"/>
  <c r="DI52" i="26"/>
  <c r="DB52" i="26"/>
  <c r="CU52" i="26"/>
  <c r="CN52" i="26"/>
  <c r="CF52" i="26"/>
  <c r="BY52" i="26"/>
  <c r="BR52" i="26"/>
  <c r="BK52" i="26"/>
  <c r="BD52" i="26"/>
  <c r="AW52" i="26"/>
  <c r="AP52" i="26"/>
  <c r="AI52" i="26"/>
  <c r="AB52" i="26"/>
  <c r="DN52" i="26"/>
  <c r="DM52" i="26"/>
  <c r="N52" i="26"/>
  <c r="DO52" i="26"/>
  <c r="G52" i="26"/>
  <c r="DI51" i="26"/>
  <c r="DB51" i="26"/>
  <c r="CU51" i="26"/>
  <c r="CN51" i="26"/>
  <c r="CF51" i="26"/>
  <c r="BY51" i="26"/>
  <c r="BR51" i="26"/>
  <c r="BK51" i="26"/>
  <c r="BD51" i="26"/>
  <c r="AW51" i="26"/>
  <c r="AP51" i="26"/>
  <c r="AI51" i="26"/>
  <c r="AB51" i="26"/>
  <c r="DP51" i="26"/>
  <c r="DM51" i="26"/>
  <c r="N51" i="26"/>
  <c r="DO51" i="26"/>
  <c r="DN51" i="26"/>
  <c r="G51" i="26"/>
  <c r="DI50" i="26"/>
  <c r="DB50" i="26"/>
  <c r="CU50" i="26"/>
  <c r="CN50" i="26"/>
  <c r="CF50" i="26"/>
  <c r="BY50" i="26"/>
  <c r="BR50" i="26"/>
  <c r="BK50" i="26"/>
  <c r="BD50" i="26"/>
  <c r="AW50" i="26"/>
  <c r="AP50" i="26"/>
  <c r="AI50" i="26"/>
  <c r="AB50" i="26"/>
  <c r="DP50" i="26"/>
  <c r="DO50" i="26"/>
  <c r="U50" i="26"/>
  <c r="N50" i="26"/>
  <c r="DN50" i="26"/>
  <c r="G50" i="26"/>
  <c r="DI49" i="26"/>
  <c r="DB49" i="26"/>
  <c r="CU49" i="26"/>
  <c r="CN49" i="26"/>
  <c r="CF49" i="26"/>
  <c r="BY49" i="26"/>
  <c r="BR49" i="26"/>
  <c r="BK49" i="26"/>
  <c r="BD49" i="26"/>
  <c r="AW49" i="26"/>
  <c r="AP49" i="26"/>
  <c r="AI49" i="26"/>
  <c r="AB49" i="26"/>
  <c r="DO49" i="26"/>
  <c r="DN49" i="26"/>
  <c r="U49" i="26"/>
  <c r="N49" i="26"/>
  <c r="DP49" i="26"/>
  <c r="DM49" i="26"/>
  <c r="DI48" i="26"/>
  <c r="DB48" i="26"/>
  <c r="CU48" i="26"/>
  <c r="CN48" i="26"/>
  <c r="CF48" i="26"/>
  <c r="BY48" i="26"/>
  <c r="BP45" i="26"/>
  <c r="BR48" i="26"/>
  <c r="BJ45" i="26"/>
  <c r="BK48" i="26"/>
  <c r="AZ45" i="26"/>
  <c r="AT45" i="26"/>
  <c r="AW48" i="26"/>
  <c r="AN45" i="26"/>
  <c r="AP48" i="26"/>
  <c r="AH45" i="26"/>
  <c r="AI48" i="26"/>
  <c r="X45" i="26"/>
  <c r="R45" i="26"/>
  <c r="DM48" i="26"/>
  <c r="L45" i="26"/>
  <c r="N48" i="26"/>
  <c r="DP48" i="26"/>
  <c r="DO48" i="26"/>
  <c r="G48" i="26"/>
  <c r="DI47" i="26"/>
  <c r="CY45" i="26"/>
  <c r="CU47" i="26"/>
  <c r="CM45" i="26"/>
  <c r="CN47" i="26"/>
  <c r="CB45" i="26"/>
  <c r="BV45" i="26"/>
  <c r="BY47" i="26"/>
  <c r="BO45" i="26"/>
  <c r="BR47" i="26"/>
  <c r="BI45" i="26"/>
  <c r="BK47" i="26"/>
  <c r="BC45" i="26"/>
  <c r="BD47" i="26"/>
  <c r="AS45" i="26"/>
  <c r="AM45" i="26"/>
  <c r="AP47" i="26"/>
  <c r="AG45" i="26"/>
  <c r="AI47" i="26"/>
  <c r="AA45" i="26"/>
  <c r="AB47" i="26"/>
  <c r="DP47" i="26"/>
  <c r="Q45" i="26"/>
  <c r="K45" i="26"/>
  <c r="N47" i="26"/>
  <c r="DO47" i="26"/>
  <c r="DN47" i="26"/>
  <c r="G47" i="26"/>
  <c r="DP46" i="26"/>
  <c r="DI46" i="26"/>
  <c r="DB46" i="26"/>
  <c r="CU46" i="26"/>
  <c r="CL45" i="26"/>
  <c r="CE45" i="26"/>
  <c r="BU45" i="26"/>
  <c r="BR46" i="26"/>
  <c r="AP46" i="26"/>
  <c r="AI46" i="26"/>
  <c r="Z45" i="26"/>
  <c r="T45" i="26"/>
  <c r="DO46" i="26"/>
  <c r="N46" i="26"/>
  <c r="G46" i="26"/>
  <c r="DF45" i="26"/>
  <c r="CR45" i="26"/>
  <c r="CK45" i="26"/>
  <c r="CJ45" i="26"/>
  <c r="CD45" i="26"/>
  <c r="CC45" i="26"/>
  <c r="BX45" i="26"/>
  <c r="BW45" i="26"/>
  <c r="BQ45" i="26"/>
  <c r="BN45" i="26"/>
  <c r="BH45" i="26"/>
  <c r="BG45" i="26"/>
  <c r="BB45" i="26"/>
  <c r="BA45" i="26"/>
  <c r="AV45" i="26"/>
  <c r="AU45" i="26"/>
  <c r="AO45" i="26"/>
  <c r="AL45" i="26"/>
  <c r="AF45" i="26"/>
  <c r="AE45" i="26"/>
  <c r="Y45" i="26"/>
  <c r="S45" i="26"/>
  <c r="M45" i="26"/>
  <c r="D45" i="26"/>
  <c r="C45" i="26"/>
  <c r="DI44" i="26"/>
  <c r="DB44" i="26"/>
  <c r="CU44" i="26"/>
  <c r="CN44" i="26"/>
  <c r="CF44" i="26"/>
  <c r="BY44" i="26"/>
  <c r="BR44" i="26"/>
  <c r="BK44" i="26"/>
  <c r="BD44" i="26"/>
  <c r="DO44" i="26"/>
  <c r="AI44" i="26"/>
  <c r="AB44" i="26"/>
  <c r="U44" i="26"/>
  <c r="N44" i="26"/>
  <c r="DQ43" i="26"/>
  <c r="DP43" i="26"/>
  <c r="DO43" i="26"/>
  <c r="DN43" i="26"/>
  <c r="DM43" i="26"/>
  <c r="DI42" i="26"/>
  <c r="DB42" i="26"/>
  <c r="CU42" i="26"/>
  <c r="CN42" i="26"/>
  <c r="BR42" i="26"/>
  <c r="BK42" i="26"/>
  <c r="BD42" i="26"/>
  <c r="AI42" i="26"/>
  <c r="DN42" i="26"/>
  <c r="AB42" i="26"/>
  <c r="U42" i="26"/>
  <c r="N42" i="26"/>
  <c r="DO42" i="26"/>
  <c r="DM42" i="26"/>
  <c r="DI41" i="26"/>
  <c r="DB41" i="26"/>
  <c r="CU41" i="26"/>
  <c r="CN41" i="26"/>
  <c r="CF41" i="26"/>
  <c r="BY41" i="26"/>
  <c r="BR41" i="26"/>
  <c r="BK41" i="26"/>
  <c r="BD41" i="26"/>
  <c r="AW41" i="26"/>
  <c r="AP41" i="26"/>
  <c r="AI41" i="26"/>
  <c r="AB41" i="26"/>
  <c r="DN41" i="26"/>
  <c r="U41" i="26"/>
  <c r="DO41" i="26"/>
  <c r="N41" i="26"/>
  <c r="DP41" i="26"/>
  <c r="G41" i="26"/>
  <c r="DI40" i="26"/>
  <c r="DB40" i="26"/>
  <c r="CU40" i="26"/>
  <c r="CN40" i="26"/>
  <c r="CF40" i="26"/>
  <c r="BY40" i="26"/>
  <c r="BR40" i="26"/>
  <c r="BK40" i="26"/>
  <c r="BD40" i="26"/>
  <c r="AW40" i="26"/>
  <c r="AP40" i="26"/>
  <c r="AI40" i="26"/>
  <c r="AB40" i="26"/>
  <c r="DM40" i="26"/>
  <c r="DN40" i="26"/>
  <c r="N40" i="26"/>
  <c r="DP40" i="26"/>
  <c r="DO40" i="26"/>
  <c r="G40" i="26"/>
  <c r="DI39" i="26"/>
  <c r="DB39" i="26"/>
  <c r="CU39" i="26"/>
  <c r="CN39" i="26"/>
  <c r="CF39" i="26"/>
  <c r="BY39" i="26"/>
  <c r="BR39" i="26"/>
  <c r="BK39" i="26"/>
  <c r="BD39" i="26"/>
  <c r="AW39" i="26"/>
  <c r="AP39" i="26"/>
  <c r="AI39" i="26"/>
  <c r="AB39" i="26"/>
  <c r="DP39" i="26"/>
  <c r="U39" i="26"/>
  <c r="DM39" i="26"/>
  <c r="DO39" i="26"/>
  <c r="DN39" i="26"/>
  <c r="G39" i="26"/>
  <c r="DI38" i="26"/>
  <c r="DB38" i="26"/>
  <c r="CU38" i="26"/>
  <c r="CN38" i="26"/>
  <c r="CF38" i="26"/>
  <c r="BY38" i="26"/>
  <c r="BR38" i="26"/>
  <c r="BK38" i="26"/>
  <c r="BD38" i="26"/>
  <c r="AW38" i="26"/>
  <c r="AP38" i="26"/>
  <c r="AI38" i="26"/>
  <c r="AB38" i="26"/>
  <c r="DO38" i="26"/>
  <c r="U38" i="26"/>
  <c r="DP38" i="26"/>
  <c r="N38" i="26"/>
  <c r="DN38" i="26"/>
  <c r="DM38" i="26"/>
  <c r="DI37" i="26"/>
  <c r="DB37" i="26"/>
  <c r="CU37" i="26"/>
  <c r="CN37" i="26"/>
  <c r="CF37" i="26"/>
  <c r="BY37" i="26"/>
  <c r="BR37" i="26"/>
  <c r="BD37" i="26"/>
  <c r="AW37" i="26"/>
  <c r="AP37" i="26"/>
  <c r="AI37" i="26"/>
  <c r="AB37" i="26"/>
  <c r="N37" i="26"/>
  <c r="DN37" i="26"/>
  <c r="DI36" i="26"/>
  <c r="DB36" i="26"/>
  <c r="CU36" i="26"/>
  <c r="CN36" i="26"/>
  <c r="CF36" i="26"/>
  <c r="BY36" i="26"/>
  <c r="BR36" i="26"/>
  <c r="BK36" i="26"/>
  <c r="BD36" i="26"/>
  <c r="AW36" i="26"/>
  <c r="AI36" i="26"/>
  <c r="DO36" i="26"/>
  <c r="DN36" i="26"/>
  <c r="DI35" i="26"/>
  <c r="DB35" i="26"/>
  <c r="CU35" i="26"/>
  <c r="CN35" i="26"/>
  <c r="CF35" i="26"/>
  <c r="BY35" i="26"/>
  <c r="BD35" i="26"/>
  <c r="DP35" i="26"/>
  <c r="U35" i="26"/>
  <c r="N35" i="26"/>
  <c r="DO34" i="26"/>
  <c r="DI34" i="26"/>
  <c r="DB34" i="26"/>
  <c r="CU34" i="26"/>
  <c r="CF34" i="26"/>
  <c r="BY34" i="26"/>
  <c r="BR34" i="26"/>
  <c r="AW34" i="26"/>
  <c r="AP34" i="26"/>
  <c r="AI34" i="26"/>
  <c r="AB34" i="26"/>
  <c r="DP34" i="26"/>
  <c r="N34" i="26"/>
  <c r="G34" i="26"/>
  <c r="DI33" i="26"/>
  <c r="DB33" i="26"/>
  <c r="CU33" i="26"/>
  <c r="CN33" i="26"/>
  <c r="BD33" i="26"/>
  <c r="AW33" i="26"/>
  <c r="AP33" i="26"/>
  <c r="AI33" i="26"/>
  <c r="AB33" i="26"/>
  <c r="DP33" i="26"/>
  <c r="N33" i="26"/>
  <c r="DI32" i="26"/>
  <c r="DB32" i="26"/>
  <c r="CU32" i="26"/>
  <c r="CN32" i="26"/>
  <c r="CF32" i="26"/>
  <c r="BR32" i="26"/>
  <c r="BK32" i="26"/>
  <c r="AW32" i="26"/>
  <c r="AI32" i="26"/>
  <c r="AB32" i="26"/>
  <c r="DN32" i="26"/>
  <c r="DO32" i="26"/>
  <c r="DI31" i="26"/>
  <c r="DB31" i="26"/>
  <c r="CU31" i="26"/>
  <c r="CN31" i="26"/>
  <c r="CF31" i="26"/>
  <c r="BY31" i="26"/>
  <c r="BD31" i="26"/>
  <c r="AW31" i="26"/>
  <c r="DN31" i="26"/>
  <c r="AB31" i="26"/>
  <c r="DP31" i="26"/>
  <c r="U31" i="26"/>
  <c r="G31" i="26"/>
  <c r="DI30" i="26"/>
  <c r="DB30" i="26"/>
  <c r="CU30" i="26"/>
  <c r="CF30" i="26"/>
  <c r="BY30" i="26"/>
  <c r="BR30" i="26"/>
  <c r="BK30" i="26"/>
  <c r="BD30" i="26"/>
  <c r="AW30" i="26"/>
  <c r="AP30" i="26"/>
  <c r="AI30" i="26"/>
  <c r="U30" i="26"/>
  <c r="DO30" i="26"/>
  <c r="DI29" i="26"/>
  <c r="DB29" i="26"/>
  <c r="CU29" i="26"/>
  <c r="CN29" i="26"/>
  <c r="CF29" i="26"/>
  <c r="BY29" i="26"/>
  <c r="BR29" i="26"/>
  <c r="BK29" i="26"/>
  <c r="BD29" i="26"/>
  <c r="AP29" i="26"/>
  <c r="DO29" i="26"/>
  <c r="DN29" i="26"/>
  <c r="N29" i="26"/>
  <c r="DP29" i="26"/>
  <c r="DN28" i="26"/>
  <c r="DI28" i="26"/>
  <c r="DB28" i="26"/>
  <c r="CU28" i="26"/>
  <c r="CN28" i="26"/>
  <c r="BK28" i="26"/>
  <c r="BD28" i="26"/>
  <c r="AB28" i="26"/>
  <c r="DM28" i="26"/>
  <c r="N28" i="26"/>
  <c r="G28" i="26"/>
  <c r="DI27" i="26"/>
  <c r="DB27" i="26"/>
  <c r="CU27" i="26"/>
  <c r="CF27" i="26"/>
  <c r="BY27" i="26"/>
  <c r="AW27" i="26"/>
  <c r="AP27" i="26"/>
  <c r="AI27" i="26"/>
  <c r="AB27" i="26"/>
  <c r="U27" i="26"/>
  <c r="DN27" i="26"/>
  <c r="G27" i="26"/>
  <c r="DI26" i="26"/>
  <c r="DB26" i="26"/>
  <c r="CU26" i="26"/>
  <c r="CN26" i="26"/>
  <c r="CF26" i="26"/>
  <c r="BY26" i="26"/>
  <c r="BR26" i="26"/>
  <c r="BK26" i="26"/>
  <c r="BD26" i="26"/>
  <c r="AW26" i="26"/>
  <c r="AP26" i="26"/>
  <c r="AB26" i="26"/>
  <c r="DP26" i="26"/>
  <c r="U26" i="26"/>
  <c r="N26" i="26"/>
  <c r="DI25" i="26"/>
  <c r="DB25" i="26"/>
  <c r="CU25" i="26"/>
  <c r="BR25" i="26"/>
  <c r="BK25" i="26"/>
  <c r="BD25" i="26"/>
  <c r="AW25" i="26"/>
  <c r="AP25" i="26"/>
  <c r="AI25" i="26"/>
  <c r="DO25" i="26"/>
  <c r="DN25" i="26"/>
  <c r="U25" i="26"/>
  <c r="N25" i="26"/>
  <c r="DI24" i="26"/>
  <c r="DB24" i="26"/>
  <c r="CU24" i="26"/>
  <c r="CN24" i="26"/>
  <c r="BR24" i="26"/>
  <c r="BK24" i="26"/>
  <c r="BD24" i="26"/>
  <c r="AI24" i="26"/>
  <c r="AB24" i="26"/>
  <c r="DN24" i="26"/>
  <c r="DP24" i="26"/>
  <c r="DI23" i="26"/>
  <c r="DB23" i="26"/>
  <c r="CU23" i="26"/>
  <c r="CF23" i="26"/>
  <c r="BY23" i="26"/>
  <c r="BR23" i="26"/>
  <c r="BK23" i="26"/>
  <c r="AP23" i="26"/>
  <c r="AI23" i="26"/>
  <c r="DM23" i="26"/>
  <c r="DI22" i="26"/>
  <c r="DB22" i="26"/>
  <c r="CU22" i="26"/>
  <c r="CN22" i="26"/>
  <c r="CF22" i="26"/>
  <c r="BY22" i="26"/>
  <c r="BD22" i="26"/>
  <c r="AW22" i="26"/>
  <c r="AP22" i="26"/>
  <c r="AI22" i="26"/>
  <c r="AB22" i="26"/>
  <c r="DN22" i="26"/>
  <c r="N22" i="26"/>
  <c r="G22" i="26"/>
  <c r="DI21" i="26"/>
  <c r="DB21" i="26"/>
  <c r="CU21" i="26"/>
  <c r="CN21" i="26"/>
  <c r="CF21" i="26"/>
  <c r="BR21" i="26"/>
  <c r="BK21" i="26"/>
  <c r="BD21" i="26"/>
  <c r="AW21" i="26"/>
  <c r="AI21" i="26"/>
  <c r="AB21" i="26"/>
  <c r="U21" i="26"/>
  <c r="DO21" i="26"/>
  <c r="DI20" i="26"/>
  <c r="DB20" i="26"/>
  <c r="CU20" i="26"/>
  <c r="CN20" i="26"/>
  <c r="CF20" i="26"/>
  <c r="BY20" i="26"/>
  <c r="BR20" i="26"/>
  <c r="BK20" i="26"/>
  <c r="BD20" i="26"/>
  <c r="AW20" i="26"/>
  <c r="AP20" i="26"/>
  <c r="AB20" i="26"/>
  <c r="DP20" i="26"/>
  <c r="U20" i="26"/>
  <c r="N20" i="26"/>
  <c r="DI19" i="26"/>
  <c r="DB19" i="26"/>
  <c r="CU19" i="26"/>
  <c r="BR19" i="26"/>
  <c r="BK19" i="26"/>
  <c r="BD19" i="26"/>
  <c r="AW19" i="26"/>
  <c r="AP19" i="26"/>
  <c r="AI19" i="26"/>
  <c r="DO19" i="26"/>
  <c r="DN19" i="26"/>
  <c r="U19" i="26"/>
  <c r="N19" i="26"/>
  <c r="DI18" i="26"/>
  <c r="DB18" i="26"/>
  <c r="CU18" i="26"/>
  <c r="CN18" i="26"/>
  <c r="CF18" i="26"/>
  <c r="BY18" i="26"/>
  <c r="BD18" i="26"/>
  <c r="AW18" i="26"/>
  <c r="AP18" i="26"/>
  <c r="AI18" i="26"/>
  <c r="AB18" i="26"/>
  <c r="DN18" i="26"/>
  <c r="DO18" i="26"/>
  <c r="DI17" i="26"/>
  <c r="DB17" i="26"/>
  <c r="CU17" i="26"/>
  <c r="CF17" i="26"/>
  <c r="BY17" i="26"/>
  <c r="DP17" i="26"/>
  <c r="AW17" i="26"/>
  <c r="DM17" i="26"/>
  <c r="AB17" i="26"/>
  <c r="U17" i="26"/>
  <c r="N17" i="26"/>
  <c r="DI16" i="26"/>
  <c r="DB16" i="26"/>
  <c r="CU16" i="26"/>
  <c r="BY16" i="26"/>
  <c r="BR16" i="26"/>
  <c r="BK16" i="26"/>
  <c r="BD16" i="26"/>
  <c r="AW16" i="26"/>
  <c r="AP16" i="26"/>
  <c r="AI16" i="26"/>
  <c r="DO16" i="26"/>
  <c r="DP16" i="26"/>
  <c r="N16" i="26"/>
  <c r="DM16" i="26"/>
  <c r="DI15" i="26"/>
  <c r="DB15" i="26"/>
  <c r="CU15" i="26"/>
  <c r="CN15" i="26"/>
  <c r="BR15" i="26"/>
  <c r="BK15" i="26"/>
  <c r="BD15" i="26"/>
  <c r="AP15" i="26"/>
  <c r="AI15" i="26"/>
  <c r="AB15" i="26"/>
  <c r="DN15" i="26"/>
  <c r="DO15" i="26"/>
  <c r="DM15" i="26"/>
  <c r="DI14" i="26"/>
  <c r="DB14" i="26"/>
  <c r="CU14" i="26"/>
  <c r="CN14" i="26"/>
  <c r="CF14" i="26"/>
  <c r="BR14" i="26"/>
  <c r="BK14" i="26"/>
  <c r="BD14" i="26"/>
  <c r="AW14" i="26"/>
  <c r="DN14" i="26"/>
  <c r="AB14" i="26"/>
  <c r="DM14" i="26"/>
  <c r="N14" i="26"/>
  <c r="G14" i="26"/>
  <c r="DI13" i="26"/>
  <c r="DB13" i="26"/>
  <c r="CU13" i="26"/>
  <c r="CN13" i="26"/>
  <c r="CF13" i="26"/>
  <c r="BY13" i="26"/>
  <c r="BD13" i="26"/>
  <c r="AW13" i="26"/>
  <c r="AP13" i="26"/>
  <c r="DP13" i="26"/>
  <c r="U13" i="26"/>
  <c r="N13" i="26"/>
  <c r="DN13" i="26"/>
  <c r="DI12" i="26"/>
  <c r="DB12" i="26"/>
  <c r="CU12" i="26"/>
  <c r="CN12" i="26"/>
  <c r="CF12" i="26"/>
  <c r="BY12" i="26"/>
  <c r="BR12" i="26"/>
  <c r="BK12" i="26"/>
  <c r="AP12" i="26"/>
  <c r="AI12" i="26"/>
  <c r="AB12" i="26"/>
  <c r="DO12" i="26"/>
  <c r="U12" i="26"/>
  <c r="DP12" i="26"/>
  <c r="N12" i="26"/>
  <c r="DI11" i="26"/>
  <c r="DB11" i="26"/>
  <c r="CU11" i="26"/>
  <c r="CN11" i="26"/>
  <c r="BY11" i="26"/>
  <c r="BR11" i="26"/>
  <c r="BK11" i="26"/>
  <c r="BD11" i="26"/>
  <c r="AI11" i="26"/>
  <c r="DN11" i="26"/>
  <c r="AB11" i="26"/>
  <c r="U11" i="26"/>
  <c r="N11" i="26"/>
  <c r="DO11" i="26"/>
  <c r="DM11" i="26"/>
  <c r="DI10" i="26"/>
  <c r="DB10" i="26"/>
  <c r="CU10" i="26"/>
  <c r="CN10" i="26"/>
  <c r="CF10" i="26"/>
  <c r="BY10" i="26"/>
  <c r="BR10" i="26"/>
  <c r="BK10" i="26"/>
  <c r="BD10" i="26"/>
  <c r="AW10" i="26"/>
  <c r="AP10" i="26"/>
  <c r="AI10" i="26"/>
  <c r="AB10" i="26"/>
  <c r="DN10" i="26"/>
  <c r="DM10" i="26"/>
  <c r="N10" i="26"/>
  <c r="DP10" i="26"/>
  <c r="DO10" i="26"/>
  <c r="G10" i="26"/>
  <c r="DI9" i="26"/>
  <c r="DB9" i="26"/>
  <c r="CU9" i="26"/>
  <c r="CN9" i="26"/>
  <c r="CF9" i="26"/>
  <c r="BY9" i="26"/>
  <c r="BI4" i="26"/>
  <c r="AW9" i="26"/>
  <c r="AP9" i="26"/>
  <c r="AI9" i="26"/>
  <c r="DM9" i="26"/>
  <c r="N9" i="26"/>
  <c r="G9" i="26"/>
  <c r="DI8" i="26"/>
  <c r="DB8" i="26"/>
  <c r="CU8" i="26"/>
  <c r="CN8" i="26"/>
  <c r="CE4" i="26"/>
  <c r="BY8" i="26"/>
  <c r="BR8" i="26"/>
  <c r="BK8" i="26"/>
  <c r="BD8" i="26"/>
  <c r="AV4" i="26"/>
  <c r="AF4" i="26"/>
  <c r="AI8" i="26"/>
  <c r="AB8" i="26"/>
  <c r="DP8" i="26"/>
  <c r="U8" i="26"/>
  <c r="N8" i="26"/>
  <c r="DN8" i="26"/>
  <c r="DI7" i="26"/>
  <c r="DB7" i="26"/>
  <c r="CU7" i="26"/>
  <c r="CD4" i="26"/>
  <c r="CD3" i="26" s="1"/>
  <c r="E16" i="27" s="1"/>
  <c r="BR7" i="26"/>
  <c r="BA4" i="26"/>
  <c r="BA3" i="26" s="1"/>
  <c r="D12" i="27" s="1"/>
  <c r="BD7" i="26"/>
  <c r="AU4" i="26"/>
  <c r="AU3" i="26" s="1"/>
  <c r="E11" i="27" s="1"/>
  <c r="AW7" i="26"/>
  <c r="AO4" i="26"/>
  <c r="AO3" i="26" s="1"/>
  <c r="F10" i="27" s="1"/>
  <c r="Y4" i="26"/>
  <c r="Y3" i="26" s="1"/>
  <c r="D8" i="27" s="1"/>
  <c r="AB7" i="26"/>
  <c r="S4" i="26"/>
  <c r="DN7" i="26"/>
  <c r="U7" i="26"/>
  <c r="M4" i="26"/>
  <c r="DO7" i="26"/>
  <c r="N7" i="26"/>
  <c r="DI6" i="26"/>
  <c r="DB6" i="26"/>
  <c r="CU6" i="26"/>
  <c r="CJ4" i="26"/>
  <c r="CF6" i="26"/>
  <c r="BW4" i="26"/>
  <c r="BW3" i="26" s="1"/>
  <c r="E15" i="27" s="1"/>
  <c r="BY6" i="26"/>
  <c r="BP4" i="26"/>
  <c r="BR6" i="26"/>
  <c r="BJ4" i="26"/>
  <c r="AT4" i="26"/>
  <c r="AW6" i="26"/>
  <c r="AN4" i="26"/>
  <c r="DN6" i="26"/>
  <c r="AH4" i="26"/>
  <c r="U6" i="26"/>
  <c r="L4" i="26"/>
  <c r="L3" i="26" s="1"/>
  <c r="E5" i="27" s="1"/>
  <c r="N6" i="26"/>
  <c r="DI5" i="26"/>
  <c r="CU5" i="26"/>
  <c r="CM4" i="26"/>
  <c r="CM3" i="26" s="1"/>
  <c r="F17" i="27" s="1"/>
  <c r="CB4" i="26"/>
  <c r="BR5" i="26"/>
  <c r="AP5" i="26"/>
  <c r="AA4" i="26"/>
  <c r="AA3" i="26" s="1"/>
  <c r="F8" i="27" s="1"/>
  <c r="Z4" i="26"/>
  <c r="Z3" i="26" s="1"/>
  <c r="E8" i="27" s="1"/>
  <c r="DP5" i="26"/>
  <c r="Q4" i="26"/>
  <c r="DF4" i="26"/>
  <c r="DF3" i="26" s="1"/>
  <c r="D20" i="27" s="1"/>
  <c r="CR4" i="26"/>
  <c r="CL4" i="26"/>
  <c r="BX4" i="26"/>
  <c r="BQ4" i="26"/>
  <c r="BO4" i="26"/>
  <c r="BH4" i="26"/>
  <c r="BC4" i="26"/>
  <c r="BB4" i="26"/>
  <c r="BB3" i="26" s="1"/>
  <c r="E12" i="27" s="1"/>
  <c r="AG4" i="26"/>
  <c r="K4" i="26"/>
  <c r="K3" i="26" s="1"/>
  <c r="D5" i="27" s="1"/>
  <c r="E4" i="26"/>
  <c r="BQ3" i="26"/>
  <c r="F14" i="27" s="1"/>
  <c r="Q3" i="26" l="1"/>
  <c r="C6" i="27" s="1"/>
  <c r="CJ3" i="26"/>
  <c r="C17" i="27" s="1"/>
  <c r="BO3" i="26"/>
  <c r="D14" i="27" s="1"/>
  <c r="CR3" i="26"/>
  <c r="D18" i="27" s="1"/>
  <c r="AH3" i="26"/>
  <c r="F9" i="27" s="1"/>
  <c r="AT3" i="26"/>
  <c r="D11" i="27" s="1"/>
  <c r="BI3" i="26"/>
  <c r="E13" i="27" s="1"/>
  <c r="CL3" i="26"/>
  <c r="E17" i="27" s="1"/>
  <c r="S3" i="26"/>
  <c r="E6" i="27" s="1"/>
  <c r="AN3" i="26"/>
  <c r="E10" i="27" s="1"/>
  <c r="BX3" i="26"/>
  <c r="F15" i="27" s="1"/>
  <c r="AF3" i="26"/>
  <c r="D9" i="27" s="1"/>
  <c r="CU4" i="26"/>
  <c r="AG3" i="26"/>
  <c r="E9" i="27" s="1"/>
  <c r="CB3" i="26"/>
  <c r="C16" i="27" s="1"/>
  <c r="M3" i="26"/>
  <c r="F5" i="27" s="1"/>
  <c r="CE3" i="26"/>
  <c r="F16" i="27" s="1"/>
  <c r="AE3" i="26"/>
  <c r="C9" i="27" s="1"/>
  <c r="CC3" i="26"/>
  <c r="D16" i="27" s="1"/>
  <c r="DI4" i="26"/>
  <c r="CU45" i="26"/>
  <c r="CU3" i="26" s="1"/>
  <c r="G18" i="27" s="1"/>
  <c r="CK3" i="26"/>
  <c r="D17" i="27" s="1"/>
  <c r="BV3" i="26"/>
  <c r="D15" i="27" s="1"/>
  <c r="BP3" i="26"/>
  <c r="E14" i="27" s="1"/>
  <c r="BJ3" i="26"/>
  <c r="F13" i="27" s="1"/>
  <c r="BH3" i="26"/>
  <c r="D13" i="27" s="1"/>
  <c r="BC3" i="26"/>
  <c r="F12" i="27" s="1"/>
  <c r="AZ3" i="26"/>
  <c r="C12" i="27" s="1"/>
  <c r="AV3" i="26"/>
  <c r="F11" i="27" s="1"/>
  <c r="AS3" i="26"/>
  <c r="C11" i="27" s="1"/>
  <c r="AP45" i="26"/>
  <c r="AL3" i="26"/>
  <c r="C10" i="27" s="1"/>
  <c r="DQ50" i="26"/>
  <c r="N45" i="26"/>
  <c r="DQ41" i="26"/>
  <c r="DO45" i="26"/>
  <c r="AW5" i="26"/>
  <c r="BY5" i="26"/>
  <c r="BG4" i="26"/>
  <c r="BG3" i="26" s="1"/>
  <c r="C13" i="27" s="1"/>
  <c r="BD5" i="26"/>
  <c r="DP45" i="26"/>
  <c r="BR45" i="26"/>
  <c r="DN5" i="26"/>
  <c r="U5" i="26"/>
  <c r="CN6" i="26"/>
  <c r="BK7" i="26"/>
  <c r="DN9" i="26"/>
  <c r="AM4" i="26"/>
  <c r="AM3" i="26" s="1"/>
  <c r="D10" i="27" s="1"/>
  <c r="DO5" i="26"/>
  <c r="AB5" i="26"/>
  <c r="AI5" i="26"/>
  <c r="DM5" i="26"/>
  <c r="R4" i="26"/>
  <c r="R3" i="26" s="1"/>
  <c r="D6" i="27" s="1"/>
  <c r="X4" i="26"/>
  <c r="X3" i="26" s="1"/>
  <c r="C8" i="27" s="1"/>
  <c r="AB6" i="26"/>
  <c r="DP7" i="26"/>
  <c r="BY7" i="26"/>
  <c r="CF7" i="26"/>
  <c r="CN7" i="26"/>
  <c r="DO8" i="26"/>
  <c r="DO9" i="26"/>
  <c r="BD9" i="26"/>
  <c r="BK9" i="26"/>
  <c r="BR9" i="26"/>
  <c r="CN5" i="26"/>
  <c r="G6" i="26"/>
  <c r="BK6" i="26"/>
  <c r="AW8" i="26"/>
  <c r="AB9" i="26"/>
  <c r="J4" i="26"/>
  <c r="T4" i="26"/>
  <c r="T3" i="26" s="1"/>
  <c r="F6" i="27" s="1"/>
  <c r="BN4" i="26"/>
  <c r="BN3" i="26" s="1"/>
  <c r="C14" i="27" s="1"/>
  <c r="BU4" i="26"/>
  <c r="BU3" i="26" s="1"/>
  <c r="C15" i="27" s="1"/>
  <c r="DB5" i="26"/>
  <c r="DB4" i="26" s="1"/>
  <c r="CY4" i="26"/>
  <c r="CY3" i="26" s="1"/>
  <c r="D19" i="27" s="1"/>
  <c r="DO6" i="26"/>
  <c r="AI6" i="26"/>
  <c r="AP6" i="26"/>
  <c r="DM7" i="26"/>
  <c r="C4" i="26"/>
  <c r="C3" i="26" s="1"/>
  <c r="C4" i="27" s="1"/>
  <c r="G7" i="26"/>
  <c r="G8" i="26"/>
  <c r="DP9" i="26"/>
  <c r="CF5" i="26"/>
  <c r="DP6" i="26"/>
  <c r="F4" i="26"/>
  <c r="BD6" i="26"/>
  <c r="DM6" i="26"/>
  <c r="AI7" i="26"/>
  <c r="AP8" i="26"/>
  <c r="U9" i="26"/>
  <c r="D4" i="26"/>
  <c r="D3" i="26" s="1"/>
  <c r="D4" i="27" s="1"/>
  <c r="AP7" i="26"/>
  <c r="CF8" i="26"/>
  <c r="G11" i="26"/>
  <c r="U14" i="26"/>
  <c r="G15" i="26"/>
  <c r="G16" i="26"/>
  <c r="G23" i="26"/>
  <c r="DM8" i="26"/>
  <c r="AP11" i="26"/>
  <c r="AW11" i="26"/>
  <c r="DO13" i="26"/>
  <c r="AB13" i="26"/>
  <c r="AI13" i="26"/>
  <c r="DM13" i="26"/>
  <c r="N15" i="26"/>
  <c r="U15" i="26"/>
  <c r="BY15" i="26"/>
  <c r="CF15" i="26"/>
  <c r="DN16" i="26"/>
  <c r="G17" i="26"/>
  <c r="BD17" i="26"/>
  <c r="BK17" i="26"/>
  <c r="BR17" i="26"/>
  <c r="DP18" i="26"/>
  <c r="BK18" i="26"/>
  <c r="BR18" i="26"/>
  <c r="DP19" i="26"/>
  <c r="BY19" i="26"/>
  <c r="CF19" i="26"/>
  <c r="CN19" i="26"/>
  <c r="DO20" i="26"/>
  <c r="DP21" i="26"/>
  <c r="DM21" i="26"/>
  <c r="DO22" i="26"/>
  <c r="BK22" i="26"/>
  <c r="BR22" i="26"/>
  <c r="DN23" i="26"/>
  <c r="N23" i="26"/>
  <c r="U23" i="26"/>
  <c r="AB23" i="26"/>
  <c r="G24" i="26"/>
  <c r="N24" i="26"/>
  <c r="DM24" i="26"/>
  <c r="DP25" i="26"/>
  <c r="BY25" i="26"/>
  <c r="CF25" i="26"/>
  <c r="CN25" i="26"/>
  <c r="DO26" i="26"/>
  <c r="DO27" i="26"/>
  <c r="BD27" i="26"/>
  <c r="BK27" i="26"/>
  <c r="BR27" i="26"/>
  <c r="CN27" i="26"/>
  <c r="AI28" i="26"/>
  <c r="AP28" i="26"/>
  <c r="AW28" i="26"/>
  <c r="BY28" i="26"/>
  <c r="CF28" i="26"/>
  <c r="DM29" i="26"/>
  <c r="G29" i="26"/>
  <c r="DP30" i="26"/>
  <c r="DM30" i="26"/>
  <c r="DN33" i="26"/>
  <c r="BY33" i="26"/>
  <c r="DP36" i="26"/>
  <c r="DM12" i="26"/>
  <c r="G12" i="26"/>
  <c r="AW12" i="26"/>
  <c r="BD12" i="26"/>
  <c r="DO14" i="26"/>
  <c r="AI14" i="26"/>
  <c r="AP14" i="26"/>
  <c r="U16" i="26"/>
  <c r="AB16" i="26"/>
  <c r="CF16" i="26"/>
  <c r="CN16" i="26"/>
  <c r="DN17" i="26"/>
  <c r="CN17" i="26"/>
  <c r="G18" i="26"/>
  <c r="N18" i="26"/>
  <c r="DM18" i="26"/>
  <c r="U18" i="26"/>
  <c r="DM19" i="26"/>
  <c r="G19" i="26"/>
  <c r="G20" i="26"/>
  <c r="G21" i="26"/>
  <c r="N21" i="26"/>
  <c r="DP22" i="26"/>
  <c r="DO23" i="26"/>
  <c r="AW23" i="26"/>
  <c r="BD23" i="26"/>
  <c r="AP24" i="26"/>
  <c r="AW24" i="26"/>
  <c r="BY24" i="26"/>
  <c r="CF24" i="26"/>
  <c r="DM25" i="26"/>
  <c r="G25" i="26"/>
  <c r="G26" i="26"/>
  <c r="DP27" i="26"/>
  <c r="DM27" i="26"/>
  <c r="DO28" i="26"/>
  <c r="BR28" i="26"/>
  <c r="AB29" i="26"/>
  <c r="AI29" i="26"/>
  <c r="G30" i="26"/>
  <c r="N30" i="26"/>
  <c r="DM31" i="26"/>
  <c r="N31" i="26"/>
  <c r="G32" i="26"/>
  <c r="DM32" i="26"/>
  <c r="BK33" i="26"/>
  <c r="BR33" i="26"/>
  <c r="DM34" i="26"/>
  <c r="DN35" i="26"/>
  <c r="AB35" i="26"/>
  <c r="AP35" i="26"/>
  <c r="AW35" i="26"/>
  <c r="G36" i="26"/>
  <c r="DM36" i="26"/>
  <c r="AB36" i="26"/>
  <c r="U10" i="26"/>
  <c r="DQ10" i="26" s="1"/>
  <c r="DP11" i="26"/>
  <c r="CF11" i="26"/>
  <c r="DN12" i="26"/>
  <c r="G13" i="26"/>
  <c r="BK13" i="26"/>
  <c r="BR13" i="26"/>
  <c r="DP14" i="26"/>
  <c r="BY14" i="26"/>
  <c r="DP15" i="26"/>
  <c r="AW15" i="26"/>
  <c r="DO17" i="26"/>
  <c r="AI17" i="26"/>
  <c r="AP17" i="26"/>
  <c r="AB19" i="26"/>
  <c r="DN20" i="26"/>
  <c r="AI20" i="26"/>
  <c r="DN21" i="26"/>
  <c r="AP21" i="26"/>
  <c r="BY21" i="26"/>
  <c r="DM22" i="26"/>
  <c r="DP23" i="26"/>
  <c r="CN23" i="26"/>
  <c r="DO24" i="26"/>
  <c r="AB25" i="26"/>
  <c r="DN26" i="26"/>
  <c r="AI26" i="26"/>
  <c r="N27" i="26"/>
  <c r="DP28" i="26"/>
  <c r="AP31" i="26"/>
  <c r="BD32" i="26"/>
  <c r="DO33" i="26"/>
  <c r="BK34" i="26"/>
  <c r="DM20" i="26"/>
  <c r="DM26" i="26"/>
  <c r="AW29" i="26"/>
  <c r="AB30" i="26"/>
  <c r="DP32" i="26"/>
  <c r="BY32" i="26"/>
  <c r="U33" i="26"/>
  <c r="DO35" i="26"/>
  <c r="BK35" i="26"/>
  <c r="BR35" i="26"/>
  <c r="DM35" i="26"/>
  <c r="AP36" i="26"/>
  <c r="DP37" i="26"/>
  <c r="DO37" i="26"/>
  <c r="BK37" i="26"/>
  <c r="U29" i="26"/>
  <c r="DO31" i="26"/>
  <c r="BK31" i="26"/>
  <c r="BR31" i="26"/>
  <c r="AP32" i="26"/>
  <c r="DN34" i="26"/>
  <c r="CN34" i="26"/>
  <c r="AI35" i="26"/>
  <c r="N36" i="26"/>
  <c r="U36" i="26"/>
  <c r="DM37" i="26"/>
  <c r="G37" i="26"/>
  <c r="G38" i="26"/>
  <c r="DQ38" i="26" s="1"/>
  <c r="U22" i="26"/>
  <c r="U24" i="26"/>
  <c r="U28" i="26"/>
  <c r="DN30" i="26"/>
  <c r="CN30" i="26"/>
  <c r="AI31" i="26"/>
  <c r="N32" i="26"/>
  <c r="U32" i="26"/>
  <c r="DM33" i="26"/>
  <c r="G33" i="26"/>
  <c r="CF33" i="26"/>
  <c r="U34" i="26"/>
  <c r="BD34" i="26"/>
  <c r="G35" i="26"/>
  <c r="U37" i="26"/>
  <c r="DM41" i="26"/>
  <c r="DP42" i="26"/>
  <c r="BY42" i="26"/>
  <c r="CF42" i="26"/>
  <c r="DM44" i="26"/>
  <c r="G44" i="26"/>
  <c r="J45" i="26"/>
  <c r="AW46" i="26"/>
  <c r="BD46" i="26"/>
  <c r="BK46" i="26"/>
  <c r="BK45" i="26" s="1"/>
  <c r="CF46" i="26"/>
  <c r="CN46" i="26"/>
  <c r="CN45" i="26" s="1"/>
  <c r="DI45" i="26"/>
  <c r="N39" i="26"/>
  <c r="DQ39" i="26" s="1"/>
  <c r="U40" i="26"/>
  <c r="DQ40" i="26" s="1"/>
  <c r="G42" i="26"/>
  <c r="AP42" i="26"/>
  <c r="AW42" i="26"/>
  <c r="DN44" i="26"/>
  <c r="DP44" i="26"/>
  <c r="AP44" i="26"/>
  <c r="AW44" i="26"/>
  <c r="DN46" i="26"/>
  <c r="U46" i="26"/>
  <c r="AB46" i="26"/>
  <c r="AI45" i="26"/>
  <c r="BY46" i="26"/>
  <c r="BY45" i="26" s="1"/>
  <c r="U47" i="26"/>
  <c r="AW47" i="26"/>
  <c r="CF47" i="26"/>
  <c r="DM47" i="26"/>
  <c r="AB48" i="26"/>
  <c r="BD48" i="26"/>
  <c r="DN48" i="26"/>
  <c r="G49" i="26"/>
  <c r="DQ49" i="26" s="1"/>
  <c r="U51" i="26"/>
  <c r="DQ51" i="26" s="1"/>
  <c r="E45" i="26"/>
  <c r="E3" i="26" s="1"/>
  <c r="E4" i="27" s="1"/>
  <c r="DM46" i="26"/>
  <c r="DB47" i="26"/>
  <c r="DB45" i="26" s="1"/>
  <c r="DM50" i="26"/>
  <c r="F45" i="26"/>
  <c r="U48" i="26"/>
  <c r="U52" i="26"/>
  <c r="DQ52" i="26" s="1"/>
  <c r="DM43" i="21"/>
  <c r="DN43" i="21"/>
  <c r="DO43" i="21"/>
  <c r="DP43" i="21"/>
  <c r="DQ43" i="21"/>
  <c r="DI3" i="26" l="1"/>
  <c r="G20" i="27" s="1"/>
  <c r="E21" i="27"/>
  <c r="DQ22" i="26"/>
  <c r="BD45" i="26"/>
  <c r="DQ28" i="26"/>
  <c r="DQ14" i="26"/>
  <c r="DQ5" i="26"/>
  <c r="D21" i="27"/>
  <c r="DM45" i="26"/>
  <c r="DQ47" i="26"/>
  <c r="DQ27" i="26"/>
  <c r="N4" i="26"/>
  <c r="N3" i="26" s="1"/>
  <c r="G5" i="27" s="1"/>
  <c r="DQ48" i="26"/>
  <c r="DQ42" i="26"/>
  <c r="AB45" i="26"/>
  <c r="BY4" i="26"/>
  <c r="BY3" i="26" s="1"/>
  <c r="G15" i="27" s="1"/>
  <c r="DQ25" i="26"/>
  <c r="DQ20" i="26"/>
  <c r="BD4" i="26"/>
  <c r="DP4" i="26"/>
  <c r="DP3" i="26" s="1"/>
  <c r="AP4" i="26"/>
  <c r="AP3" i="26" s="1"/>
  <c r="G10" i="27" s="1"/>
  <c r="DQ31" i="26"/>
  <c r="BK4" i="26"/>
  <c r="BK3" i="26" s="1"/>
  <c r="G13" i="27" s="1"/>
  <c r="DQ34" i="26"/>
  <c r="BR4" i="26"/>
  <c r="BR3" i="26" s="1"/>
  <c r="G14" i="27" s="1"/>
  <c r="DQ9" i="26"/>
  <c r="AW4" i="26"/>
  <c r="DQ32" i="26"/>
  <c r="DQ26" i="26"/>
  <c r="DQ21" i="26"/>
  <c r="DQ23" i="26"/>
  <c r="DQ11" i="26"/>
  <c r="DQ7" i="26"/>
  <c r="CN4" i="26"/>
  <c r="CN3" i="26" s="1"/>
  <c r="G17" i="27" s="1"/>
  <c r="AI4" i="26"/>
  <c r="AI3" i="26" s="1"/>
  <c r="G9" i="27" s="1"/>
  <c r="DN4" i="26"/>
  <c r="DQ24" i="26"/>
  <c r="DQ16" i="26"/>
  <c r="G4" i="26"/>
  <c r="AB4" i="26"/>
  <c r="DQ30" i="26"/>
  <c r="U45" i="26"/>
  <c r="DQ46" i="26"/>
  <c r="CF45" i="26"/>
  <c r="DQ35" i="26"/>
  <c r="DQ33" i="26"/>
  <c r="DQ36" i="26"/>
  <c r="DQ19" i="26"/>
  <c r="DQ29" i="26"/>
  <c r="DQ17" i="26"/>
  <c r="DQ15" i="26"/>
  <c r="CF4" i="26"/>
  <c r="CF3" i="26" s="1"/>
  <c r="G16" i="27" s="1"/>
  <c r="DO4" i="26"/>
  <c r="DO3" i="26" s="1"/>
  <c r="AW45" i="26"/>
  <c r="DN45" i="26"/>
  <c r="G45" i="26"/>
  <c r="DQ44" i="26"/>
  <c r="DQ37" i="26"/>
  <c r="DQ13" i="26"/>
  <c r="DQ18" i="26"/>
  <c r="DQ12" i="26"/>
  <c r="F3" i="26"/>
  <c r="F4" i="27" s="1"/>
  <c r="F21" i="27" s="1"/>
  <c r="DQ8" i="26"/>
  <c r="DB3" i="26"/>
  <c r="G19" i="27" s="1"/>
  <c r="J3" i="26"/>
  <c r="C5" i="27" s="1"/>
  <c r="C21" i="27" s="1"/>
  <c r="DQ6" i="26"/>
  <c r="DM4" i="26"/>
  <c r="U4" i="26"/>
  <c r="D8" i="23"/>
  <c r="C8" i="23"/>
  <c r="D7" i="23"/>
  <c r="C7" i="23"/>
  <c r="E7" i="23" s="1"/>
  <c r="F7" i="23" s="1"/>
  <c r="D6" i="23"/>
  <c r="C6" i="23"/>
  <c r="D5" i="23"/>
  <c r="D4" i="23"/>
  <c r="E4" i="23" s="1"/>
  <c r="F4" i="23" s="1"/>
  <c r="C5" i="23"/>
  <c r="C4" i="23"/>
  <c r="E6" i="23" l="1"/>
  <c r="F6" i="23" s="1"/>
  <c r="B10" i="20"/>
  <c r="C10" i="20"/>
  <c r="E10" i="20"/>
  <c r="D10" i="20"/>
  <c r="BD3" i="26"/>
  <c r="G12" i="27" s="1"/>
  <c r="AB3" i="26"/>
  <c r="G8" i="27" s="1"/>
  <c r="DQ4" i="26"/>
  <c r="DM3" i="26"/>
  <c r="DQ45" i="26"/>
  <c r="AW3" i="26"/>
  <c r="G11" i="27" s="1"/>
  <c r="DN3" i="26"/>
  <c r="G3" i="26"/>
  <c r="G4" i="27" s="1"/>
  <c r="U3" i="26"/>
  <c r="G6" i="27" s="1"/>
  <c r="E8" i="23"/>
  <c r="F8" i="23" s="1"/>
  <c r="E5" i="23"/>
  <c r="F5" i="23" s="1"/>
  <c r="DQ3" i="26" l="1"/>
  <c r="G21" i="27"/>
  <c r="B21" i="19"/>
  <c r="D21" i="19"/>
  <c r="E21" i="19"/>
  <c r="B22" i="19"/>
  <c r="D22" i="19"/>
  <c r="E22" i="19"/>
  <c r="B23" i="19"/>
  <c r="D23" i="19"/>
  <c r="E23" i="19"/>
  <c r="DB49" i="21"/>
  <c r="DB48" i="21"/>
  <c r="DB47" i="21"/>
  <c r="DB46" i="21"/>
  <c r="DB44" i="21"/>
  <c r="DB42" i="21"/>
  <c r="DB40" i="21"/>
  <c r="DB39" i="21"/>
  <c r="DB37" i="21"/>
  <c r="DB36" i="21"/>
  <c r="DB35" i="21"/>
  <c r="DB34" i="21"/>
  <c r="DB33" i="21"/>
  <c r="DB32" i="21"/>
  <c r="DB31" i="21"/>
  <c r="DB30" i="21"/>
  <c r="DB28" i="21"/>
  <c r="DB27" i="21"/>
  <c r="DB26" i="21"/>
  <c r="DB25" i="21"/>
  <c r="DB24" i="21"/>
  <c r="DB23" i="21"/>
  <c r="DB22" i="21"/>
  <c r="DB21" i="21"/>
  <c r="DB20" i="21"/>
  <c r="DB19" i="21"/>
  <c r="DB18" i="21"/>
  <c r="DB17" i="21"/>
  <c r="DB16" i="21"/>
  <c r="DB15" i="21"/>
  <c r="DB14" i="21"/>
  <c r="DB13" i="21"/>
  <c r="DB12" i="21"/>
  <c r="DB11" i="21"/>
  <c r="DB10" i="21"/>
  <c r="DB9" i="21"/>
  <c r="DB8" i="21"/>
  <c r="DB7" i="21"/>
  <c r="DB6" i="21"/>
  <c r="DB5" i="21"/>
  <c r="DI52" i="21"/>
  <c r="DI51" i="21"/>
  <c r="DI50" i="21"/>
  <c r="DI49" i="21"/>
  <c r="DI48" i="21"/>
  <c r="DI47" i="21"/>
  <c r="DI46" i="21"/>
  <c r="DI44" i="21"/>
  <c r="DI42" i="21"/>
  <c r="DI41" i="21"/>
  <c r="DI40" i="21"/>
  <c r="DI39" i="21"/>
  <c r="DI38" i="21"/>
  <c r="DI37" i="21"/>
  <c r="DI36" i="21"/>
  <c r="DI35" i="21"/>
  <c r="DI34" i="21"/>
  <c r="DI33" i="21"/>
  <c r="DI32" i="21"/>
  <c r="DI31" i="21"/>
  <c r="DI30" i="21"/>
  <c r="DI29" i="21"/>
  <c r="DI28" i="21"/>
  <c r="DI27" i="21"/>
  <c r="DI26" i="21"/>
  <c r="DI25" i="21"/>
  <c r="DI24" i="21"/>
  <c r="DI23" i="21"/>
  <c r="DI22" i="21"/>
  <c r="DI21" i="21"/>
  <c r="DI20" i="21"/>
  <c r="DI19" i="21"/>
  <c r="DI18" i="21"/>
  <c r="DI17" i="21"/>
  <c r="DI16" i="21"/>
  <c r="DI15" i="21"/>
  <c r="DI14" i="21"/>
  <c r="DI13" i="21"/>
  <c r="DI12" i="21"/>
  <c r="DI11" i="21"/>
  <c r="DI10" i="21"/>
  <c r="DI9" i="21"/>
  <c r="DI8" i="21"/>
  <c r="DI7" i="21"/>
  <c r="DI6" i="21"/>
  <c r="DI5" i="21"/>
  <c r="DB52" i="21"/>
  <c r="DB51" i="21"/>
  <c r="DB50" i="21"/>
  <c r="DB41" i="21"/>
  <c r="DB38" i="21"/>
  <c r="DB29" i="21"/>
  <c r="CU52" i="21"/>
  <c r="CU51" i="21"/>
  <c r="CU50" i="21"/>
  <c r="CU48" i="21"/>
  <c r="CU47" i="21"/>
  <c r="CU46" i="21"/>
  <c r="CU44" i="21"/>
  <c r="CU42" i="21"/>
  <c r="CU41" i="21"/>
  <c r="CU40" i="21"/>
  <c r="CU39" i="21"/>
  <c r="CU38" i="21"/>
  <c r="CU37" i="21"/>
  <c r="CU36" i="21"/>
  <c r="CU35" i="21"/>
  <c r="CU34" i="21"/>
  <c r="CU33" i="21"/>
  <c r="CU32" i="21"/>
  <c r="CU31" i="21"/>
  <c r="CU30" i="21"/>
  <c r="CU29" i="21"/>
  <c r="CU28" i="21"/>
  <c r="CU27" i="21"/>
  <c r="CU26" i="21"/>
  <c r="CU25" i="21"/>
  <c r="CU24" i="21"/>
  <c r="CU23" i="21"/>
  <c r="CU22" i="21"/>
  <c r="CU21" i="21"/>
  <c r="CU20" i="21"/>
  <c r="CU19" i="21"/>
  <c r="CU18" i="21"/>
  <c r="CU17" i="21"/>
  <c r="CU16" i="21"/>
  <c r="CU15" i="21"/>
  <c r="CU14" i="21"/>
  <c r="CU13" i="21"/>
  <c r="CU12" i="21"/>
  <c r="CU11" i="21"/>
  <c r="CU10" i="21"/>
  <c r="CU9" i="21"/>
  <c r="CU8" i="21"/>
  <c r="CU6" i="21"/>
  <c r="CU5" i="21"/>
  <c r="F10" i="20" l="1"/>
  <c r="DN48" i="21"/>
  <c r="DO49" i="21"/>
  <c r="DP50" i="21"/>
  <c r="DM51" i="21"/>
  <c r="DM47" i="21"/>
  <c r="DN47" i="21"/>
  <c r="DN51" i="21"/>
  <c r="DO48" i="21"/>
  <c r="DP49" i="21"/>
  <c r="DM50" i="21"/>
  <c r="DO47" i="21"/>
  <c r="DP48" i="21"/>
  <c r="DM49" i="21"/>
  <c r="DN50" i="21"/>
  <c r="DO51" i="21"/>
  <c r="DP47" i="21"/>
  <c r="DM48" i="21"/>
  <c r="DN49" i="21"/>
  <c r="DO50" i="21"/>
  <c r="DP51" i="21"/>
  <c r="CR4" i="21"/>
  <c r="CR45" i="21"/>
  <c r="DF4" i="21"/>
  <c r="CU7" i="21"/>
  <c r="CU4" i="21" s="1"/>
  <c r="DI4" i="21"/>
  <c r="DI45" i="21"/>
  <c r="DF45" i="21"/>
  <c r="DB45" i="21"/>
  <c r="DB4" i="21"/>
  <c r="CY4" i="21"/>
  <c r="CY45" i="21"/>
  <c r="CU49" i="21"/>
  <c r="CU45" i="21" s="1"/>
  <c r="DF3" i="21" l="1"/>
  <c r="D20" i="22" s="1"/>
  <c r="CR3" i="21"/>
  <c r="D18" i="22" s="1"/>
  <c r="CU3" i="21"/>
  <c r="G18" i="22" s="1"/>
  <c r="CY3" i="21"/>
  <c r="D19" i="22" s="1"/>
  <c r="DB3" i="21"/>
  <c r="G19" i="22" s="1"/>
  <c r="DI3" i="21"/>
  <c r="G20" i="22" s="1"/>
  <c r="DO35" i="21" l="1"/>
  <c r="DM37" i="21"/>
  <c r="DN38" i="21"/>
  <c r="DO39" i="21"/>
  <c r="DP40" i="21"/>
  <c r="DM41" i="21"/>
  <c r="DN42" i="21"/>
  <c r="DO44" i="21"/>
  <c r="DP36" i="21"/>
  <c r="DO34" i="21"/>
  <c r="DP35" i="21"/>
  <c r="DM36" i="21"/>
  <c r="DN37" i="21"/>
  <c r="DO38" i="21"/>
  <c r="DP39" i="21"/>
  <c r="DM40" i="21"/>
  <c r="DN41" i="21"/>
  <c r="DO42" i="21"/>
  <c r="DP44" i="21"/>
  <c r="DN34" i="21"/>
  <c r="DP34" i="21"/>
  <c r="DM35" i="21"/>
  <c r="DN36" i="21"/>
  <c r="DO37" i="21"/>
  <c r="DO41" i="21"/>
  <c r="DP42" i="21"/>
  <c r="DM44" i="21"/>
  <c r="DM34" i="21"/>
  <c r="DN35" i="21"/>
  <c r="DO36" i="21"/>
  <c r="DP37" i="21"/>
  <c r="DM38" i="21"/>
  <c r="DN39" i="21"/>
  <c r="DO40" i="21"/>
  <c r="DP41" i="21"/>
  <c r="DM42" i="21"/>
  <c r="DN44" i="21"/>
  <c r="DP38" i="21"/>
  <c r="DM39" i="21"/>
  <c r="DN40" i="21"/>
  <c r="DP33" i="21" l="1"/>
  <c r="DO33" i="21"/>
  <c r="DM33" i="21"/>
  <c r="DN33" i="21"/>
  <c r="DN32" i="21"/>
  <c r="DM31" i="21"/>
  <c r="DP30" i="21"/>
  <c r="DO30" i="21" l="1"/>
  <c r="DP31" i="21"/>
  <c r="DM32" i="21"/>
  <c r="DN31" i="21"/>
  <c r="DO32" i="21"/>
  <c r="DN30" i="21"/>
  <c r="DO31" i="21"/>
  <c r="DP32" i="21"/>
  <c r="DM30" i="21"/>
  <c r="DN27" i="21" l="1"/>
  <c r="DO28" i="21"/>
  <c r="DP29" i="21"/>
  <c r="DO27" i="21"/>
  <c r="DP28" i="21"/>
  <c r="DM29" i="21"/>
  <c r="DM28" i="21"/>
  <c r="DN29" i="21"/>
  <c r="DM27" i="21"/>
  <c r="DN28" i="21"/>
  <c r="DO29" i="21"/>
  <c r="DP27" i="21"/>
  <c r="DP21" i="21"/>
  <c r="DN22" i="21" l="1"/>
  <c r="DO23" i="21"/>
  <c r="DM24" i="21"/>
  <c r="DN25" i="21"/>
  <c r="DO26" i="21"/>
  <c r="DM21" i="21"/>
  <c r="DN21" i="21"/>
  <c r="DO22" i="21"/>
  <c r="DP23" i="21"/>
  <c r="DN24" i="21"/>
  <c r="DO25" i="21"/>
  <c r="DP26" i="21"/>
  <c r="DM22" i="21"/>
  <c r="DN23" i="21"/>
  <c r="DP24" i="21"/>
  <c r="DM25" i="21"/>
  <c r="DN26" i="21"/>
  <c r="DO21" i="21"/>
  <c r="DP22" i="21"/>
  <c r="DM23" i="21"/>
  <c r="DO24" i="21"/>
  <c r="DP25" i="21"/>
  <c r="DM26" i="21"/>
  <c r="DM17" i="21"/>
  <c r="DP15" i="21"/>
  <c r="DO16" i="21"/>
  <c r="DN16" i="21"/>
  <c r="DM16" i="21" l="1"/>
  <c r="DO19" i="21"/>
  <c r="DM46" i="21"/>
  <c r="DN15" i="21"/>
  <c r="DO17" i="21"/>
  <c r="DP18" i="21"/>
  <c r="DM19" i="21"/>
  <c r="DN20" i="21"/>
  <c r="DO46" i="21"/>
  <c r="DP52" i="21"/>
  <c r="DN52" i="21"/>
  <c r="DO15" i="21"/>
  <c r="DP17" i="21"/>
  <c r="DM18" i="21"/>
  <c r="DN19" i="21"/>
  <c r="DO20" i="21"/>
  <c r="DP46" i="21"/>
  <c r="DM52" i="21"/>
  <c r="DP20" i="21"/>
  <c r="DP16" i="21"/>
  <c r="DM15" i="21"/>
  <c r="DN17" i="21"/>
  <c r="DO18" i="21"/>
  <c r="DP19" i="21"/>
  <c r="DM20" i="21"/>
  <c r="DN46" i="21"/>
  <c r="DO52" i="21"/>
  <c r="DN18" i="21"/>
  <c r="DO45" i="21" l="1"/>
  <c r="DM45" i="21"/>
  <c r="DP45" i="21"/>
  <c r="DO10" i="21"/>
  <c r="DN45" i="21"/>
  <c r="DP10" i="21"/>
  <c r="DM10" i="21"/>
  <c r="DN10" i="21"/>
  <c r="G10" i="21"/>
  <c r="U10" i="21"/>
  <c r="AB10" i="21"/>
  <c r="AI10" i="21"/>
  <c r="AW10" i="21"/>
  <c r="BD10" i="21"/>
  <c r="BK10" i="21"/>
  <c r="BR10" i="21"/>
  <c r="CN10" i="21"/>
  <c r="N10" i="21"/>
  <c r="AP10" i="21"/>
  <c r="BY10" i="21"/>
  <c r="CF10" i="21"/>
  <c r="DM14" i="21"/>
  <c r="DM12" i="21"/>
  <c r="DM9" i="21"/>
  <c r="DM7" i="21"/>
  <c r="DP6" i="21" l="1"/>
  <c r="DN7" i="21"/>
  <c r="DP8" i="21"/>
  <c r="DN9" i="21"/>
  <c r="DP11" i="21"/>
  <c r="DN12" i="21"/>
  <c r="DP13" i="21"/>
  <c r="DN14" i="21"/>
  <c r="DM6" i="21"/>
  <c r="DO7" i="21"/>
  <c r="DM8" i="21"/>
  <c r="DO9" i="21"/>
  <c r="DM13" i="21"/>
  <c r="DO14" i="21"/>
  <c r="DM11" i="21"/>
  <c r="DN6" i="21"/>
  <c r="DP7" i="21"/>
  <c r="DN8" i="21"/>
  <c r="DP9" i="21"/>
  <c r="DN11" i="21"/>
  <c r="DP12" i="21"/>
  <c r="DN13" i="21"/>
  <c r="DP14" i="21"/>
  <c r="DO6" i="21"/>
  <c r="DO8" i="21"/>
  <c r="DO11" i="21"/>
  <c r="DO13" i="21"/>
  <c r="DO12" i="21"/>
  <c r="DQ10" i="21"/>
  <c r="BW4" i="21"/>
  <c r="Y4" i="21"/>
  <c r="BR52" i="21"/>
  <c r="BR51" i="21"/>
  <c r="L45" i="21"/>
  <c r="BR50" i="21"/>
  <c r="BJ45" i="21"/>
  <c r="CJ45" i="21"/>
  <c r="CF49" i="21"/>
  <c r="BY49" i="21"/>
  <c r="BR49" i="21"/>
  <c r="BK49" i="21"/>
  <c r="AZ45" i="21"/>
  <c r="AP49" i="21"/>
  <c r="AI49" i="21"/>
  <c r="X45" i="21"/>
  <c r="J45" i="21"/>
  <c r="G49" i="21"/>
  <c r="BR48" i="21"/>
  <c r="BR47" i="21"/>
  <c r="BC45" i="21"/>
  <c r="AV45" i="21"/>
  <c r="AO45" i="21"/>
  <c r="AA45" i="21"/>
  <c r="T45" i="21"/>
  <c r="F45" i="21"/>
  <c r="BR46" i="21"/>
  <c r="AH45" i="21"/>
  <c r="AE45" i="21"/>
  <c r="CK45" i="21"/>
  <c r="BQ45" i="21"/>
  <c r="BP45" i="21"/>
  <c r="AS45" i="21"/>
  <c r="Q45" i="21"/>
  <c r="BR44" i="21"/>
  <c r="BK44" i="21"/>
  <c r="AP44" i="21"/>
  <c r="AI44" i="21"/>
  <c r="AB44" i="21"/>
  <c r="U44" i="21"/>
  <c r="N44" i="21"/>
  <c r="CN41" i="21"/>
  <c r="CF41" i="21"/>
  <c r="BY41" i="21"/>
  <c r="BR41" i="21"/>
  <c r="CN39" i="21"/>
  <c r="CF39" i="21"/>
  <c r="BY39" i="21"/>
  <c r="BR39" i="21"/>
  <c r="CN37" i="21"/>
  <c r="CF37" i="21"/>
  <c r="BY37" i="21"/>
  <c r="BR37" i="21"/>
  <c r="CN35" i="21"/>
  <c r="CF35" i="21"/>
  <c r="BY35" i="21"/>
  <c r="BR35" i="21"/>
  <c r="CN33" i="21"/>
  <c r="CF33" i="21"/>
  <c r="BY33" i="21"/>
  <c r="BR33" i="21"/>
  <c r="AT4" i="21"/>
  <c r="K4" i="21"/>
  <c r="CN31" i="21"/>
  <c r="CF31" i="21"/>
  <c r="BR31" i="21"/>
  <c r="CF30" i="21"/>
  <c r="BY30" i="21"/>
  <c r="U30" i="21"/>
  <c r="N30" i="21"/>
  <c r="G30" i="21"/>
  <c r="CN29" i="21"/>
  <c r="CF29" i="21"/>
  <c r="BR29" i="21"/>
  <c r="CN27" i="21"/>
  <c r="CF27" i="21"/>
  <c r="BR27" i="21"/>
  <c r="U26" i="21"/>
  <c r="BR25" i="21"/>
  <c r="BK25" i="21"/>
  <c r="BD25" i="21"/>
  <c r="AW25" i="21"/>
  <c r="AI25" i="21"/>
  <c r="AB25" i="21"/>
  <c r="U25" i="21"/>
  <c r="BR23" i="21"/>
  <c r="BK23" i="21"/>
  <c r="BD23" i="21"/>
  <c r="AP23" i="21"/>
  <c r="AI23" i="21"/>
  <c r="AB23" i="21"/>
  <c r="U23" i="21"/>
  <c r="N23" i="21"/>
  <c r="CF22" i="21"/>
  <c r="BY22" i="21"/>
  <c r="BR22" i="21"/>
  <c r="AW22" i="21"/>
  <c r="AP22" i="21"/>
  <c r="N22" i="21"/>
  <c r="G22" i="21"/>
  <c r="CN21" i="21"/>
  <c r="BY21" i="21"/>
  <c r="BR21" i="21"/>
  <c r="BD21" i="21"/>
  <c r="AP21" i="21"/>
  <c r="AI21" i="21"/>
  <c r="AB21" i="21"/>
  <c r="U21" i="21"/>
  <c r="N21" i="21"/>
  <c r="BR20" i="21"/>
  <c r="AW20" i="21"/>
  <c r="AP20" i="21"/>
  <c r="N20" i="21"/>
  <c r="G20" i="21"/>
  <c r="CN19" i="21"/>
  <c r="BR18" i="21"/>
  <c r="AW18" i="21"/>
  <c r="AP18" i="21"/>
  <c r="N18" i="21"/>
  <c r="G18" i="21"/>
  <c r="CN17" i="21"/>
  <c r="BR16" i="21"/>
  <c r="AW16" i="21"/>
  <c r="AP16" i="21"/>
  <c r="N16" i="21"/>
  <c r="G16" i="21"/>
  <c r="CN15" i="21"/>
  <c r="BY15" i="21"/>
  <c r="BK15" i="21"/>
  <c r="BD15" i="21"/>
  <c r="AP15" i="21"/>
  <c r="AI15" i="21"/>
  <c r="AB15" i="21"/>
  <c r="U15" i="21"/>
  <c r="N15" i="21"/>
  <c r="AP13" i="21"/>
  <c r="BR12" i="21"/>
  <c r="AW12" i="21"/>
  <c r="AP12" i="21"/>
  <c r="N12" i="21"/>
  <c r="G12" i="21"/>
  <c r="CN11" i="21"/>
  <c r="BY11" i="21"/>
  <c r="BR11" i="21"/>
  <c r="BR7" i="21"/>
  <c r="BK7" i="21"/>
  <c r="BD7" i="21"/>
  <c r="AP7" i="21"/>
  <c r="AI7" i="21"/>
  <c r="AB7" i="21"/>
  <c r="U7" i="21"/>
  <c r="N7" i="21"/>
  <c r="CF6" i="21"/>
  <c r="BY6" i="21"/>
  <c r="BR6" i="21"/>
  <c r="BQ4" i="21"/>
  <c r="BQ3" i="21" s="1"/>
  <c r="F14" i="22" s="1"/>
  <c r="DO5" i="21" l="1"/>
  <c r="DO4" i="21" s="1"/>
  <c r="DO3" i="21" s="1"/>
  <c r="DP5" i="21"/>
  <c r="DP4" i="21" s="1"/>
  <c r="DP3" i="21" s="1"/>
  <c r="DN5" i="21"/>
  <c r="DN4" i="21" s="1"/>
  <c r="DN3" i="21" s="1"/>
  <c r="DM5" i="21"/>
  <c r="DM4" i="21" s="1"/>
  <c r="DM3" i="21" s="1"/>
  <c r="CN5" i="21"/>
  <c r="AI5" i="21"/>
  <c r="U5" i="21"/>
  <c r="BR5" i="21"/>
  <c r="AW5" i="21"/>
  <c r="BK5" i="21"/>
  <c r="BY5" i="21"/>
  <c r="CF5" i="21"/>
  <c r="BW45" i="21"/>
  <c r="BW3" i="21" s="1"/>
  <c r="E15" i="22" s="1"/>
  <c r="AG45" i="21"/>
  <c r="G51" i="21"/>
  <c r="N51" i="21"/>
  <c r="U51" i="21"/>
  <c r="AI51" i="21"/>
  <c r="AP51" i="21"/>
  <c r="AW51" i="21"/>
  <c r="BD51" i="21"/>
  <c r="BK51" i="21"/>
  <c r="BV45" i="21"/>
  <c r="CM45" i="21"/>
  <c r="BO45" i="21"/>
  <c r="E45" i="21"/>
  <c r="Z45" i="21"/>
  <c r="AN45" i="21"/>
  <c r="BB45" i="21"/>
  <c r="BI45" i="21"/>
  <c r="CE45" i="21"/>
  <c r="G50" i="21"/>
  <c r="N50" i="21"/>
  <c r="U50" i="21"/>
  <c r="AB50" i="21"/>
  <c r="AI50" i="21"/>
  <c r="BK50" i="21"/>
  <c r="BY50" i="21"/>
  <c r="CB45" i="21"/>
  <c r="BN45" i="21"/>
  <c r="BU45" i="21"/>
  <c r="CC45" i="21"/>
  <c r="CL45" i="21"/>
  <c r="AL45" i="21"/>
  <c r="D45" i="21"/>
  <c r="K45" i="21"/>
  <c r="K3" i="21" s="1"/>
  <c r="D5" i="22" s="1"/>
  <c r="AF45" i="21"/>
  <c r="AT45" i="21"/>
  <c r="AT3" i="21" s="1"/>
  <c r="D11" i="22" s="1"/>
  <c r="BH45" i="21"/>
  <c r="R45" i="21"/>
  <c r="AM45" i="21"/>
  <c r="G48" i="21"/>
  <c r="N48" i="21"/>
  <c r="AI48" i="21"/>
  <c r="AP48" i="21"/>
  <c r="AW48" i="21"/>
  <c r="BK48" i="21"/>
  <c r="BY48" i="21"/>
  <c r="CF48" i="21"/>
  <c r="CN48" i="21"/>
  <c r="G47" i="21"/>
  <c r="N47" i="21"/>
  <c r="U47" i="21"/>
  <c r="AI47" i="21"/>
  <c r="AP47" i="21"/>
  <c r="AW47" i="21"/>
  <c r="BD47" i="21"/>
  <c r="BK47" i="21"/>
  <c r="BY42" i="21"/>
  <c r="N42" i="21"/>
  <c r="U42" i="21"/>
  <c r="AB42" i="21"/>
  <c r="AI42" i="21"/>
  <c r="AP42" i="21"/>
  <c r="BK42" i="21"/>
  <c r="BR42" i="21"/>
  <c r="N41" i="21"/>
  <c r="U41" i="21"/>
  <c r="AP41" i="21"/>
  <c r="AW41" i="21"/>
  <c r="BD41" i="21"/>
  <c r="BY40" i="21"/>
  <c r="N40" i="21"/>
  <c r="U40" i="21"/>
  <c r="AB40" i="21"/>
  <c r="AI40" i="21"/>
  <c r="AP40" i="21"/>
  <c r="BK40" i="21"/>
  <c r="BR40" i="21"/>
  <c r="N39" i="21"/>
  <c r="AP39" i="21"/>
  <c r="BD39" i="21"/>
  <c r="U39" i="21"/>
  <c r="AW39" i="21"/>
  <c r="BY38" i="21"/>
  <c r="N38" i="21"/>
  <c r="U38" i="21"/>
  <c r="AB38" i="21"/>
  <c r="AI38" i="21"/>
  <c r="AP38" i="21"/>
  <c r="BK38" i="21"/>
  <c r="BR38" i="21"/>
  <c r="G37" i="21"/>
  <c r="U37" i="21"/>
  <c r="AP37" i="21"/>
  <c r="AW37" i="21"/>
  <c r="N37" i="21"/>
  <c r="BD37" i="21"/>
  <c r="BY36" i="21"/>
  <c r="N36" i="21"/>
  <c r="U36" i="21"/>
  <c r="AB36" i="21"/>
  <c r="AI36" i="21"/>
  <c r="AP36" i="21"/>
  <c r="BK36" i="21"/>
  <c r="BR36" i="21"/>
  <c r="G35" i="21"/>
  <c r="N35" i="21"/>
  <c r="AP35" i="21"/>
  <c r="AW35" i="21"/>
  <c r="BD35" i="21"/>
  <c r="BY34" i="21"/>
  <c r="N34" i="21"/>
  <c r="U34" i="21"/>
  <c r="AB34" i="21"/>
  <c r="AI34" i="21"/>
  <c r="AP34" i="21"/>
  <c r="BK34" i="21"/>
  <c r="BR34" i="21"/>
  <c r="N33" i="21"/>
  <c r="AP33" i="21"/>
  <c r="AW33" i="21"/>
  <c r="BD33" i="21"/>
  <c r="G33" i="21"/>
  <c r="BY32" i="21"/>
  <c r="G32" i="21"/>
  <c r="N32" i="21"/>
  <c r="U32" i="21"/>
  <c r="AB32" i="21"/>
  <c r="AI32" i="21"/>
  <c r="AP32" i="21"/>
  <c r="BK32" i="21"/>
  <c r="BR32" i="21"/>
  <c r="U31" i="21"/>
  <c r="AB31" i="21"/>
  <c r="AI31" i="21"/>
  <c r="AW31" i="21"/>
  <c r="BD31" i="21"/>
  <c r="BK31" i="21"/>
  <c r="AP30" i="21"/>
  <c r="AW30" i="21"/>
  <c r="BY44" i="21"/>
  <c r="U29" i="21"/>
  <c r="AI29" i="21"/>
  <c r="AW29" i="21"/>
  <c r="BK29" i="21"/>
  <c r="AB29" i="21"/>
  <c r="BD29" i="21"/>
  <c r="BY28" i="21"/>
  <c r="CF28" i="21"/>
  <c r="G28" i="21"/>
  <c r="N28" i="21"/>
  <c r="U28" i="21"/>
  <c r="AP28" i="21"/>
  <c r="AW28" i="21"/>
  <c r="U27" i="21"/>
  <c r="AB27" i="21"/>
  <c r="AI27" i="21"/>
  <c r="AW27" i="21"/>
  <c r="BD27" i="21"/>
  <c r="BK27" i="21"/>
  <c r="AV4" i="21"/>
  <c r="AV3" i="21" s="1"/>
  <c r="F11" i="22" s="1"/>
  <c r="G26" i="21"/>
  <c r="N26" i="21"/>
  <c r="BY26" i="21"/>
  <c r="CF26" i="21"/>
  <c r="AP26" i="21"/>
  <c r="AW26" i="21"/>
  <c r="BG4" i="21"/>
  <c r="CF25" i="21"/>
  <c r="CN25" i="21"/>
  <c r="BY24" i="21"/>
  <c r="CF24" i="21"/>
  <c r="N24" i="21"/>
  <c r="U24" i="21"/>
  <c r="AB24" i="21"/>
  <c r="AI24" i="21"/>
  <c r="AP24" i="21"/>
  <c r="BY23" i="21"/>
  <c r="BK21" i="21"/>
  <c r="CD45" i="21"/>
  <c r="G52" i="21"/>
  <c r="N52" i="21"/>
  <c r="AI52" i="21"/>
  <c r="AP52" i="21"/>
  <c r="AW52" i="21"/>
  <c r="BK52" i="21"/>
  <c r="BY52" i="21"/>
  <c r="CF52" i="21"/>
  <c r="CN52" i="21"/>
  <c r="N46" i="21"/>
  <c r="U46" i="21"/>
  <c r="AB46" i="21"/>
  <c r="BY46" i="21"/>
  <c r="BR45" i="21"/>
  <c r="BX45" i="21"/>
  <c r="BY20" i="21"/>
  <c r="CF20" i="21"/>
  <c r="BY19" i="21"/>
  <c r="N19" i="21"/>
  <c r="AB19" i="21"/>
  <c r="AI19" i="21"/>
  <c r="AP19" i="21"/>
  <c r="BD19" i="21"/>
  <c r="BK19" i="21"/>
  <c r="BR19" i="21"/>
  <c r="U19" i="21"/>
  <c r="BY18" i="21"/>
  <c r="CF18" i="21"/>
  <c r="BY17" i="21"/>
  <c r="N17" i="21"/>
  <c r="U17" i="21"/>
  <c r="AB17" i="21"/>
  <c r="AI17" i="21"/>
  <c r="AP17" i="21"/>
  <c r="BD17" i="21"/>
  <c r="BK17" i="21"/>
  <c r="BR17" i="21"/>
  <c r="BY16" i="21"/>
  <c r="CF16" i="21"/>
  <c r="X4" i="21"/>
  <c r="X3" i="21" s="1"/>
  <c r="C8" i="22" s="1"/>
  <c r="BR15" i="21"/>
  <c r="CL4" i="21"/>
  <c r="N11" i="21"/>
  <c r="U11" i="21"/>
  <c r="AB11" i="21"/>
  <c r="AI11" i="21"/>
  <c r="AP11" i="21"/>
  <c r="BD11" i="21"/>
  <c r="BK11" i="21"/>
  <c r="BY12" i="21"/>
  <c r="CF12" i="21"/>
  <c r="N13" i="21"/>
  <c r="U13" i="21"/>
  <c r="AB13" i="21"/>
  <c r="AI13" i="21"/>
  <c r="BY13" i="21"/>
  <c r="CN13" i="21"/>
  <c r="BD13" i="21"/>
  <c r="BK13" i="21"/>
  <c r="BR13" i="21"/>
  <c r="CM4" i="21"/>
  <c r="BY9" i="21"/>
  <c r="CN9" i="21"/>
  <c r="AG4" i="21"/>
  <c r="N9" i="21"/>
  <c r="U9" i="21"/>
  <c r="AB9" i="21"/>
  <c r="AI9" i="21"/>
  <c r="AP9" i="21"/>
  <c r="BD9" i="21"/>
  <c r="BK9" i="21"/>
  <c r="BR9" i="21"/>
  <c r="L4" i="21"/>
  <c r="L3" i="21" s="1"/>
  <c r="E5" i="22" s="1"/>
  <c r="AU4" i="21"/>
  <c r="E4" i="21"/>
  <c r="S4" i="21"/>
  <c r="Z4" i="21"/>
  <c r="AN4" i="21"/>
  <c r="BB4" i="21"/>
  <c r="BI4" i="21"/>
  <c r="BP4" i="21"/>
  <c r="BP3" i="21" s="1"/>
  <c r="E14" i="22" s="1"/>
  <c r="BX4" i="21"/>
  <c r="CE4" i="21"/>
  <c r="BY14" i="21"/>
  <c r="CF14" i="21"/>
  <c r="G14" i="21"/>
  <c r="N14" i="21"/>
  <c r="AP14" i="21"/>
  <c r="AW14" i="21"/>
  <c r="BR14" i="21"/>
  <c r="D4" i="21"/>
  <c r="R4" i="21"/>
  <c r="AF4" i="21"/>
  <c r="AM4" i="21"/>
  <c r="BA4" i="21"/>
  <c r="BH4" i="21"/>
  <c r="BO4" i="21"/>
  <c r="CD4" i="21"/>
  <c r="BY8" i="21"/>
  <c r="CF8" i="21"/>
  <c r="G8" i="21"/>
  <c r="N8" i="21"/>
  <c r="AP8" i="21"/>
  <c r="AW8" i="21"/>
  <c r="BR8" i="21"/>
  <c r="Q4" i="21"/>
  <c r="Q3" i="21" s="1"/>
  <c r="C6" i="22" s="1"/>
  <c r="CK4" i="21"/>
  <c r="CK3" i="21" s="1"/>
  <c r="D17" i="22" s="1"/>
  <c r="C4" i="21"/>
  <c r="AZ4" i="21"/>
  <c r="AZ3" i="21" s="1"/>
  <c r="C12" i="22" s="1"/>
  <c r="CC4" i="21"/>
  <c r="BY7" i="21"/>
  <c r="CN7" i="21"/>
  <c r="M4" i="21"/>
  <c r="T4" i="21"/>
  <c r="T3" i="21" s="1"/>
  <c r="F6" i="22" s="1"/>
  <c r="AA4" i="21"/>
  <c r="AA3" i="21" s="1"/>
  <c r="F8" i="22" s="1"/>
  <c r="AO4" i="21"/>
  <c r="AO3" i="21" s="1"/>
  <c r="F10" i="22" s="1"/>
  <c r="BC4" i="21"/>
  <c r="BC3" i="21" s="1"/>
  <c r="F12" i="22" s="1"/>
  <c r="CJ4" i="21"/>
  <c r="CJ3" i="21" s="1"/>
  <c r="C17" i="22" s="1"/>
  <c r="N6" i="21"/>
  <c r="AI6" i="21"/>
  <c r="AW6" i="21"/>
  <c r="J4" i="21"/>
  <c r="J3" i="21" s="1"/>
  <c r="C5" i="22" s="1"/>
  <c r="BV4" i="21"/>
  <c r="F4" i="21"/>
  <c r="F3" i="21" s="1"/>
  <c r="F4" i="22" s="1"/>
  <c r="AH4" i="21"/>
  <c r="AH3" i="21" s="1"/>
  <c r="F9" i="22" s="1"/>
  <c r="G6" i="21"/>
  <c r="AB6" i="21"/>
  <c r="AP6" i="21"/>
  <c r="AE4" i="21"/>
  <c r="AE3" i="21" s="1"/>
  <c r="C9" i="22" s="1"/>
  <c r="AS4" i="21"/>
  <c r="AS3" i="21" s="1"/>
  <c r="C11" i="22" s="1"/>
  <c r="AL4" i="21"/>
  <c r="CB4" i="21"/>
  <c r="CB3" i="21" s="1"/>
  <c r="C16" i="22" s="1"/>
  <c r="G5" i="21"/>
  <c r="BD5" i="21"/>
  <c r="BJ4" i="21"/>
  <c r="BJ3" i="21" s="1"/>
  <c r="F13" i="22" s="1"/>
  <c r="BU4" i="21"/>
  <c r="AB5" i="21"/>
  <c r="U6" i="21"/>
  <c r="AW7" i="21"/>
  <c r="CF7" i="21"/>
  <c r="AW9" i="21"/>
  <c r="CF9" i="21"/>
  <c r="AW11" i="21"/>
  <c r="CF11" i="21"/>
  <c r="AW13" i="21"/>
  <c r="CF13" i="21"/>
  <c r="AW15" i="21"/>
  <c r="CF15" i="21"/>
  <c r="AW17" i="21"/>
  <c r="CF17" i="21"/>
  <c r="AW19" i="21"/>
  <c r="CF19" i="21"/>
  <c r="AW21" i="21"/>
  <c r="CF21" i="21"/>
  <c r="AW23" i="21"/>
  <c r="CF23" i="21"/>
  <c r="N5" i="21"/>
  <c r="U8" i="21"/>
  <c r="AB8" i="21"/>
  <c r="AI8" i="21"/>
  <c r="U12" i="21"/>
  <c r="AB12" i="21"/>
  <c r="AI12" i="21"/>
  <c r="U14" i="21"/>
  <c r="AB14" i="21"/>
  <c r="AI14" i="21"/>
  <c r="U16" i="21"/>
  <c r="AB16" i="21"/>
  <c r="AI16" i="21"/>
  <c r="U18" i="21"/>
  <c r="AB18" i="21"/>
  <c r="AI18" i="21"/>
  <c r="U20" i="21"/>
  <c r="AB20" i="21"/>
  <c r="AI20" i="21"/>
  <c r="U22" i="21"/>
  <c r="AB22" i="21"/>
  <c r="AI22" i="21"/>
  <c r="AW24" i="21"/>
  <c r="AP5" i="21"/>
  <c r="BN4" i="21"/>
  <c r="BD6" i="21"/>
  <c r="BK6" i="21"/>
  <c r="CN6" i="21"/>
  <c r="G7" i="21"/>
  <c r="BD8" i="21"/>
  <c r="BK8" i="21"/>
  <c r="CN8" i="21"/>
  <c r="G9" i="21"/>
  <c r="G11" i="21"/>
  <c r="BD12" i="21"/>
  <c r="BK12" i="21"/>
  <c r="CN12" i="21"/>
  <c r="G13" i="21"/>
  <c r="BD14" i="21"/>
  <c r="BK14" i="21"/>
  <c r="CN14" i="21"/>
  <c r="G15" i="21"/>
  <c r="BD16" i="21"/>
  <c r="BK16" i="21"/>
  <c r="CN16" i="21"/>
  <c r="G17" i="21"/>
  <c r="BD18" i="21"/>
  <c r="BK18" i="21"/>
  <c r="CN18" i="21"/>
  <c r="G19" i="21"/>
  <c r="BD20" i="21"/>
  <c r="BK20" i="21"/>
  <c r="CN20" i="21"/>
  <c r="G21" i="21"/>
  <c r="BD22" i="21"/>
  <c r="BK22" i="21"/>
  <c r="CN22" i="21"/>
  <c r="G23" i="21"/>
  <c r="AB26" i="21"/>
  <c r="AI26" i="21"/>
  <c r="AB28" i="21"/>
  <c r="AI28" i="21"/>
  <c r="AB30" i="21"/>
  <c r="AI30" i="21"/>
  <c r="CN23" i="21"/>
  <c r="G24" i="21"/>
  <c r="BD24" i="21"/>
  <c r="BK24" i="21"/>
  <c r="BR24" i="21"/>
  <c r="CN24" i="21"/>
  <c r="G25" i="21"/>
  <c r="N25" i="21"/>
  <c r="BD26" i="21"/>
  <c r="BK26" i="21"/>
  <c r="BR26" i="21"/>
  <c r="CN26" i="21"/>
  <c r="G27" i="21"/>
  <c r="N27" i="21"/>
  <c r="BD28" i="21"/>
  <c r="BK28" i="21"/>
  <c r="BR28" i="21"/>
  <c r="CN28" i="21"/>
  <c r="G29" i="21"/>
  <c r="N29" i="21"/>
  <c r="BD30" i="21"/>
  <c r="BK30" i="21"/>
  <c r="BR30" i="21"/>
  <c r="CN30" i="21"/>
  <c r="G31" i="21"/>
  <c r="N31" i="21"/>
  <c r="AP25" i="21"/>
  <c r="BY25" i="21"/>
  <c r="AP27" i="21"/>
  <c r="BY27" i="21"/>
  <c r="AP29" i="21"/>
  <c r="BY29" i="21"/>
  <c r="AP31" i="21"/>
  <c r="BY31" i="21"/>
  <c r="AI46" i="21"/>
  <c r="AW32" i="21"/>
  <c r="BD32" i="21"/>
  <c r="CF32" i="21"/>
  <c r="CN32" i="21"/>
  <c r="AW34" i="21"/>
  <c r="BD34" i="21"/>
  <c r="CF34" i="21"/>
  <c r="CN34" i="21"/>
  <c r="AW36" i="21"/>
  <c r="BD36" i="21"/>
  <c r="CF36" i="21"/>
  <c r="CN36" i="21"/>
  <c r="AW38" i="21"/>
  <c r="BD38" i="21"/>
  <c r="CF38" i="21"/>
  <c r="CN38" i="21"/>
  <c r="G39" i="21"/>
  <c r="AW40" i="21"/>
  <c r="BD40" i="21"/>
  <c r="CF40" i="21"/>
  <c r="CN40" i="21"/>
  <c r="G41" i="21"/>
  <c r="AW42" i="21"/>
  <c r="BD42" i="21"/>
  <c r="CF42" i="21"/>
  <c r="CN42" i="21"/>
  <c r="AW44" i="21"/>
  <c r="BD44" i="21"/>
  <c r="CF44" i="21"/>
  <c r="CN44" i="21"/>
  <c r="Y45" i="21"/>
  <c r="Y3" i="21" s="1"/>
  <c r="D8" i="22" s="1"/>
  <c r="AP46" i="21"/>
  <c r="AW46" i="21"/>
  <c r="BD46" i="21"/>
  <c r="BG45" i="21"/>
  <c r="BK46" i="21"/>
  <c r="BY47" i="21"/>
  <c r="CF47" i="21"/>
  <c r="CN47" i="21"/>
  <c r="N49" i="21"/>
  <c r="U49" i="21"/>
  <c r="AB49" i="21"/>
  <c r="AP50" i="21"/>
  <c r="AW50" i="21"/>
  <c r="BD50" i="21"/>
  <c r="BY51" i="21"/>
  <c r="CF51" i="21"/>
  <c r="CN51" i="21"/>
  <c r="U33" i="21"/>
  <c r="AB33" i="21"/>
  <c r="AI33" i="21"/>
  <c r="U35" i="21"/>
  <c r="AB35" i="21"/>
  <c r="AI35" i="21"/>
  <c r="AB37" i="21"/>
  <c r="AI37" i="21"/>
  <c r="AB39" i="21"/>
  <c r="AI39" i="21"/>
  <c r="AB41" i="21"/>
  <c r="AI41" i="21"/>
  <c r="S45" i="21"/>
  <c r="BA45" i="21"/>
  <c r="CF46" i="21"/>
  <c r="CN46" i="21"/>
  <c r="U48" i="21"/>
  <c r="AB48" i="21"/>
  <c r="AW49" i="21"/>
  <c r="BD49" i="21"/>
  <c r="CF50" i="21"/>
  <c r="CN50" i="21"/>
  <c r="U52" i="21"/>
  <c r="AB52" i="21"/>
  <c r="BK33" i="21"/>
  <c r="G34" i="21"/>
  <c r="BK35" i="21"/>
  <c r="G36" i="21"/>
  <c r="BK37" i="21"/>
  <c r="G38" i="21"/>
  <c r="BK39" i="21"/>
  <c r="G40" i="21"/>
  <c r="BK41" i="21"/>
  <c r="G42" i="21"/>
  <c r="G44" i="21"/>
  <c r="C45" i="21"/>
  <c r="G46" i="21"/>
  <c r="M45" i="21"/>
  <c r="AU45" i="21"/>
  <c r="AB47" i="21"/>
  <c r="BD48" i="21"/>
  <c r="CN49" i="21"/>
  <c r="AB51" i="21"/>
  <c r="BD52" i="21"/>
  <c r="CE3" i="21" l="1"/>
  <c r="F16" i="22" s="1"/>
  <c r="BV3" i="21"/>
  <c r="D15" i="22" s="1"/>
  <c r="AG3" i="21"/>
  <c r="E9" i="22" s="1"/>
  <c r="DQ16" i="21"/>
  <c r="DQ19" i="21"/>
  <c r="DQ15" i="21"/>
  <c r="DQ11" i="21"/>
  <c r="DQ42" i="21"/>
  <c r="DQ38" i="21"/>
  <c r="DQ34" i="21"/>
  <c r="DQ23" i="21"/>
  <c r="DQ9" i="21"/>
  <c r="DQ7" i="21"/>
  <c r="DQ22" i="21"/>
  <c r="DQ49" i="21"/>
  <c r="DQ30" i="21"/>
  <c r="DQ18" i="21"/>
  <c r="DQ41" i="21"/>
  <c r="DQ20" i="21"/>
  <c r="DQ12" i="21"/>
  <c r="DQ5" i="21"/>
  <c r="DQ8" i="21"/>
  <c r="DQ52" i="21"/>
  <c r="DQ32" i="21"/>
  <c r="DQ48" i="21"/>
  <c r="DQ50" i="21"/>
  <c r="DQ31" i="21"/>
  <c r="DQ27" i="21"/>
  <c r="DQ46" i="21"/>
  <c r="DQ39" i="21"/>
  <c r="DQ37" i="21"/>
  <c r="DQ51" i="21"/>
  <c r="DQ40" i="21"/>
  <c r="DQ36" i="21"/>
  <c r="DQ29" i="21"/>
  <c r="DQ25" i="21"/>
  <c r="DQ33" i="21"/>
  <c r="DQ44" i="21"/>
  <c r="DQ24" i="21"/>
  <c r="DQ21" i="21"/>
  <c r="DQ17" i="21"/>
  <c r="DQ13" i="21"/>
  <c r="DQ6" i="21"/>
  <c r="DQ14" i="21"/>
  <c r="DQ26" i="21"/>
  <c r="DQ28" i="21"/>
  <c r="DQ35" i="21"/>
  <c r="DQ47" i="21"/>
  <c r="BO3" i="21"/>
  <c r="D14" i="22" s="1"/>
  <c r="BY45" i="21"/>
  <c r="AM3" i="21"/>
  <c r="D10" i="22" s="1"/>
  <c r="CL3" i="21"/>
  <c r="E17" i="22" s="1"/>
  <c r="AF3" i="21"/>
  <c r="D9" i="22" s="1"/>
  <c r="Z3" i="21"/>
  <c r="E8" i="22" s="1"/>
  <c r="AN3" i="21"/>
  <c r="E10" i="22" s="1"/>
  <c r="CM3" i="21"/>
  <c r="F17" i="22" s="1"/>
  <c r="BU3" i="21"/>
  <c r="C15" i="22" s="1"/>
  <c r="BH3" i="21"/>
  <c r="D13" i="22" s="1"/>
  <c r="R3" i="21"/>
  <c r="D6" i="22" s="1"/>
  <c r="BI3" i="21"/>
  <c r="E13" i="22" s="1"/>
  <c r="CF45" i="21"/>
  <c r="AL3" i="21"/>
  <c r="C10" i="22" s="1"/>
  <c r="D3" i="21"/>
  <c r="D4" i="22" s="1"/>
  <c r="BB3" i="21"/>
  <c r="E12" i="22" s="1"/>
  <c r="E3" i="21"/>
  <c r="E4" i="22" s="1"/>
  <c r="CD3" i="21"/>
  <c r="E16" i="22" s="1"/>
  <c r="CC3" i="21"/>
  <c r="D16" i="22" s="1"/>
  <c r="BN3" i="21"/>
  <c r="C14" i="22" s="1"/>
  <c r="BK45" i="21"/>
  <c r="AI45" i="21"/>
  <c r="BG3" i="21"/>
  <c r="C13" i="22" s="1"/>
  <c r="N45" i="21"/>
  <c r="G45" i="21"/>
  <c r="AW45" i="21"/>
  <c r="AB45" i="21"/>
  <c r="BX3" i="21"/>
  <c r="F15" i="22" s="1"/>
  <c r="U45" i="21"/>
  <c r="AU3" i="21"/>
  <c r="E11" i="22" s="1"/>
  <c r="BA3" i="21"/>
  <c r="D12" i="22" s="1"/>
  <c r="BY4" i="21"/>
  <c r="M3" i="21"/>
  <c r="F5" i="22" s="1"/>
  <c r="AB4" i="21"/>
  <c r="S3" i="21"/>
  <c r="E6" i="22" s="1"/>
  <c r="CF4" i="21"/>
  <c r="G4" i="21"/>
  <c r="G3" i="21" s="1"/>
  <c r="G4" i="22" s="1"/>
  <c r="BD4" i="21"/>
  <c r="BR4" i="21"/>
  <c r="BR3" i="21" s="1"/>
  <c r="G14" i="22" s="1"/>
  <c r="BK4" i="21"/>
  <c r="U4" i="21"/>
  <c r="U3" i="21" s="1"/>
  <c r="G6" i="22" s="1"/>
  <c r="C3" i="21"/>
  <c r="C4" i="22" s="1"/>
  <c r="AW4" i="21"/>
  <c r="CN4" i="21"/>
  <c r="AI4" i="21"/>
  <c r="AP45" i="21"/>
  <c r="N4" i="21"/>
  <c r="CN45" i="21"/>
  <c r="BD45" i="21"/>
  <c r="AP4" i="21"/>
  <c r="BY3" i="21" l="1"/>
  <c r="G15" i="22" s="1"/>
  <c r="DQ4" i="21"/>
  <c r="DQ45" i="21"/>
  <c r="F21" i="22"/>
  <c r="E9" i="20" s="1"/>
  <c r="E21" i="22"/>
  <c r="D9" i="20" s="1"/>
  <c r="D21" i="22"/>
  <c r="C9" i="20" s="1"/>
  <c r="C21" i="22"/>
  <c r="B9" i="20" s="1"/>
  <c r="CF3" i="21"/>
  <c r="G16" i="22" s="1"/>
  <c r="AW3" i="21"/>
  <c r="G11" i="22" s="1"/>
  <c r="BK3" i="21"/>
  <c r="G13" i="22" s="1"/>
  <c r="AI3" i="21"/>
  <c r="G9" i="22" s="1"/>
  <c r="N3" i="21"/>
  <c r="G5" i="22" s="1"/>
  <c r="AB3" i="21"/>
  <c r="G8" i="22" s="1"/>
  <c r="AP3" i="21"/>
  <c r="G10" i="22" s="1"/>
  <c r="BD3" i="21"/>
  <c r="G12" i="22" s="1"/>
  <c r="CN3" i="21"/>
  <c r="G17" i="22" s="1"/>
  <c r="DQ3" i="21" l="1"/>
  <c r="D10" i="23"/>
  <c r="C10" i="23"/>
  <c r="G21" i="22"/>
  <c r="F9" i="20" s="1"/>
  <c r="R6" i="20"/>
  <c r="Q4" i="20"/>
  <c r="N7" i="20"/>
  <c r="F7" i="20"/>
  <c r="R7" i="20" s="1"/>
  <c r="E7" i="20"/>
  <c r="Q7" i="20" s="1"/>
  <c r="D7" i="20"/>
  <c r="C7" i="20"/>
  <c r="B7" i="20"/>
  <c r="F6" i="20"/>
  <c r="E6" i="20"/>
  <c r="D6" i="20"/>
  <c r="C6" i="20"/>
  <c r="O6" i="20" s="1"/>
  <c r="B6" i="20"/>
  <c r="N6" i="20" s="1"/>
  <c r="F5" i="20"/>
  <c r="E5" i="20"/>
  <c r="D5" i="20"/>
  <c r="P5" i="20" s="1"/>
  <c r="C5" i="20"/>
  <c r="O5" i="20" s="1"/>
  <c r="B5" i="20"/>
  <c r="F4" i="20"/>
  <c r="E4" i="20"/>
  <c r="D4" i="20"/>
  <c r="P4" i="20" s="1"/>
  <c r="C4" i="20"/>
  <c r="B4" i="20"/>
  <c r="F3" i="20"/>
  <c r="R3" i="20" s="1"/>
  <c r="E3" i="20"/>
  <c r="D3" i="20"/>
  <c r="C3" i="20"/>
  <c r="B3" i="20"/>
  <c r="N3" i="20" l="1"/>
  <c r="O3" i="20"/>
  <c r="O4" i="20"/>
  <c r="N5" i="20"/>
  <c r="R5" i="20"/>
  <c r="Q6" i="20"/>
  <c r="P7" i="20"/>
  <c r="Q3" i="20"/>
  <c r="P3" i="20"/>
  <c r="N4" i="20"/>
  <c r="R4" i="20"/>
  <c r="Q5" i="20"/>
  <c r="P6" i="20"/>
  <c r="O7" i="20"/>
  <c r="E10" i="23"/>
  <c r="F10" i="23" s="1"/>
  <c r="A4" i="1"/>
  <c r="B25" i="1"/>
  <c r="F14" i="3" l="1"/>
  <c r="D7" i="1"/>
  <c r="C23" i="1"/>
  <c r="F21" i="1"/>
  <c r="C22" i="1"/>
  <c r="F25" i="1"/>
  <c r="E11" i="1"/>
  <c r="C7" i="1"/>
  <c r="F22" i="1"/>
  <c r="E25" i="1"/>
  <c r="E7" i="1"/>
  <c r="F11" i="1"/>
  <c r="C25" i="1"/>
  <c r="F23" i="1"/>
  <c r="F7" i="1"/>
  <c r="D11" i="1"/>
  <c r="B11" i="1"/>
  <c r="D25" i="1"/>
  <c r="E18" i="1"/>
  <c r="C21" i="1"/>
  <c r="C11" i="1"/>
  <c r="B7" i="1"/>
  <c r="F21" i="19" l="1"/>
  <c r="F22" i="19"/>
  <c r="F23" i="19"/>
  <c r="C21" i="19"/>
  <c r="C22" i="19"/>
  <c r="C23" i="19"/>
  <c r="C17" i="3"/>
  <c r="F17" i="3"/>
  <c r="E11" i="19"/>
  <c r="B11" i="19"/>
  <c r="F11" i="19"/>
  <c r="D11" i="19"/>
  <c r="E18" i="19"/>
  <c r="C11" i="19"/>
  <c r="D7" i="19"/>
  <c r="E7" i="19"/>
  <c r="F7" i="19"/>
  <c r="C7" i="19"/>
  <c r="B7" i="19"/>
  <c r="E14" i="3"/>
  <c r="B24" i="1"/>
  <c r="D18" i="1"/>
  <c r="D20" i="1"/>
  <c r="E24" i="1"/>
  <c r="E16" i="3" l="1"/>
  <c r="B24" i="19"/>
  <c r="E24" i="19"/>
  <c r="F5" i="3"/>
  <c r="D16" i="3"/>
  <c r="F15" i="3"/>
  <c r="F4" i="3"/>
  <c r="E13" i="3"/>
  <c r="E17" i="3"/>
  <c r="D13" i="3"/>
  <c r="E6" i="3"/>
  <c r="F6" i="3"/>
  <c r="E12" i="3"/>
  <c r="D10" i="3"/>
  <c r="D5" i="3"/>
  <c r="F12" i="3"/>
  <c r="D4" i="3"/>
  <c r="D8" i="3"/>
  <c r="C8" i="3"/>
  <c r="F9" i="3"/>
  <c r="D6" i="3"/>
  <c r="F8" i="3"/>
  <c r="C16" i="3"/>
  <c r="C14" i="3"/>
  <c r="C15" i="3"/>
  <c r="F16" i="3"/>
  <c r="E10" i="3"/>
  <c r="E4" i="3"/>
  <c r="C4" i="3"/>
  <c r="F11" i="3"/>
  <c r="E8" i="3"/>
  <c r="D14" i="3"/>
  <c r="E5" i="3"/>
  <c r="C10" i="3"/>
  <c r="C11" i="3"/>
  <c r="E15" i="3"/>
  <c r="C6" i="3"/>
  <c r="C13" i="3"/>
  <c r="D20" i="19"/>
  <c r="E11" i="3"/>
  <c r="C5" i="3"/>
  <c r="F13" i="3"/>
  <c r="E9" i="3"/>
  <c r="F10" i="3"/>
  <c r="D17" i="3"/>
  <c r="C12" i="3"/>
  <c r="D11" i="3"/>
  <c r="D15" i="3"/>
  <c r="D9" i="3"/>
  <c r="D12" i="3"/>
  <c r="D18" i="19"/>
  <c r="C9" i="3"/>
  <c r="D19" i="1"/>
  <c r="B10" i="1"/>
  <c r="B19" i="1"/>
  <c r="E12" i="1"/>
  <c r="C12" i="1"/>
  <c r="D14" i="1"/>
  <c r="B8" i="1"/>
  <c r="C24" i="1"/>
  <c r="C18" i="1"/>
  <c r="C9" i="1"/>
  <c r="B18" i="1"/>
  <c r="B9" i="1"/>
  <c r="D13" i="1"/>
  <c r="D24" i="1"/>
  <c r="D16" i="1"/>
  <c r="C13" i="1"/>
  <c r="C10" i="1"/>
  <c r="E9" i="1"/>
  <c r="E10" i="1"/>
  <c r="D15" i="1"/>
  <c r="E8" i="1"/>
  <c r="B17" i="1"/>
  <c r="D17" i="1"/>
  <c r="B16" i="1"/>
  <c r="E15" i="1"/>
  <c r="B20" i="1"/>
  <c r="C14" i="1"/>
  <c r="E17" i="1"/>
  <c r="E13" i="1"/>
  <c r="E20" i="1"/>
  <c r="C15" i="1"/>
  <c r="C16" i="1"/>
  <c r="B12" i="1"/>
  <c r="D10" i="1"/>
  <c r="C20" i="1"/>
  <c r="D9" i="1"/>
  <c r="D12" i="1"/>
  <c r="C17" i="1"/>
  <c r="B13" i="1"/>
  <c r="E14" i="1"/>
  <c r="B14" i="1"/>
  <c r="C8" i="1"/>
  <c r="B15" i="1"/>
  <c r="C19" i="1"/>
  <c r="E16" i="1"/>
  <c r="E19" i="1"/>
  <c r="D8" i="1"/>
  <c r="C24" i="19" l="1"/>
  <c r="D24" i="19"/>
  <c r="E9" i="19"/>
  <c r="E8" i="19"/>
  <c r="E19" i="19"/>
  <c r="C20" i="19"/>
  <c r="C17" i="19"/>
  <c r="D17" i="19"/>
  <c r="D10" i="19"/>
  <c r="E10" i="19"/>
  <c r="D16" i="19"/>
  <c r="C14" i="19"/>
  <c r="C8" i="19"/>
  <c r="E16" i="19"/>
  <c r="C12" i="19"/>
  <c r="C9" i="19"/>
  <c r="B12" i="19"/>
  <c r="E20" i="19"/>
  <c r="E12" i="19"/>
  <c r="B19" i="19"/>
  <c r="C10" i="19"/>
  <c r="B20" i="19"/>
  <c r="B18" i="19"/>
  <c r="E13" i="19"/>
  <c r="G15" i="3"/>
  <c r="E18" i="3"/>
  <c r="D8" i="20" s="1"/>
  <c r="P8" i="20" s="1"/>
  <c r="E15" i="19"/>
  <c r="D9" i="19"/>
  <c r="B8" i="19"/>
  <c r="D19" i="19"/>
  <c r="C18" i="19"/>
  <c r="D8" i="19"/>
  <c r="B14" i="19"/>
  <c r="B15" i="19"/>
  <c r="D12" i="19"/>
  <c r="D14" i="19"/>
  <c r="G9" i="3"/>
  <c r="B17" i="19"/>
  <c r="B10" i="19"/>
  <c r="G8" i="3"/>
  <c r="G12" i="3"/>
  <c r="G11" i="3"/>
  <c r="C13" i="19"/>
  <c r="E14" i="19"/>
  <c r="B9" i="19"/>
  <c r="C16" i="19"/>
  <c r="C19" i="19"/>
  <c r="B16" i="19"/>
  <c r="D15" i="19"/>
  <c r="D13" i="19"/>
  <c r="C15" i="19"/>
  <c r="E17" i="19"/>
  <c r="G5" i="3"/>
  <c r="D18" i="3"/>
  <c r="C8" i="20" s="1"/>
  <c r="O8" i="20" s="1"/>
  <c r="G16" i="3"/>
  <c r="F18" i="3"/>
  <c r="E8" i="20" s="1"/>
  <c r="Q8" i="20" s="1"/>
  <c r="G14" i="3"/>
  <c r="G13" i="3"/>
  <c r="G17" i="3"/>
  <c r="G10" i="3"/>
  <c r="B13" i="19"/>
  <c r="C18" i="3"/>
  <c r="B8" i="20" s="1"/>
  <c r="N8" i="20" s="1"/>
  <c r="G6" i="3"/>
  <c r="G4" i="3"/>
  <c r="F10" i="1"/>
  <c r="F18" i="1"/>
  <c r="F17" i="1"/>
  <c r="F24" i="1"/>
  <c r="F20" i="1"/>
  <c r="F16" i="1"/>
  <c r="F15" i="1"/>
  <c r="F14" i="1"/>
  <c r="F19" i="1"/>
  <c r="F13" i="1"/>
  <c r="F9" i="1"/>
  <c r="F8" i="1"/>
  <c r="F12" i="1"/>
  <c r="D8" i="24" l="1"/>
  <c r="C9" i="23"/>
  <c r="D9" i="23"/>
  <c r="F24" i="19"/>
  <c r="F19" i="19"/>
  <c r="D10" i="24" s="1"/>
  <c r="D25" i="19"/>
  <c r="F13" i="19"/>
  <c r="F15" i="19"/>
  <c r="F16" i="19"/>
  <c r="F12" i="19"/>
  <c r="F9" i="19"/>
  <c r="F14" i="19"/>
  <c r="E25" i="19"/>
  <c r="F18" i="19"/>
  <c r="F20" i="19"/>
  <c r="F17" i="19"/>
  <c r="C25" i="19"/>
  <c r="F8" i="19"/>
  <c r="B25" i="19"/>
  <c r="F10" i="19"/>
  <c r="G18" i="3"/>
  <c r="F8" i="20" s="1"/>
  <c r="R8" i="20" s="1"/>
  <c r="C12" i="24" l="1"/>
  <c r="C11" i="24"/>
  <c r="D7" i="24"/>
  <c r="E9" i="23"/>
  <c r="F9" i="23" s="1"/>
  <c r="F25" i="19"/>
  <c r="C7" i="24" l="1"/>
  <c r="C14" i="24"/>
  <c r="C3" i="24"/>
  <c r="D5" i="24"/>
  <c r="C5" i="24" l="1"/>
  <c r="C10" i="24"/>
  <c r="O10" i="20" l="1"/>
  <c r="N10" i="20"/>
  <c r="P10" i="20"/>
  <c r="Q10" i="20"/>
  <c r="R10" i="20" l="1"/>
  <c r="O9" i="20" l="1"/>
  <c r="P9" i="20"/>
  <c r="Q9" i="20" l="1"/>
  <c r="N9" i="20"/>
  <c r="R9" i="2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pendix05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2" xr16:uid="{00000000-0015-0000-FFFF-FFFF01000000}" name="Appendix051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3" xr16:uid="{00000000-0015-0000-FFFF-FFFF02000000}" name="Appendix0511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4" xr16:uid="{00000000-0015-0000-FFFF-FFFF03000000}" name="Appendix05111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5" xr16:uid="{00000000-0015-0000-FFFF-FFFF04000000}" name="Appendix052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6" xr16:uid="{00000000-0015-0000-FFFF-FFFF05000000}" name="Connection" type="1" refreshedVersion="2" background="1" saveData="1">
    <dbPr connection="DSN=MS Access Database;DBQ=Y:\FSRDall\AFP\FRD\017 Annual Statistics Returns\003 Data\0001 Databases\00001 Returns\TablesAnnualReturns.mdb;DefaultDir=Y:\FSRDall\AFP\FRD\017 Annual Statistics Returns\003 Data\0001 Databases\00001 Returns;DriverId=25;FIL=MS Access;MaxBufferSize=2048;PageTimeout=5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7" xr16:uid="{00000000-0015-0000-FFFF-FFFF06000000}" name="Connection1" type="1" refreshedVersion="2" background="1" saveData="1">
    <dbPr connection="DSN=MS Access Database;DBQ=Y:\FSRDall\AFP\FRD\017 Annual Statistics Returns\003 Data\0001 Databases\00001 Returns\TablesAnnualReturns.mdb;DefaultDir=Y:\FSRDall\AFP\FRD\017 Annual Statistics Returns\003 Data\0001 Databases\00001 Returns;DriverId=25;FIL=MS Access;MaxBufferSize=2048;PageTimeout=5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8" xr16:uid="{00000000-0015-0000-FFFF-FFFF07000000}" name="Connection2" type="1" refreshedVersion="2" background="1" saveData="1">
    <dbPr connection="DSN=MS Access Database;DBQ=Y:\FSRDall\AFP\FRD\017 Annual Statistics Returns\003 Data\0001 Databases\00001 Returns\TablesAnnualReturns.mdb;DefaultDir=Y:\FSRDall\AFP\FRD\017 Annual Statistics Returns\003 Data\0001 Databases\00001 Returns;DriverId=25;FIL=MS Access;MaxBufferSize=2048;PageTimeout=5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</connections>
</file>

<file path=xl/sharedStrings.xml><?xml version="1.0" encoding="utf-8"?>
<sst xmlns="http://schemas.openxmlformats.org/spreadsheetml/2006/main" count="19681" uniqueCount="313">
  <si>
    <t>England</t>
  </si>
  <si>
    <t>Wholetime</t>
  </si>
  <si>
    <t>Retained Duty System</t>
  </si>
  <si>
    <t>Fire Control</t>
  </si>
  <si>
    <t>Support Staff</t>
  </si>
  <si>
    <t>Total</t>
  </si>
  <si>
    <t>The full set of fire statistics releases, tables and guidance can be found on our landing page, here-</t>
  </si>
  <si>
    <t>https://www.gov.uk/government/collections/fire-statistics</t>
  </si>
  <si>
    <t>Source: Home Office Operational Statistics Data Collection, figures supplied by fire and rescue authorities.</t>
  </si>
  <si>
    <t>Last Updated: 27 October 2016</t>
  </si>
  <si>
    <t>Contact: FireStatistics@homeoffice.gsi.gov.uk</t>
  </si>
  <si>
    <t>Next Update: Autumn 2017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</si>
  <si>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</si>
  <si>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</si>
  <si>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</si>
  <si>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</si>
  <si>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</si>
  <si>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</si>
  <si>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</si>
  <si>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</si>
  <si>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</si>
  <si>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</si>
  <si>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</si>
  <si>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</si>
  <si>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</si>
  <si>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</si>
  <si>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</si>
  <si>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</si>
  <si>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</si>
  <si>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</si>
  <si>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</si>
  <si>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</si>
  <si>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</si>
  <si>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</si>
  <si>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</si>
  <si>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</si>
  <si>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</si>
  <si>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</si>
  <si>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</si>
  <si>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</si>
  <si>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</si>
  <si>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</si>
  <si>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</si>
  <si>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</si>
  <si>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</si>
  <si>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</si>
  <si>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</si>
  <si>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</si>
  <si>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</si>
  <si>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</si>
  <si>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</si>
  <si>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</si>
  <si>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</si>
  <si>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</si>
  <si>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Wiltshire</t>
  </si>
  <si>
    <t>2015-16</t>
  </si>
  <si>
    <t>Retained duty system</t>
  </si>
  <si>
    <t>Fire control</t>
  </si>
  <si>
    <t>Support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</si>
  <si>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</si>
  <si>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</si>
  <si>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</si>
  <si>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</si>
  <si>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</si>
  <si>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</si>
  <si>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Source:  DCLG Annual Returns</t>
  </si>
  <si>
    <t>Select a year from the drop-down list in the orange box below:</t>
  </si>
  <si>
    <t>2014-15</t>
  </si>
  <si>
    <t>..</t>
  </si>
  <si>
    <t>2010-11</t>
  </si>
  <si>
    <t>2011-12</t>
  </si>
  <si>
    <t>2012-13</t>
  </si>
  <si>
    <t>2013-14</t>
  </si>
  <si>
    <t>2009-10</t>
  </si>
  <si>
    <t>1 Includes re-employment as support staff by the same FRA</t>
  </si>
  <si>
    <t>Note on North West Fire Control</t>
  </si>
  <si>
    <t>North West Fire Control is a public sector company set up exclusively by some of the fire and rescue services in the North West (Cheshire, Cumbria, Lancashire and Greater Manchester). It started operating in May 2015.</t>
  </si>
  <si>
    <t>The statistics in this table are Official Statistics.</t>
  </si>
  <si>
    <t>Appendix 5. Personnel leaving the Fire and Rescue Service in England by duty system and reason at 31 March 2013</t>
  </si>
  <si>
    <t>Reasons for leaving</t>
  </si>
  <si>
    <t>Dismissal on disciplinary grounds</t>
  </si>
  <si>
    <t>Medical discharge</t>
  </si>
  <si>
    <t>Resignation due to harassment or discrimination</t>
  </si>
  <si>
    <t>Poor performance/efficiency</t>
  </si>
  <si>
    <t>Compulsory redundancy</t>
  </si>
  <si>
    <t>Voluntary redundancy</t>
  </si>
  <si>
    <t>Early retirement</t>
  </si>
  <si>
    <t>Normal retirement</t>
  </si>
  <si>
    <t>Re-employment by another Fire and Rescue Service</t>
  </si>
  <si>
    <t>Re-employment as support personnel within the same Fire and Rescue Service</t>
  </si>
  <si>
    <t>Resignation to take other employment outside the Fire and Rescue Service</t>
  </si>
  <si>
    <t>Deceased</t>
  </si>
  <si>
    <t>Other reasons</t>
  </si>
  <si>
    <t xml:space="preserve">1. Other reasons include end of fixed term contract, personal/work commitments, moving from area and resignations where re-employment status is not known </t>
  </si>
  <si>
    <t>Appendix 5. Personnel leaving the Fire and Rescue Service in England by duty system and reason at 31 March 2015</t>
  </si>
  <si>
    <t>Dismissal on disciplinary or poor performance grounds/efficiency</t>
  </si>
  <si>
    <t>Failure to maintain fitness</t>
  </si>
  <si>
    <r>
      <t>Other reasons</t>
    </r>
    <r>
      <rPr>
        <vertAlign val="superscript"/>
        <sz val="11"/>
        <rFont val="Arial"/>
        <family val="2"/>
      </rPr>
      <t>1</t>
    </r>
  </si>
  <si>
    <t xml:space="preserve">1. Other reasons include end of fixed term contract, personal/work commitments and moving from area </t>
  </si>
  <si>
    <t xml:space="preserve">Appendix 5. Personnel leaving the Fire and Rescue Service in England by duty system and reason at 31 March 2014 </t>
  </si>
  <si>
    <t>Appendix 5. Personnel leaving the Fire and Rescue Service in England by duty system and reason during 2011-12</t>
  </si>
  <si>
    <t xml:space="preserve">Appendix 5. Personnel leaving the Fire and Rescue Service in England by duty system and reason at 31 March 2011 </t>
  </si>
  <si>
    <t xml:space="preserve">1. Other reasons include end of fixed term contract, personal/work commitments and moving form area </t>
  </si>
  <si>
    <t>Dismissal on disciplinary or poor performance grounds/efficiency (11)</t>
  </si>
  <si>
    <t>Medical discharge (12)</t>
  </si>
  <si>
    <t>Resignation due to harassment or discrimination (13)</t>
  </si>
  <si>
    <t>Failure to maintain fitness (14)</t>
  </si>
  <si>
    <t>Compulsory redundancy (15)</t>
  </si>
  <si>
    <t>Voluntary redundancy (16)</t>
  </si>
  <si>
    <t>Early retirement (17)</t>
  </si>
  <si>
    <t>Normal retirement (18)</t>
  </si>
  <si>
    <t>Re-employment by another Fire and Rescue Service (19/20)</t>
  </si>
  <si>
    <t>Re-employment as support personnel within the same Fire and Rescue Service (20)</t>
  </si>
  <si>
    <t>Resignation to take other employment outside the Fire and Rescue Service (21/19)</t>
  </si>
  <si>
    <t>Deceased (22/21)</t>
  </si>
  <si>
    <t>Other reasons (23/22)</t>
  </si>
  <si>
    <t>.. Data not collected</t>
  </si>
  <si>
    <t>Reason</t>
  </si>
  <si>
    <r>
      <t>FIRE STATISTICS TABLE 1111: Staff leaving fire authorities, by reason and by role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, England</t>
    </r>
  </si>
  <si>
    <t>This table (1111)</t>
  </si>
  <si>
    <t>The other table (1110)</t>
  </si>
  <si>
    <t>Check=0</t>
  </si>
  <si>
    <t>Other reasons (23/26/23/22)</t>
  </si>
  <si>
    <t>Moving Out of Area (-/23/-/-)</t>
  </si>
  <si>
    <t>Issues with primary employment</t>
  </si>
  <si>
    <t>Issues with primary employment (-/24/-/-)</t>
  </si>
  <si>
    <t>Dissatisfaction with the number of incidents attended</t>
  </si>
  <si>
    <t>Dissatisfaction with the number of incidents attended (-/25/-/-)</t>
  </si>
  <si>
    <t>Moving Out of Area</t>
  </si>
  <si>
    <t>2016-17</t>
  </si>
  <si>
    <t>Retirement</t>
  </si>
  <si>
    <t>chk</t>
  </si>
  <si>
    <t>TOTAL</t>
  </si>
  <si>
    <t>drop down menu works</t>
  </si>
  <si>
    <t>Updated alongside Fire and rescue workforce and pensions statistics</t>
  </si>
  <si>
    <t>Medical discharge (Ill health retirement)</t>
  </si>
  <si>
    <t>Dismissal on disciplinary or poor performance grounds/efficiency (8)</t>
  </si>
  <si>
    <t>Medical discharge (9)</t>
  </si>
  <si>
    <t>Resignation due to harassment or discrimination (10)</t>
  </si>
  <si>
    <t>Failure to maintain fitness (11)</t>
  </si>
  <si>
    <t>Compulsory redundancy (12)</t>
  </si>
  <si>
    <t>Voluntary redundancy (13)</t>
  </si>
  <si>
    <t>Early retirement (14)</t>
  </si>
  <si>
    <t>Normal retirement (15)</t>
  </si>
  <si>
    <t>Re-employment by another Fire and Rescue Service (16)</t>
  </si>
  <si>
    <t>Re-employment as support personnel within the same Fire and Rescue Service (17)</t>
  </si>
  <si>
    <t>Resignation to take other employment outside the Fire and Rescue Service (18/17)</t>
  </si>
  <si>
    <t>Deceased (19/18)</t>
  </si>
  <si>
    <t>Other reasons (20/23/20/19)</t>
  </si>
  <si>
    <t>Moving Out of Area (-/20/-/-)</t>
  </si>
  <si>
    <t>Issues with primary employment (-/21/-/-)</t>
  </si>
  <si>
    <t>Dissatisfaction with the number of incidents attended (-/22/-/-)</t>
  </si>
  <si>
    <t>2017-18</t>
  </si>
  <si>
    <t>Staff leaving for "other reasons"</t>
  </si>
  <si>
    <t>Proportion of staff leaving</t>
  </si>
  <si>
    <t>Normal or early retirement</t>
  </si>
  <si>
    <t>(of which wholetime)</t>
  </si>
  <si>
    <t>(of which on call)</t>
  </si>
  <si>
    <t>(of which support staff)</t>
  </si>
  <si>
    <t>Ill health</t>
  </si>
  <si>
    <t>2010/11</t>
  </si>
  <si>
    <t>2011/12</t>
  </si>
  <si>
    <t>2012/13</t>
  </si>
  <si>
    <t>2013/14</t>
  </si>
  <si>
    <t>2014/15</t>
  </si>
  <si>
    <t>2015/16</t>
  </si>
  <si>
    <t>2016/17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</si>
  <si>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</si>
  <si>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</si>
  <si>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</si>
  <si>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</si>
  <si>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</si>
  <si>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</si>
  <si>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</si>
  <si>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</si>
  <si>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</si>
  <si>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\\Poise.Homeoffice.Local\Home\RQG\Users\BeevorE\My Documents\003 Fire Operational Statistics\</t>
  </si>
  <si>
    <t>2018_19</t>
  </si>
  <si>
    <t>\data supplied\LE\LE_</t>
  </si>
  <si>
    <t>Sheet_Name_LE1</t>
  </si>
  <si>
    <t>Cell_Loop_LE1</t>
  </si>
  <si>
    <t>Cell_Loop_Desc_LE1</t>
  </si>
  <si>
    <t>LE1</t>
  </si>
  <si>
    <t>Devon and Somerset</t>
  </si>
  <si>
    <t>Sheet_Name_LE2</t>
  </si>
  <si>
    <t>Cell_Loop_LE2</t>
  </si>
  <si>
    <t>Cell_Loop_Desc_LE2</t>
  </si>
  <si>
    <t>LE2</t>
  </si>
  <si>
    <t>Hereford and Worcester</t>
  </si>
  <si>
    <t>Isle Of Wight</t>
  </si>
  <si>
    <t>Sheet_Name_LE3</t>
  </si>
  <si>
    <t>Cell_Loop_LE3</t>
  </si>
  <si>
    <t>Cell_Loop_Desc_LE3</t>
  </si>
  <si>
    <t>LE3</t>
  </si>
  <si>
    <t>G27</t>
  </si>
  <si>
    <t>Sheet_Name_LE4</t>
  </si>
  <si>
    <t>Cell_Loop_LE4</t>
  </si>
  <si>
    <t>Cell_Loop_Desc_LE4</t>
  </si>
  <si>
    <t>Tyne and Wear</t>
  </si>
  <si>
    <t>LE4</t>
  </si>
  <si>
    <t>Dorset and Wiltshire</t>
  </si>
  <si>
    <t>I18</t>
  </si>
  <si>
    <t>I19</t>
  </si>
  <si>
    <t>G21</t>
  </si>
  <si>
    <t>G22</t>
  </si>
  <si>
    <t>G18</t>
  </si>
  <si>
    <t>G19</t>
  </si>
  <si>
    <t>B18</t>
  </si>
  <si>
    <t>B19</t>
  </si>
  <si>
    <t>Cell_Loop_Desc2_LE1</t>
  </si>
  <si>
    <t>Cell_Loop_Desc2_LE2</t>
  </si>
  <si>
    <t>Cell_Loop_Desc2_LE3</t>
  </si>
  <si>
    <t>Cell_Loop_Desc2_LE4</t>
  </si>
  <si>
    <t>Wholetime firefighters</t>
  </si>
  <si>
    <t>Retained Duty System firefighters</t>
  </si>
  <si>
    <t>Support staff</t>
  </si>
  <si>
    <t>I8</t>
  </si>
  <si>
    <t>I9</t>
  </si>
  <si>
    <t>I11</t>
  </si>
  <si>
    <t>I12</t>
  </si>
  <si>
    <t>I13</t>
  </si>
  <si>
    <t>I15</t>
  </si>
  <si>
    <t>I16</t>
  </si>
  <si>
    <t>I21</t>
  </si>
  <si>
    <t>I22</t>
  </si>
  <si>
    <t>I24</t>
  </si>
  <si>
    <t>I25</t>
  </si>
  <si>
    <t>I26</t>
  </si>
  <si>
    <t>1a. Moving - to another FRS</t>
  </si>
  <si>
    <t>1b. Moving - within FRS from operational (firefighter or control) to support staff</t>
  </si>
  <si>
    <t>2a. Resignation - to take up alternative employment</t>
  </si>
  <si>
    <t>2b. Resignation - due to ill health</t>
  </si>
  <si>
    <t>2c. Resignation - any other reason (please specify)</t>
  </si>
  <si>
    <t>3a. Redundancy - compulsory</t>
  </si>
  <si>
    <t>3b. Redundancy - voluntary</t>
  </si>
  <si>
    <t>4a. Retirement - early</t>
  </si>
  <si>
    <t>4b. Retirement - normal</t>
  </si>
  <si>
    <t>5a. Dismissal - poor performance (including failure to maintain fitness)</t>
  </si>
  <si>
    <t>5b. Dismissal - disciplinary grounds</t>
  </si>
  <si>
    <t>6. Deceased</t>
  </si>
  <si>
    <t>7. Other (please supply details in text box below)</t>
  </si>
  <si>
    <t>8. Unknown / Reason for leaving not recorded</t>
  </si>
  <si>
    <t>2d. Resignation - issues with primary employment/other work commitments</t>
  </si>
  <si>
    <t>2e. Resignation - personal reasons (including work / life balance &amp; caring responsibilities)</t>
  </si>
  <si>
    <t>2f. Resignation - relocation/leaving the area (including going travelling, moving country)</t>
  </si>
  <si>
    <t>G8</t>
  </si>
  <si>
    <t>G9</t>
  </si>
  <si>
    <t>G11</t>
  </si>
  <si>
    <t>G12</t>
  </si>
  <si>
    <t>G13</t>
  </si>
  <si>
    <t>G14</t>
  </si>
  <si>
    <t>G15</t>
  </si>
  <si>
    <t>G16</t>
  </si>
  <si>
    <t>G24</t>
  </si>
  <si>
    <t>G25</t>
  </si>
  <si>
    <t>G28</t>
  </si>
  <si>
    <t>G29</t>
  </si>
  <si>
    <t>G26</t>
  </si>
  <si>
    <t>B8</t>
  </si>
  <si>
    <t>B9</t>
  </si>
  <si>
    <t>B11</t>
  </si>
  <si>
    <t>B12</t>
  </si>
  <si>
    <t>B13</t>
  </si>
  <si>
    <t>B15</t>
  </si>
  <si>
    <t>B16</t>
  </si>
  <si>
    <t>B21</t>
  </si>
  <si>
    <t>B22</t>
  </si>
  <si>
    <t>B24</t>
  </si>
  <si>
    <t>B25</t>
  </si>
  <si>
    <t>B26</t>
  </si>
  <si>
    <t>FRS_name</t>
  </si>
  <si>
    <t>Reason for leaving</t>
  </si>
  <si>
    <t>Role</t>
  </si>
  <si>
    <t>Count</t>
  </si>
  <si>
    <t>FRA_type</t>
  </si>
  <si>
    <t>FRA_code</t>
  </si>
  <si>
    <t>2018-19</t>
  </si>
  <si>
    <t>Retained Duty System Firefighters</t>
  </si>
  <si>
    <t>No</t>
  </si>
  <si>
    <t>Paul</t>
  </si>
  <si>
    <t>Yes</t>
  </si>
  <si>
    <t>Checklist</t>
  </si>
  <si>
    <t>Checker</t>
  </si>
  <si>
    <t>Error?</t>
  </si>
  <si>
    <t>Eliot</t>
  </si>
  <si>
    <t>Comments</t>
  </si>
  <si>
    <t>Colleen</t>
  </si>
  <si>
    <t>Deborah</t>
  </si>
  <si>
    <t>Molly</t>
  </si>
  <si>
    <t>Victoria</t>
  </si>
  <si>
    <t>Footnotes are relevant</t>
  </si>
  <si>
    <t>Notes are correct</t>
  </si>
  <si>
    <t>Links work</t>
  </si>
  <si>
    <t>Last updated date is correct</t>
  </si>
  <si>
    <t>Checks left to do or resolve</t>
  </si>
  <si>
    <t>wholetime + on call + fire control + support staff = total staff</t>
  </si>
  <si>
    <t>spot check some figures from the raw sheet</t>
  </si>
  <si>
    <t>London is one of the biggest</t>
  </si>
  <si>
    <t>Isles of Scilly and Isle of Wight one of smallest</t>
  </si>
  <si>
    <t>Checks for 1111. Don't worry about FIRE1111_historical, this data hasn't changed</t>
  </si>
  <si>
    <t>New year has been included</t>
  </si>
  <si>
    <t>Last Updated: 31 October 2019</t>
  </si>
  <si>
    <t>Next Update: Autumn 2020</t>
  </si>
  <si>
    <t>Contact: FireStatistics@homeoffice.gov.uk</t>
  </si>
  <si>
    <t>Next update date is planned next release period</t>
  </si>
  <si>
    <t>Check totals match 1110</t>
  </si>
  <si>
    <t>Only shows 18/19 - not sure if this is correct</t>
  </si>
  <si>
    <t>no</t>
  </si>
  <si>
    <t>yes</t>
  </si>
  <si>
    <t xml:space="preserve">email linked does not have .gsi in the address but when it opens mail the email has .gsi? </t>
  </si>
  <si>
    <t>2 Also known as Retained Duty System.</t>
  </si>
  <si>
    <r>
      <t>On-call firefighters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</si>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</sst>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_ ;\-#,##0\ "/>
    <numFmt numFmtId="166" formatCode="#,##0.000_ ;\-#,##0.000\ "/>
    <numFmt numFmtId="167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b/>
      <sz val="14"/>
      <color indexed="4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</font>
    <font>
      <sz val="12"/>
      <name val="Arial"/>
      <family val="2"/>
    </font>
    <font>
      <b/>
      <vertAlign val="superscript"/>
      <sz val="11"/>
      <color rgb="FFFFFFFF"/>
      <name val="Arial Black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Arial"/>
      <family val="2"/>
    </font>
    <font>
      <sz val="11"/>
      <color theme="8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6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0" fontId="8" fillId="0" borderId="0" xfId="3" applyFont="1" applyBorder="1" applyAlignment="1">
      <alignment vertical="center"/>
    </xf>
    <xf numFmtId="0" fontId="8" fillId="0" borderId="6" xfId="3" applyFont="1" applyBorder="1" applyAlignment="1">
      <alignment horizontal="right" vertical="center" wrapText="1"/>
    </xf>
    <xf numFmtId="0" fontId="9" fillId="0" borderId="6" xfId="3" applyFont="1" applyBorder="1" applyAlignment="1">
      <alignment horizontal="right" vertical="center" wrapText="1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horizontal="right" vertical="center" wrapText="1"/>
    </xf>
    <xf numFmtId="3" fontId="8" fillId="0" borderId="0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3" fontId="9" fillId="0" borderId="0" xfId="3" applyNumberFormat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2" fillId="0" borderId="6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165" fontId="10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49" fontId="10" fillId="0" borderId="0" xfId="4" applyNumberFormat="1" applyFont="1" applyBorder="1" applyAlignment="1">
      <alignment vertical="center"/>
    </xf>
    <xf numFmtId="165" fontId="13" fillId="0" borderId="0" xfId="3" applyNumberFormat="1" applyFont="1" applyBorder="1" applyAlignment="1">
      <alignment vertical="center"/>
    </xf>
    <xf numFmtId="166" fontId="13" fillId="0" borderId="0" xfId="3" applyNumberFormat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9" fillId="0" borderId="4" xfId="5" applyFont="1" applyBorder="1" applyAlignment="1">
      <alignment horizontal="right" vertical="center" wrapText="1"/>
    </xf>
    <xf numFmtId="3" fontId="8" fillId="0" borderId="0" xfId="3" applyNumberFormat="1" applyFont="1" applyBorder="1" applyAlignment="1">
      <alignment horizontal="righ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3" fontId="8" fillId="0" borderId="0" xfId="5" applyNumberFormat="1" applyFont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10" fillId="0" borderId="0" xfId="7" applyFont="1" applyBorder="1" applyAlignment="1">
      <alignment vertical="center"/>
    </xf>
    <xf numFmtId="0" fontId="10" fillId="0" borderId="0" xfId="7" applyFont="1" applyAlignment="1">
      <alignment vertical="center"/>
    </xf>
    <xf numFmtId="0" fontId="9" fillId="0" borderId="4" xfId="5" applyFont="1" applyBorder="1" applyAlignment="1">
      <alignment vertical="center" wrapText="1"/>
    </xf>
    <xf numFmtId="0" fontId="9" fillId="0" borderId="4" xfId="7" applyFont="1" applyBorder="1" applyAlignment="1">
      <alignment horizontal="right" vertical="center" wrapText="1"/>
    </xf>
    <xf numFmtId="3" fontId="9" fillId="0" borderId="0" xfId="7" applyNumberFormat="1" applyFont="1" applyBorder="1" applyAlignment="1">
      <alignment vertical="center"/>
    </xf>
    <xf numFmtId="167" fontId="10" fillId="0" borderId="0" xfId="7" applyNumberFormat="1" applyFont="1" applyAlignment="1">
      <alignment vertical="center"/>
    </xf>
    <xf numFmtId="3" fontId="8" fillId="0" borderId="0" xfId="5" applyNumberFormat="1" applyFont="1" applyAlignment="1">
      <alignment vertical="center"/>
    </xf>
    <xf numFmtId="3" fontId="8" fillId="0" borderId="6" xfId="5" applyNumberFormat="1" applyFont="1" applyBorder="1" applyAlignment="1">
      <alignment vertical="center"/>
    </xf>
    <xf numFmtId="0" fontId="9" fillId="0" borderId="4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9" fillId="0" borderId="0" xfId="7" applyFont="1" applyBorder="1" applyAlignment="1">
      <alignment vertical="center"/>
    </xf>
    <xf numFmtId="3" fontId="11" fillId="0" borderId="0" xfId="7" applyNumberFormat="1" applyFont="1" applyBorder="1" applyAlignment="1">
      <alignment vertical="center"/>
    </xf>
    <xf numFmtId="0" fontId="12" fillId="0" borderId="0" xfId="8" applyFont="1" applyFill="1" applyBorder="1" applyAlignment="1"/>
    <xf numFmtId="0" fontId="9" fillId="0" borderId="4" xfId="3" applyFont="1" applyBorder="1" applyAlignment="1">
      <alignment vertical="center" wrapText="1"/>
    </xf>
    <xf numFmtId="0" fontId="9" fillId="0" borderId="4" xfId="3" applyFont="1" applyBorder="1" applyAlignment="1">
      <alignment horizontal="right" vertical="center" wrapText="1"/>
    </xf>
    <xf numFmtId="3" fontId="10" fillId="0" borderId="0" xfId="7" applyNumberFormat="1" applyFont="1" applyAlignment="1">
      <alignment vertical="center"/>
    </xf>
    <xf numFmtId="167" fontId="10" fillId="0" borderId="0" xfId="9" applyNumberFormat="1" applyFont="1" applyAlignment="1">
      <alignment vertical="center"/>
    </xf>
    <xf numFmtId="9" fontId="10" fillId="0" borderId="0" xfId="9" applyFont="1" applyAlignment="1">
      <alignment vertical="center"/>
    </xf>
    <xf numFmtId="3" fontId="8" fillId="0" borderId="0" xfId="3" applyNumberFormat="1" applyFont="1" applyAlignment="1">
      <alignment vertical="center"/>
    </xf>
    <xf numFmtId="3" fontId="8" fillId="0" borderId="6" xfId="3" applyNumberFormat="1" applyFont="1" applyBorder="1" applyAlignment="1">
      <alignment vertical="center"/>
    </xf>
    <xf numFmtId="0" fontId="0" fillId="4" borderId="2" xfId="0" applyFont="1" applyFill="1" applyBorder="1"/>
    <xf numFmtId="0" fontId="0" fillId="4" borderId="0" xfId="0" applyFont="1" applyFill="1" applyBorder="1"/>
    <xf numFmtId="3" fontId="1" fillId="5" borderId="2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4" borderId="0" xfId="0" applyFill="1" applyBorder="1"/>
    <xf numFmtId="3" fontId="0" fillId="4" borderId="0" xfId="0" applyNumberFormat="1" applyFill="1" applyBorder="1"/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right" vertical="center" wrapText="1"/>
    </xf>
    <xf numFmtId="3" fontId="1" fillId="4" borderId="1" xfId="0" applyNumberFormat="1" applyFont="1" applyFill="1" applyBorder="1"/>
    <xf numFmtId="3" fontId="1" fillId="5" borderId="1" xfId="0" applyNumberFormat="1" applyFont="1" applyFill="1" applyBorder="1" applyAlignment="1">
      <alignment horizontal="right"/>
    </xf>
    <xf numFmtId="3" fontId="8" fillId="0" borderId="0" xfId="5" applyNumberFormat="1" applyFont="1" applyBorder="1" applyAlignment="1">
      <alignment horizontal="right" vertical="center"/>
    </xf>
    <xf numFmtId="3" fontId="9" fillId="0" borderId="0" xfId="7" applyNumberFormat="1" applyFont="1" applyBorder="1" applyAlignment="1">
      <alignment horizontal="right" vertical="center"/>
    </xf>
    <xf numFmtId="3" fontId="8" fillId="0" borderId="0" xfId="7" applyNumberFormat="1" applyFont="1" applyBorder="1" applyAlignment="1">
      <alignment vertical="center"/>
    </xf>
    <xf numFmtId="3" fontId="0" fillId="5" borderId="2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9" fontId="0" fillId="4" borderId="0" xfId="10" applyFont="1" applyFill="1"/>
    <xf numFmtId="3" fontId="0" fillId="0" borderId="0" xfId="0" applyNumberFormat="1"/>
    <xf numFmtId="3" fontId="20" fillId="0" borderId="0" xfId="0" applyNumberFormat="1" applyFont="1"/>
    <xf numFmtId="0" fontId="20" fillId="9" borderId="0" xfId="0" applyFont="1" applyFill="1"/>
    <xf numFmtId="0" fontId="0" fillId="9" borderId="0" xfId="0" applyFill="1"/>
    <xf numFmtId="0" fontId="10" fillId="0" borderId="8" xfId="0" applyFont="1" applyFill="1" applyBorder="1" applyAlignment="1" applyProtection="1">
      <alignment horizontal="left" vertical="center" wrapText="1"/>
    </xf>
    <xf numFmtId="3" fontId="8" fillId="9" borderId="0" xfId="3" applyNumberFormat="1" applyFont="1" applyFill="1" applyBorder="1" applyAlignment="1">
      <alignment vertical="center"/>
    </xf>
    <xf numFmtId="3" fontId="8" fillId="9" borderId="0" xfId="3" applyNumberFormat="1" applyFont="1" applyFill="1" applyAlignment="1">
      <alignment vertical="center"/>
    </xf>
    <xf numFmtId="3" fontId="8" fillId="11" borderId="0" xfId="3" applyNumberFormat="1" applyFont="1" applyFill="1" applyAlignment="1">
      <alignment vertical="center"/>
    </xf>
    <xf numFmtId="3" fontId="8" fillId="10" borderId="0" xfId="3" applyNumberFormat="1" applyFont="1" applyFill="1" applyBorder="1" applyAlignment="1">
      <alignment vertical="center"/>
    </xf>
    <xf numFmtId="3" fontId="8" fillId="11" borderId="0" xfId="3" applyNumberFormat="1" applyFont="1" applyFill="1" applyBorder="1" applyAlignment="1">
      <alignment vertical="center"/>
    </xf>
    <xf numFmtId="3" fontId="0" fillId="0" borderId="0" xfId="10" applyNumberFormat="1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10" applyFont="1" applyAlignment="1">
      <alignment horizontal="right"/>
    </xf>
    <xf numFmtId="3" fontId="1" fillId="0" borderId="0" xfId="0" applyNumberFormat="1" applyFont="1"/>
    <xf numFmtId="9" fontId="0" fillId="0" borderId="0" xfId="10" applyFont="1"/>
    <xf numFmtId="0" fontId="0" fillId="13" borderId="0" xfId="0" applyFill="1" applyAlignment="1">
      <alignment horizontal="right"/>
    </xf>
    <xf numFmtId="0" fontId="0" fillId="13" borderId="0" xfId="0" applyFill="1"/>
    <xf numFmtId="0" fontId="22" fillId="0" borderId="0" xfId="0" applyFont="1"/>
    <xf numFmtId="14" fontId="22" fillId="0" borderId="0" xfId="0" applyNumberFormat="1" applyFont="1"/>
    <xf numFmtId="0" fontId="23" fillId="0" borderId="0" xfId="0" applyFont="1"/>
    <xf numFmtId="167" fontId="0" fillId="5" borderId="0" xfId="10" applyNumberFormat="1" applyFont="1" applyFill="1"/>
    <xf numFmtId="3" fontId="10" fillId="0" borderId="0" xfId="3" applyNumberFormat="1" applyFont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0" fillId="0" borderId="0" xfId="7" applyFont="1" applyFill="1" applyAlignment="1">
      <alignment vertical="center"/>
    </xf>
    <xf numFmtId="0" fontId="9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right" vertical="center" wrapText="1"/>
    </xf>
    <xf numFmtId="0" fontId="9" fillId="0" borderId="4" xfId="7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 wrapText="1"/>
    </xf>
    <xf numFmtId="3" fontId="8" fillId="0" borderId="0" xfId="3" applyNumberFormat="1" applyFont="1" applyFill="1" applyBorder="1" applyAlignment="1">
      <alignment vertical="center"/>
    </xf>
    <xf numFmtId="3" fontId="10" fillId="0" borderId="0" xfId="7" applyNumberFormat="1" applyFont="1" applyFill="1" applyAlignment="1">
      <alignment vertical="center"/>
    </xf>
    <xf numFmtId="167" fontId="10" fillId="0" borderId="0" xfId="9" applyNumberFormat="1" applyFont="1" applyFill="1" applyAlignment="1">
      <alignment vertical="center"/>
    </xf>
    <xf numFmtId="9" fontId="10" fillId="0" borderId="0" xfId="9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3" fontId="8" fillId="0" borderId="6" xfId="3" applyNumberFormat="1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3" fontId="9" fillId="0" borderId="4" xfId="7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3" fontId="9" fillId="0" borderId="0" xfId="7" applyNumberFormat="1" applyFont="1" applyFill="1" applyBorder="1" applyAlignment="1">
      <alignment vertical="center"/>
    </xf>
    <xf numFmtId="3" fontId="11" fillId="0" borderId="0" xfId="7" applyNumberFormat="1" applyFont="1" applyFill="1" applyBorder="1" applyAlignment="1">
      <alignment vertical="center"/>
    </xf>
    <xf numFmtId="49" fontId="10" fillId="0" borderId="0" xfId="4" applyNumberFormat="1" applyFont="1" applyFill="1" applyBorder="1" applyAlignment="1">
      <alignment vertical="center"/>
    </xf>
    <xf numFmtId="3" fontId="25" fillId="0" borderId="0" xfId="3" applyNumberFormat="1" applyFont="1" applyBorder="1" applyAlignment="1">
      <alignment vertical="center"/>
    </xf>
    <xf numFmtId="167" fontId="0" fillId="4" borderId="0" xfId="10" applyNumberFormat="1" applyFont="1" applyFill="1"/>
    <xf numFmtId="0" fontId="0" fillId="0" borderId="0" xfId="0" applyAlignment="1">
      <alignment wrapText="1"/>
    </xf>
    <xf numFmtId="0" fontId="14" fillId="9" borderId="0" xfId="5" applyFill="1"/>
    <xf numFmtId="0" fontId="14" fillId="0" borderId="0" xfId="5"/>
    <xf numFmtId="0" fontId="20" fillId="0" borderId="0" xfId="5" applyFont="1"/>
    <xf numFmtId="0" fontId="14" fillId="14" borderId="0" xfId="5" applyFill="1"/>
    <xf numFmtId="0" fontId="1" fillId="14" borderId="0" xfId="5" applyFont="1" applyFill="1"/>
    <xf numFmtId="0" fontId="0" fillId="0" borderId="0" xfId="0" applyFill="1"/>
    <xf numFmtId="0" fontId="14" fillId="0" borderId="0" xfId="5" applyFill="1"/>
    <xf numFmtId="0" fontId="1" fillId="0" borderId="0" xfId="5" applyFont="1" applyFill="1"/>
    <xf numFmtId="0" fontId="20" fillId="9" borderId="0" xfId="5" quotePrefix="1" applyFont="1" applyFill="1"/>
    <xf numFmtId="0" fontId="20" fillId="9" borderId="0" xfId="5" applyFont="1" applyFill="1"/>
    <xf numFmtId="0" fontId="20" fillId="0" borderId="0" xfId="0" applyFont="1" applyFill="1"/>
    <xf numFmtId="0" fontId="14" fillId="9" borderId="0" xfId="5" applyFont="1" applyFill="1"/>
    <xf numFmtId="0" fontId="20" fillId="0" borderId="0" xfId="0" applyFont="1"/>
    <xf numFmtId="0" fontId="20" fillId="0" borderId="0" xfId="5" applyFont="1" applyFill="1"/>
    <xf numFmtId="0" fontId="26" fillId="0" borderId="0" xfId="5" applyFont="1" applyFill="1"/>
    <xf numFmtId="0" fontId="26" fillId="0" borderId="0" xfId="5" applyFont="1"/>
    <xf numFmtId="0" fontId="0" fillId="14" borderId="0" xfId="0" applyFill="1"/>
    <xf numFmtId="0" fontId="14" fillId="0" borderId="0" xfId="5" applyFont="1"/>
    <xf numFmtId="9" fontId="14" fillId="0" borderId="0" xfId="10" applyFont="1" applyFill="1"/>
    <xf numFmtId="0" fontId="0" fillId="4" borderId="1" xfId="0" applyFill="1" applyBorder="1" applyAlignment="1">
      <alignment horizontal="center"/>
    </xf>
    <xf numFmtId="9" fontId="0" fillId="4" borderId="0" xfId="10" applyNumberFormat="1" applyFont="1" applyFill="1"/>
    <xf numFmtId="1" fontId="0" fillId="4" borderId="0" xfId="10" applyNumberFormat="1" applyFont="1" applyFill="1"/>
    <xf numFmtId="9" fontId="0" fillId="5" borderId="0" xfId="1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0" applyFont="1"/>
    <xf numFmtId="0" fontId="5" fillId="4" borderId="0" xfId="2" applyFill="1"/>
    <xf numFmtId="0" fontId="0" fillId="4" borderId="0" xfId="0" applyFill="1" applyAlignment="1"/>
    <xf numFmtId="0" fontId="7" fillId="7" borderId="0" xfId="6" applyFont="1" applyFill="1" applyBorder="1" applyAlignment="1">
      <alignment vertical="center" wrapText="1"/>
    </xf>
    <xf numFmtId="0" fontId="7" fillId="7" borderId="6" xfId="6" applyFont="1" applyFill="1" applyBorder="1" applyAlignment="1">
      <alignment horizontal="left" vertical="center" wrapText="1"/>
    </xf>
    <xf numFmtId="0" fontId="7" fillId="7" borderId="3" xfId="6" applyFont="1" applyFill="1" applyBorder="1" applyAlignment="1">
      <alignment vertical="center" wrapText="1"/>
    </xf>
    <xf numFmtId="0" fontId="7" fillId="7" borderId="4" xfId="6" applyFont="1" applyFill="1" applyBorder="1" applyAlignment="1">
      <alignment vertical="center" wrapText="1"/>
    </xf>
    <xf numFmtId="0" fontId="7" fillId="7" borderId="5" xfId="6" applyFont="1" applyFill="1" applyBorder="1" applyAlignment="1">
      <alignment vertical="center" wrapText="1"/>
    </xf>
    <xf numFmtId="0" fontId="18" fillId="8" borderId="7" xfId="3" applyFont="1" applyFill="1" applyBorder="1" applyAlignment="1">
      <alignment horizontal="center" vertical="center"/>
    </xf>
    <xf numFmtId="0" fontId="21" fillId="12" borderId="7" xfId="3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vertical="center" wrapText="1"/>
    </xf>
    <xf numFmtId="0" fontId="24" fillId="0" borderId="4" xfId="6" applyFont="1" applyFill="1" applyBorder="1" applyAlignment="1">
      <alignment vertical="center" wrapText="1"/>
    </xf>
    <xf numFmtId="0" fontId="24" fillId="0" borderId="5" xfId="6" applyFont="1" applyFill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5" borderId="0" xfId="2" applyFill="1" applyAlignment="1">
      <alignment horizontal="right" wrapText="1"/>
    </xf>
    <xf numFmtId="0" fontId="5" fillId="5" borderId="0" xfId="2" applyFill="1" applyAlignment="1">
      <alignment horizontal="right"/>
    </xf>
  </cellXfs>
  <cellStyles count="11">
    <cellStyle name="Hyperlink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_5 Leavers by reason" xfId="8" xr:uid="{00000000-0005-0000-0000-000005000000}"/>
    <cellStyle name="Normal_Book1" xfId="4" xr:uid="{00000000-0005-0000-0000-000006000000}"/>
    <cellStyle name="Normal_Ethnicity of applicants" xfId="6" xr:uid="{00000000-0005-0000-0000-000007000000}"/>
    <cellStyle name="Normal_Tables 0506 bulletin" xfId="7" xr:uid="{00000000-0005-0000-0000-000008000000}"/>
    <cellStyle name="Percent" xfId="10" builtinId="5"/>
    <cellStyle name="Percent 2" xfId="9" xr:uid="{00000000-0005-0000-0000-00000A000000}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8F23B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20298378932993E-2"/>
          <c:y val="3.3071356674915724E-2"/>
          <c:w val="0.88752955618767548"/>
          <c:h val="0.8695081125908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chart!$C$3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8F23B3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chart!$B$4:$B$10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chart!$C$4:$C$10</c:f>
              <c:numCache>
                <c:formatCode>#,##0</c:formatCode>
                <c:ptCount val="7"/>
                <c:pt idx="0">
                  <c:v>1284</c:v>
                </c:pt>
                <c:pt idx="1">
                  <c:v>1220</c:v>
                </c:pt>
                <c:pt idx="2">
                  <c:v>1036</c:v>
                </c:pt>
                <c:pt idx="3">
                  <c:v>1242</c:v>
                </c:pt>
                <c:pt idx="4">
                  <c:v>1292</c:v>
                </c:pt>
                <c:pt idx="5">
                  <c:v>1518</c:v>
                </c:pt>
                <c:pt idx="6">
                  <c:v>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A-43CD-8988-957DAE21561A}"/>
            </c:ext>
          </c:extLst>
        </c:ser>
        <c:ser>
          <c:idx val="1"/>
          <c:order val="1"/>
          <c:tx>
            <c:strRef>
              <c:f>chart!$D$3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cat>
            <c:strRef>
              <c:f>chart!$B$4:$B$10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chart!$D$4:$D$10</c:f>
              <c:numCache>
                <c:formatCode>#,##0</c:formatCode>
                <c:ptCount val="7"/>
                <c:pt idx="0">
                  <c:v>2652</c:v>
                </c:pt>
                <c:pt idx="1">
                  <c:v>3010</c:v>
                </c:pt>
                <c:pt idx="2">
                  <c:v>2811</c:v>
                </c:pt>
                <c:pt idx="3">
                  <c:v>2986</c:v>
                </c:pt>
                <c:pt idx="4">
                  <c:v>2921</c:v>
                </c:pt>
                <c:pt idx="5">
                  <c:v>2815</c:v>
                </c:pt>
                <c:pt idx="6">
                  <c:v>2978.9989999999998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A-43CD-8988-957DAE21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08573680"/>
        <c:axId val="708572896"/>
      </c:barChart>
      <c:catAx>
        <c:axId val="7085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8572896"/>
        <c:crosses val="autoZero"/>
        <c:auto val="1"/>
        <c:lblAlgn val="ctr"/>
        <c:lblOffset val="100"/>
        <c:noMultiLvlLbl val="0"/>
      </c:catAx>
      <c:valAx>
        <c:axId val="70857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857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65297073467911"/>
          <c:y val="3.7795269341720818E-2"/>
          <c:w val="0.40669405853064178"/>
          <c:h val="7.6291883970176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4762</xdr:rowOff>
    </xdr:from>
    <xdr:to>
      <xdr:col>15</xdr:col>
      <xdr:colOff>600074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97832029-8993-4F80-884F-4BD91EFFA23F}"/>
            </a:ext>
          </a:extLst>
        </xdr:cNvPr>
        <xdr:cNvSpPr/>
      </xdr:nvSpPr>
      <xdr:spPr>
        <a:xfrm>
          <a:off x="291737" y="2277564"/>
          <a:ext cx="3752306" cy="633984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8" xr16:uid="{00000000-0016-0000-0000-000000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6" xr16:uid="{00000000-0016-0000-0100-000001000000}" autoFormatId="16" applyNumberFormats="0" applyBorderFormats="0" applyFontFormats="1" applyPatternFormats="1" applyAlignmentFormats="0" applyWidthHeightFormats="0">
  <queryTableRefresh nextId="6">
    <queryTableFields count="1">
      <queryTableField id="1" name="Reasons for leaving"/>
    </queryTableFields>
    <queryTableDeletedFields count="4">
      <deletedField name="Wholetime"/>
      <deletedField name="Retained Duty System"/>
      <deletedField name="Fire Control"/>
      <deletedField name="Support Staff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7" xr16:uid="{00000000-0016-0000-0200-000002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5" xr16:uid="{00000000-0016-0000-0300-000003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400-000004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2" xr16:uid="{00000000-0016-0000-0600-000005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3" xr16:uid="{00000000-0016-0000-0800-000006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4" xr16:uid="{00000000-0016-0000-0A00-000007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  <pageSetUpPr fitToPage="1"/>
  </sheetPr>
  <dimension ref="B1:H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5"/>
  <cols>
    <col min="1" max="1" width="9.1796875" style="52"/>
    <col min="2" max="2" width="75.1796875" style="52" customWidth="1"/>
    <col min="3" max="6" width="16" style="52" customWidth="1"/>
    <col min="7" max="7" width="17.81640625" style="52" customWidth="1"/>
    <col min="8" max="8" width="10.1796875" style="52" customWidth="1"/>
    <col min="9" max="9" width="9.1796875" style="52"/>
    <col min="10" max="10" width="5.1796875" style="52" customWidth="1"/>
    <col min="11" max="14" width="9.1796875" style="52"/>
    <col min="15" max="15" width="1.453125" style="52" customWidth="1"/>
    <col min="16" max="257" width="9.1796875" style="52"/>
    <col min="258" max="258" width="75.1796875" style="52" customWidth="1"/>
    <col min="259" max="262" width="16" style="52" customWidth="1"/>
    <col min="263" max="263" width="17.81640625" style="52" customWidth="1"/>
    <col min="264" max="264" width="10.1796875" style="52" customWidth="1"/>
    <col min="265" max="265" width="9.1796875" style="52"/>
    <col min="266" max="266" width="5.1796875" style="52" customWidth="1"/>
    <col min="267" max="270" width="9.1796875" style="52"/>
    <col min="271" max="271" width="1.453125" style="52" customWidth="1"/>
    <col min="272" max="513" width="9.1796875" style="52"/>
    <col min="514" max="514" width="75.1796875" style="52" customWidth="1"/>
    <col min="515" max="518" width="16" style="52" customWidth="1"/>
    <col min="519" max="519" width="17.81640625" style="52" customWidth="1"/>
    <col min="520" max="520" width="10.1796875" style="52" customWidth="1"/>
    <col min="521" max="521" width="9.1796875" style="52"/>
    <col min="522" max="522" width="5.1796875" style="52" customWidth="1"/>
    <col min="523" max="526" width="9.1796875" style="52"/>
    <col min="527" max="527" width="1.453125" style="52" customWidth="1"/>
    <col min="528" max="769" width="9.1796875" style="52"/>
    <col min="770" max="770" width="75.1796875" style="52" customWidth="1"/>
    <col min="771" max="774" width="16" style="52" customWidth="1"/>
    <col min="775" max="775" width="17.81640625" style="52" customWidth="1"/>
    <col min="776" max="776" width="10.1796875" style="52" customWidth="1"/>
    <col min="777" max="777" width="9.1796875" style="52"/>
    <col min="778" max="778" width="5.1796875" style="52" customWidth="1"/>
    <col min="779" max="782" width="9.1796875" style="52"/>
    <col min="783" max="783" width="1.453125" style="52" customWidth="1"/>
    <col min="784" max="1025" width="9.1796875" style="52"/>
    <col min="1026" max="1026" width="75.1796875" style="52" customWidth="1"/>
    <col min="1027" max="1030" width="16" style="52" customWidth="1"/>
    <col min="1031" max="1031" width="17.81640625" style="52" customWidth="1"/>
    <col min="1032" max="1032" width="10.1796875" style="52" customWidth="1"/>
    <col min="1033" max="1033" width="9.1796875" style="52"/>
    <col min="1034" max="1034" width="5.1796875" style="52" customWidth="1"/>
    <col min="1035" max="1038" width="9.1796875" style="52"/>
    <col min="1039" max="1039" width="1.453125" style="52" customWidth="1"/>
    <col min="1040" max="1281" width="9.1796875" style="52"/>
    <col min="1282" max="1282" width="75.1796875" style="52" customWidth="1"/>
    <col min="1283" max="1286" width="16" style="52" customWidth="1"/>
    <col min="1287" max="1287" width="17.81640625" style="52" customWidth="1"/>
    <col min="1288" max="1288" width="10.1796875" style="52" customWidth="1"/>
    <col min="1289" max="1289" width="9.1796875" style="52"/>
    <col min="1290" max="1290" width="5.1796875" style="52" customWidth="1"/>
    <col min="1291" max="1294" width="9.1796875" style="52"/>
    <col min="1295" max="1295" width="1.453125" style="52" customWidth="1"/>
    <col min="1296" max="1537" width="9.1796875" style="52"/>
    <col min="1538" max="1538" width="75.1796875" style="52" customWidth="1"/>
    <col min="1539" max="1542" width="16" style="52" customWidth="1"/>
    <col min="1543" max="1543" width="17.81640625" style="52" customWidth="1"/>
    <col min="1544" max="1544" width="10.1796875" style="52" customWidth="1"/>
    <col min="1545" max="1545" width="9.1796875" style="52"/>
    <col min="1546" max="1546" width="5.1796875" style="52" customWidth="1"/>
    <col min="1547" max="1550" width="9.1796875" style="52"/>
    <col min="1551" max="1551" width="1.453125" style="52" customWidth="1"/>
    <col min="1552" max="1793" width="9.1796875" style="52"/>
    <col min="1794" max="1794" width="75.1796875" style="52" customWidth="1"/>
    <col min="1795" max="1798" width="16" style="52" customWidth="1"/>
    <col min="1799" max="1799" width="17.81640625" style="52" customWidth="1"/>
    <col min="1800" max="1800" width="10.1796875" style="52" customWidth="1"/>
    <col min="1801" max="1801" width="9.1796875" style="52"/>
    <col min="1802" max="1802" width="5.1796875" style="52" customWidth="1"/>
    <col min="1803" max="1806" width="9.1796875" style="52"/>
    <col min="1807" max="1807" width="1.453125" style="52" customWidth="1"/>
    <col min="1808" max="2049" width="9.1796875" style="52"/>
    <col min="2050" max="2050" width="75.1796875" style="52" customWidth="1"/>
    <col min="2051" max="2054" width="16" style="52" customWidth="1"/>
    <col min="2055" max="2055" width="17.81640625" style="52" customWidth="1"/>
    <col min="2056" max="2056" width="10.1796875" style="52" customWidth="1"/>
    <col min="2057" max="2057" width="9.1796875" style="52"/>
    <col min="2058" max="2058" width="5.1796875" style="52" customWidth="1"/>
    <col min="2059" max="2062" width="9.1796875" style="52"/>
    <col min="2063" max="2063" width="1.453125" style="52" customWidth="1"/>
    <col min="2064" max="2305" width="9.1796875" style="52"/>
    <col min="2306" max="2306" width="75.1796875" style="52" customWidth="1"/>
    <col min="2307" max="2310" width="16" style="52" customWidth="1"/>
    <col min="2311" max="2311" width="17.81640625" style="52" customWidth="1"/>
    <col min="2312" max="2312" width="10.1796875" style="52" customWidth="1"/>
    <col min="2313" max="2313" width="9.1796875" style="52"/>
    <col min="2314" max="2314" width="5.1796875" style="52" customWidth="1"/>
    <col min="2315" max="2318" width="9.1796875" style="52"/>
    <col min="2319" max="2319" width="1.453125" style="52" customWidth="1"/>
    <col min="2320" max="2561" width="9.1796875" style="52"/>
    <col min="2562" max="2562" width="75.1796875" style="52" customWidth="1"/>
    <col min="2563" max="2566" width="16" style="52" customWidth="1"/>
    <col min="2567" max="2567" width="17.81640625" style="52" customWidth="1"/>
    <col min="2568" max="2568" width="10.1796875" style="52" customWidth="1"/>
    <col min="2569" max="2569" width="9.1796875" style="52"/>
    <col min="2570" max="2570" width="5.1796875" style="52" customWidth="1"/>
    <col min="2571" max="2574" width="9.1796875" style="52"/>
    <col min="2575" max="2575" width="1.453125" style="52" customWidth="1"/>
    <col min="2576" max="2817" width="9.1796875" style="52"/>
    <col min="2818" max="2818" width="75.1796875" style="52" customWidth="1"/>
    <col min="2819" max="2822" width="16" style="52" customWidth="1"/>
    <col min="2823" max="2823" width="17.81640625" style="52" customWidth="1"/>
    <col min="2824" max="2824" width="10.1796875" style="52" customWidth="1"/>
    <col min="2825" max="2825" width="9.1796875" style="52"/>
    <col min="2826" max="2826" width="5.1796875" style="52" customWidth="1"/>
    <col min="2827" max="2830" width="9.1796875" style="52"/>
    <col min="2831" max="2831" width="1.453125" style="52" customWidth="1"/>
    <col min="2832" max="3073" width="9.1796875" style="52"/>
    <col min="3074" max="3074" width="75.1796875" style="52" customWidth="1"/>
    <col min="3075" max="3078" width="16" style="52" customWidth="1"/>
    <col min="3079" max="3079" width="17.81640625" style="52" customWidth="1"/>
    <col min="3080" max="3080" width="10.1796875" style="52" customWidth="1"/>
    <col min="3081" max="3081" width="9.1796875" style="52"/>
    <col min="3082" max="3082" width="5.1796875" style="52" customWidth="1"/>
    <col min="3083" max="3086" width="9.1796875" style="52"/>
    <col min="3087" max="3087" width="1.453125" style="52" customWidth="1"/>
    <col min="3088" max="3329" width="9.1796875" style="52"/>
    <col min="3330" max="3330" width="75.1796875" style="52" customWidth="1"/>
    <col min="3331" max="3334" width="16" style="52" customWidth="1"/>
    <col min="3335" max="3335" width="17.81640625" style="52" customWidth="1"/>
    <col min="3336" max="3336" width="10.1796875" style="52" customWidth="1"/>
    <col min="3337" max="3337" width="9.1796875" style="52"/>
    <col min="3338" max="3338" width="5.1796875" style="52" customWidth="1"/>
    <col min="3339" max="3342" width="9.1796875" style="52"/>
    <col min="3343" max="3343" width="1.453125" style="52" customWidth="1"/>
    <col min="3344" max="3585" width="9.1796875" style="52"/>
    <col min="3586" max="3586" width="75.1796875" style="52" customWidth="1"/>
    <col min="3587" max="3590" width="16" style="52" customWidth="1"/>
    <col min="3591" max="3591" width="17.81640625" style="52" customWidth="1"/>
    <col min="3592" max="3592" width="10.1796875" style="52" customWidth="1"/>
    <col min="3593" max="3593" width="9.1796875" style="52"/>
    <col min="3594" max="3594" width="5.1796875" style="52" customWidth="1"/>
    <col min="3595" max="3598" width="9.1796875" style="52"/>
    <col min="3599" max="3599" width="1.453125" style="52" customWidth="1"/>
    <col min="3600" max="3841" width="9.1796875" style="52"/>
    <col min="3842" max="3842" width="75.1796875" style="52" customWidth="1"/>
    <col min="3843" max="3846" width="16" style="52" customWidth="1"/>
    <col min="3847" max="3847" width="17.81640625" style="52" customWidth="1"/>
    <col min="3848" max="3848" width="10.1796875" style="52" customWidth="1"/>
    <col min="3849" max="3849" width="9.1796875" style="52"/>
    <col min="3850" max="3850" width="5.1796875" style="52" customWidth="1"/>
    <col min="3851" max="3854" width="9.1796875" style="52"/>
    <col min="3855" max="3855" width="1.453125" style="52" customWidth="1"/>
    <col min="3856" max="4097" width="9.1796875" style="52"/>
    <col min="4098" max="4098" width="75.1796875" style="52" customWidth="1"/>
    <col min="4099" max="4102" width="16" style="52" customWidth="1"/>
    <col min="4103" max="4103" width="17.81640625" style="52" customWidth="1"/>
    <col min="4104" max="4104" width="10.1796875" style="52" customWidth="1"/>
    <col min="4105" max="4105" width="9.1796875" style="52"/>
    <col min="4106" max="4106" width="5.1796875" style="52" customWidth="1"/>
    <col min="4107" max="4110" width="9.1796875" style="52"/>
    <col min="4111" max="4111" width="1.453125" style="52" customWidth="1"/>
    <col min="4112" max="4353" width="9.1796875" style="52"/>
    <col min="4354" max="4354" width="75.1796875" style="52" customWidth="1"/>
    <col min="4355" max="4358" width="16" style="52" customWidth="1"/>
    <col min="4359" max="4359" width="17.81640625" style="52" customWidth="1"/>
    <col min="4360" max="4360" width="10.1796875" style="52" customWidth="1"/>
    <col min="4361" max="4361" width="9.1796875" style="52"/>
    <col min="4362" max="4362" width="5.1796875" style="52" customWidth="1"/>
    <col min="4363" max="4366" width="9.1796875" style="52"/>
    <col min="4367" max="4367" width="1.453125" style="52" customWidth="1"/>
    <col min="4368" max="4609" width="9.1796875" style="52"/>
    <col min="4610" max="4610" width="75.1796875" style="52" customWidth="1"/>
    <col min="4611" max="4614" width="16" style="52" customWidth="1"/>
    <col min="4615" max="4615" width="17.81640625" style="52" customWidth="1"/>
    <col min="4616" max="4616" width="10.1796875" style="52" customWidth="1"/>
    <col min="4617" max="4617" width="9.1796875" style="52"/>
    <col min="4618" max="4618" width="5.1796875" style="52" customWidth="1"/>
    <col min="4619" max="4622" width="9.1796875" style="52"/>
    <col min="4623" max="4623" width="1.453125" style="52" customWidth="1"/>
    <col min="4624" max="4865" width="9.1796875" style="52"/>
    <col min="4866" max="4866" width="75.1796875" style="52" customWidth="1"/>
    <col min="4867" max="4870" width="16" style="52" customWidth="1"/>
    <col min="4871" max="4871" width="17.81640625" style="52" customWidth="1"/>
    <col min="4872" max="4872" width="10.1796875" style="52" customWidth="1"/>
    <col min="4873" max="4873" width="9.1796875" style="52"/>
    <col min="4874" max="4874" width="5.1796875" style="52" customWidth="1"/>
    <col min="4875" max="4878" width="9.1796875" style="52"/>
    <col min="4879" max="4879" width="1.453125" style="52" customWidth="1"/>
    <col min="4880" max="5121" width="9.1796875" style="52"/>
    <col min="5122" max="5122" width="75.1796875" style="52" customWidth="1"/>
    <col min="5123" max="5126" width="16" style="52" customWidth="1"/>
    <col min="5127" max="5127" width="17.81640625" style="52" customWidth="1"/>
    <col min="5128" max="5128" width="10.1796875" style="52" customWidth="1"/>
    <col min="5129" max="5129" width="9.1796875" style="52"/>
    <col min="5130" max="5130" width="5.1796875" style="52" customWidth="1"/>
    <col min="5131" max="5134" width="9.1796875" style="52"/>
    <col min="5135" max="5135" width="1.453125" style="52" customWidth="1"/>
    <col min="5136" max="5377" width="9.1796875" style="52"/>
    <col min="5378" max="5378" width="75.1796875" style="52" customWidth="1"/>
    <col min="5379" max="5382" width="16" style="52" customWidth="1"/>
    <col min="5383" max="5383" width="17.81640625" style="52" customWidth="1"/>
    <col min="5384" max="5384" width="10.1796875" style="52" customWidth="1"/>
    <col min="5385" max="5385" width="9.1796875" style="52"/>
    <col min="5386" max="5386" width="5.1796875" style="52" customWidth="1"/>
    <col min="5387" max="5390" width="9.1796875" style="52"/>
    <col min="5391" max="5391" width="1.453125" style="52" customWidth="1"/>
    <col min="5392" max="5633" width="9.1796875" style="52"/>
    <col min="5634" max="5634" width="75.1796875" style="52" customWidth="1"/>
    <col min="5635" max="5638" width="16" style="52" customWidth="1"/>
    <col min="5639" max="5639" width="17.81640625" style="52" customWidth="1"/>
    <col min="5640" max="5640" width="10.1796875" style="52" customWidth="1"/>
    <col min="5641" max="5641" width="9.1796875" style="52"/>
    <col min="5642" max="5642" width="5.1796875" style="52" customWidth="1"/>
    <col min="5643" max="5646" width="9.1796875" style="52"/>
    <col min="5647" max="5647" width="1.453125" style="52" customWidth="1"/>
    <col min="5648" max="5889" width="9.1796875" style="52"/>
    <col min="5890" max="5890" width="75.1796875" style="52" customWidth="1"/>
    <col min="5891" max="5894" width="16" style="52" customWidth="1"/>
    <col min="5895" max="5895" width="17.81640625" style="52" customWidth="1"/>
    <col min="5896" max="5896" width="10.1796875" style="52" customWidth="1"/>
    <col min="5897" max="5897" width="9.1796875" style="52"/>
    <col min="5898" max="5898" width="5.1796875" style="52" customWidth="1"/>
    <col min="5899" max="5902" width="9.1796875" style="52"/>
    <col min="5903" max="5903" width="1.453125" style="52" customWidth="1"/>
    <col min="5904" max="6145" width="9.1796875" style="52"/>
    <col min="6146" max="6146" width="75.1796875" style="52" customWidth="1"/>
    <col min="6147" max="6150" width="16" style="52" customWidth="1"/>
    <col min="6151" max="6151" width="17.81640625" style="52" customWidth="1"/>
    <col min="6152" max="6152" width="10.1796875" style="52" customWidth="1"/>
    <col min="6153" max="6153" width="9.1796875" style="52"/>
    <col min="6154" max="6154" width="5.1796875" style="52" customWidth="1"/>
    <col min="6155" max="6158" width="9.1796875" style="52"/>
    <col min="6159" max="6159" width="1.453125" style="52" customWidth="1"/>
    <col min="6160" max="6401" width="9.1796875" style="52"/>
    <col min="6402" max="6402" width="75.1796875" style="52" customWidth="1"/>
    <col min="6403" max="6406" width="16" style="52" customWidth="1"/>
    <col min="6407" max="6407" width="17.81640625" style="52" customWidth="1"/>
    <col min="6408" max="6408" width="10.1796875" style="52" customWidth="1"/>
    <col min="6409" max="6409" width="9.1796875" style="52"/>
    <col min="6410" max="6410" width="5.1796875" style="52" customWidth="1"/>
    <col min="6411" max="6414" width="9.1796875" style="52"/>
    <col min="6415" max="6415" width="1.453125" style="52" customWidth="1"/>
    <col min="6416" max="6657" width="9.1796875" style="52"/>
    <col min="6658" max="6658" width="75.1796875" style="52" customWidth="1"/>
    <col min="6659" max="6662" width="16" style="52" customWidth="1"/>
    <col min="6663" max="6663" width="17.81640625" style="52" customWidth="1"/>
    <col min="6664" max="6664" width="10.1796875" style="52" customWidth="1"/>
    <col min="6665" max="6665" width="9.1796875" style="52"/>
    <col min="6666" max="6666" width="5.1796875" style="52" customWidth="1"/>
    <col min="6667" max="6670" width="9.1796875" style="52"/>
    <col min="6671" max="6671" width="1.453125" style="52" customWidth="1"/>
    <col min="6672" max="6913" width="9.1796875" style="52"/>
    <col min="6914" max="6914" width="75.1796875" style="52" customWidth="1"/>
    <col min="6915" max="6918" width="16" style="52" customWidth="1"/>
    <col min="6919" max="6919" width="17.81640625" style="52" customWidth="1"/>
    <col min="6920" max="6920" width="10.1796875" style="52" customWidth="1"/>
    <col min="6921" max="6921" width="9.1796875" style="52"/>
    <col min="6922" max="6922" width="5.1796875" style="52" customWidth="1"/>
    <col min="6923" max="6926" width="9.1796875" style="52"/>
    <col min="6927" max="6927" width="1.453125" style="52" customWidth="1"/>
    <col min="6928" max="7169" width="9.1796875" style="52"/>
    <col min="7170" max="7170" width="75.1796875" style="52" customWidth="1"/>
    <col min="7171" max="7174" width="16" style="52" customWidth="1"/>
    <col min="7175" max="7175" width="17.81640625" style="52" customWidth="1"/>
    <col min="7176" max="7176" width="10.1796875" style="52" customWidth="1"/>
    <col min="7177" max="7177" width="9.1796875" style="52"/>
    <col min="7178" max="7178" width="5.1796875" style="52" customWidth="1"/>
    <col min="7179" max="7182" width="9.1796875" style="52"/>
    <col min="7183" max="7183" width="1.453125" style="52" customWidth="1"/>
    <col min="7184" max="7425" width="9.1796875" style="52"/>
    <col min="7426" max="7426" width="75.1796875" style="52" customWidth="1"/>
    <col min="7427" max="7430" width="16" style="52" customWidth="1"/>
    <col min="7431" max="7431" width="17.81640625" style="52" customWidth="1"/>
    <col min="7432" max="7432" width="10.1796875" style="52" customWidth="1"/>
    <col min="7433" max="7433" width="9.1796875" style="52"/>
    <col min="7434" max="7434" width="5.1796875" style="52" customWidth="1"/>
    <col min="7435" max="7438" width="9.1796875" style="52"/>
    <col min="7439" max="7439" width="1.453125" style="52" customWidth="1"/>
    <col min="7440" max="7681" width="9.1796875" style="52"/>
    <col min="7682" max="7682" width="75.1796875" style="52" customWidth="1"/>
    <col min="7683" max="7686" width="16" style="52" customWidth="1"/>
    <col min="7687" max="7687" width="17.81640625" style="52" customWidth="1"/>
    <col min="7688" max="7688" width="10.1796875" style="52" customWidth="1"/>
    <col min="7689" max="7689" width="9.1796875" style="52"/>
    <col min="7690" max="7690" width="5.1796875" style="52" customWidth="1"/>
    <col min="7691" max="7694" width="9.1796875" style="52"/>
    <col min="7695" max="7695" width="1.453125" style="52" customWidth="1"/>
    <col min="7696" max="7937" width="9.1796875" style="52"/>
    <col min="7938" max="7938" width="75.1796875" style="52" customWidth="1"/>
    <col min="7939" max="7942" width="16" style="52" customWidth="1"/>
    <col min="7943" max="7943" width="17.81640625" style="52" customWidth="1"/>
    <col min="7944" max="7944" width="10.1796875" style="52" customWidth="1"/>
    <col min="7945" max="7945" width="9.1796875" style="52"/>
    <col min="7946" max="7946" width="5.1796875" style="52" customWidth="1"/>
    <col min="7947" max="7950" width="9.1796875" style="52"/>
    <col min="7951" max="7951" width="1.453125" style="52" customWidth="1"/>
    <col min="7952" max="8193" width="9.1796875" style="52"/>
    <col min="8194" max="8194" width="75.1796875" style="52" customWidth="1"/>
    <col min="8195" max="8198" width="16" style="52" customWidth="1"/>
    <col min="8199" max="8199" width="17.81640625" style="52" customWidth="1"/>
    <col min="8200" max="8200" width="10.1796875" style="52" customWidth="1"/>
    <col min="8201" max="8201" width="9.1796875" style="52"/>
    <col min="8202" max="8202" width="5.1796875" style="52" customWidth="1"/>
    <col min="8203" max="8206" width="9.1796875" style="52"/>
    <col min="8207" max="8207" width="1.453125" style="52" customWidth="1"/>
    <col min="8208" max="8449" width="9.1796875" style="52"/>
    <col min="8450" max="8450" width="75.1796875" style="52" customWidth="1"/>
    <col min="8451" max="8454" width="16" style="52" customWidth="1"/>
    <col min="8455" max="8455" width="17.81640625" style="52" customWidth="1"/>
    <col min="8456" max="8456" width="10.1796875" style="52" customWidth="1"/>
    <col min="8457" max="8457" width="9.1796875" style="52"/>
    <col min="8458" max="8458" width="5.1796875" style="52" customWidth="1"/>
    <col min="8459" max="8462" width="9.1796875" style="52"/>
    <col min="8463" max="8463" width="1.453125" style="52" customWidth="1"/>
    <col min="8464" max="8705" width="9.1796875" style="52"/>
    <col min="8706" max="8706" width="75.1796875" style="52" customWidth="1"/>
    <col min="8707" max="8710" width="16" style="52" customWidth="1"/>
    <col min="8711" max="8711" width="17.81640625" style="52" customWidth="1"/>
    <col min="8712" max="8712" width="10.1796875" style="52" customWidth="1"/>
    <col min="8713" max="8713" width="9.1796875" style="52"/>
    <col min="8714" max="8714" width="5.1796875" style="52" customWidth="1"/>
    <col min="8715" max="8718" width="9.1796875" style="52"/>
    <col min="8719" max="8719" width="1.453125" style="52" customWidth="1"/>
    <col min="8720" max="8961" width="9.1796875" style="52"/>
    <col min="8962" max="8962" width="75.1796875" style="52" customWidth="1"/>
    <col min="8963" max="8966" width="16" style="52" customWidth="1"/>
    <col min="8967" max="8967" width="17.81640625" style="52" customWidth="1"/>
    <col min="8968" max="8968" width="10.1796875" style="52" customWidth="1"/>
    <col min="8969" max="8969" width="9.1796875" style="52"/>
    <col min="8970" max="8970" width="5.1796875" style="52" customWidth="1"/>
    <col min="8971" max="8974" width="9.1796875" style="52"/>
    <col min="8975" max="8975" width="1.453125" style="52" customWidth="1"/>
    <col min="8976" max="9217" width="9.1796875" style="52"/>
    <col min="9218" max="9218" width="75.1796875" style="52" customWidth="1"/>
    <col min="9219" max="9222" width="16" style="52" customWidth="1"/>
    <col min="9223" max="9223" width="17.81640625" style="52" customWidth="1"/>
    <col min="9224" max="9224" width="10.1796875" style="52" customWidth="1"/>
    <col min="9225" max="9225" width="9.1796875" style="52"/>
    <col min="9226" max="9226" width="5.1796875" style="52" customWidth="1"/>
    <col min="9227" max="9230" width="9.1796875" style="52"/>
    <col min="9231" max="9231" width="1.453125" style="52" customWidth="1"/>
    <col min="9232" max="9473" width="9.1796875" style="52"/>
    <col min="9474" max="9474" width="75.1796875" style="52" customWidth="1"/>
    <col min="9475" max="9478" width="16" style="52" customWidth="1"/>
    <col min="9479" max="9479" width="17.81640625" style="52" customWidth="1"/>
    <col min="9480" max="9480" width="10.1796875" style="52" customWidth="1"/>
    <col min="9481" max="9481" width="9.1796875" style="52"/>
    <col min="9482" max="9482" width="5.1796875" style="52" customWidth="1"/>
    <col min="9483" max="9486" width="9.1796875" style="52"/>
    <col min="9487" max="9487" width="1.453125" style="52" customWidth="1"/>
    <col min="9488" max="9729" width="9.1796875" style="52"/>
    <col min="9730" max="9730" width="75.1796875" style="52" customWidth="1"/>
    <col min="9731" max="9734" width="16" style="52" customWidth="1"/>
    <col min="9735" max="9735" width="17.81640625" style="52" customWidth="1"/>
    <col min="9736" max="9736" width="10.1796875" style="52" customWidth="1"/>
    <col min="9737" max="9737" width="9.1796875" style="52"/>
    <col min="9738" max="9738" width="5.1796875" style="52" customWidth="1"/>
    <col min="9739" max="9742" width="9.1796875" style="52"/>
    <col min="9743" max="9743" width="1.453125" style="52" customWidth="1"/>
    <col min="9744" max="9985" width="9.1796875" style="52"/>
    <col min="9986" max="9986" width="75.1796875" style="52" customWidth="1"/>
    <col min="9987" max="9990" width="16" style="52" customWidth="1"/>
    <col min="9991" max="9991" width="17.81640625" style="52" customWidth="1"/>
    <col min="9992" max="9992" width="10.1796875" style="52" customWidth="1"/>
    <col min="9993" max="9993" width="9.1796875" style="52"/>
    <col min="9994" max="9994" width="5.1796875" style="52" customWidth="1"/>
    <col min="9995" max="9998" width="9.1796875" style="52"/>
    <col min="9999" max="9999" width="1.453125" style="52" customWidth="1"/>
    <col min="10000" max="10241" width="9.1796875" style="52"/>
    <col min="10242" max="10242" width="75.1796875" style="52" customWidth="1"/>
    <col min="10243" max="10246" width="16" style="52" customWidth="1"/>
    <col min="10247" max="10247" width="17.81640625" style="52" customWidth="1"/>
    <col min="10248" max="10248" width="10.1796875" style="52" customWidth="1"/>
    <col min="10249" max="10249" width="9.1796875" style="52"/>
    <col min="10250" max="10250" width="5.1796875" style="52" customWidth="1"/>
    <col min="10251" max="10254" width="9.1796875" style="52"/>
    <col min="10255" max="10255" width="1.453125" style="52" customWidth="1"/>
    <col min="10256" max="10497" width="9.1796875" style="52"/>
    <col min="10498" max="10498" width="75.1796875" style="52" customWidth="1"/>
    <col min="10499" max="10502" width="16" style="52" customWidth="1"/>
    <col min="10503" max="10503" width="17.81640625" style="52" customWidth="1"/>
    <col min="10504" max="10504" width="10.1796875" style="52" customWidth="1"/>
    <col min="10505" max="10505" width="9.1796875" style="52"/>
    <col min="10506" max="10506" width="5.1796875" style="52" customWidth="1"/>
    <col min="10507" max="10510" width="9.1796875" style="52"/>
    <col min="10511" max="10511" width="1.453125" style="52" customWidth="1"/>
    <col min="10512" max="10753" width="9.1796875" style="52"/>
    <col min="10754" max="10754" width="75.1796875" style="52" customWidth="1"/>
    <col min="10755" max="10758" width="16" style="52" customWidth="1"/>
    <col min="10759" max="10759" width="17.81640625" style="52" customWidth="1"/>
    <col min="10760" max="10760" width="10.1796875" style="52" customWidth="1"/>
    <col min="10761" max="10761" width="9.1796875" style="52"/>
    <col min="10762" max="10762" width="5.1796875" style="52" customWidth="1"/>
    <col min="10763" max="10766" width="9.1796875" style="52"/>
    <col min="10767" max="10767" width="1.453125" style="52" customWidth="1"/>
    <col min="10768" max="11009" width="9.1796875" style="52"/>
    <col min="11010" max="11010" width="75.1796875" style="52" customWidth="1"/>
    <col min="11011" max="11014" width="16" style="52" customWidth="1"/>
    <col min="11015" max="11015" width="17.81640625" style="52" customWidth="1"/>
    <col min="11016" max="11016" width="10.1796875" style="52" customWidth="1"/>
    <col min="11017" max="11017" width="9.1796875" style="52"/>
    <col min="11018" max="11018" width="5.1796875" style="52" customWidth="1"/>
    <col min="11019" max="11022" width="9.1796875" style="52"/>
    <col min="11023" max="11023" width="1.453125" style="52" customWidth="1"/>
    <col min="11024" max="11265" width="9.1796875" style="52"/>
    <col min="11266" max="11266" width="75.1796875" style="52" customWidth="1"/>
    <col min="11267" max="11270" width="16" style="52" customWidth="1"/>
    <col min="11271" max="11271" width="17.81640625" style="52" customWidth="1"/>
    <col min="11272" max="11272" width="10.1796875" style="52" customWidth="1"/>
    <col min="11273" max="11273" width="9.1796875" style="52"/>
    <col min="11274" max="11274" width="5.1796875" style="52" customWidth="1"/>
    <col min="11275" max="11278" width="9.1796875" style="52"/>
    <col min="11279" max="11279" width="1.453125" style="52" customWidth="1"/>
    <col min="11280" max="11521" width="9.1796875" style="52"/>
    <col min="11522" max="11522" width="75.1796875" style="52" customWidth="1"/>
    <col min="11523" max="11526" width="16" style="52" customWidth="1"/>
    <col min="11527" max="11527" width="17.81640625" style="52" customWidth="1"/>
    <col min="11528" max="11528" width="10.1796875" style="52" customWidth="1"/>
    <col min="11529" max="11529" width="9.1796875" style="52"/>
    <col min="11530" max="11530" width="5.1796875" style="52" customWidth="1"/>
    <col min="11531" max="11534" width="9.1796875" style="52"/>
    <col min="11535" max="11535" width="1.453125" style="52" customWidth="1"/>
    <col min="11536" max="11777" width="9.1796875" style="52"/>
    <col min="11778" max="11778" width="75.1796875" style="52" customWidth="1"/>
    <col min="11779" max="11782" width="16" style="52" customWidth="1"/>
    <col min="11783" max="11783" width="17.81640625" style="52" customWidth="1"/>
    <col min="11784" max="11784" width="10.1796875" style="52" customWidth="1"/>
    <col min="11785" max="11785" width="9.1796875" style="52"/>
    <col min="11786" max="11786" width="5.1796875" style="52" customWidth="1"/>
    <col min="11787" max="11790" width="9.1796875" style="52"/>
    <col min="11791" max="11791" width="1.453125" style="52" customWidth="1"/>
    <col min="11792" max="12033" width="9.1796875" style="52"/>
    <col min="12034" max="12034" width="75.1796875" style="52" customWidth="1"/>
    <col min="12035" max="12038" width="16" style="52" customWidth="1"/>
    <col min="12039" max="12039" width="17.81640625" style="52" customWidth="1"/>
    <col min="12040" max="12040" width="10.1796875" style="52" customWidth="1"/>
    <col min="12041" max="12041" width="9.1796875" style="52"/>
    <col min="12042" max="12042" width="5.1796875" style="52" customWidth="1"/>
    <col min="12043" max="12046" width="9.1796875" style="52"/>
    <col min="12047" max="12047" width="1.453125" style="52" customWidth="1"/>
    <col min="12048" max="12289" width="9.1796875" style="52"/>
    <col min="12290" max="12290" width="75.1796875" style="52" customWidth="1"/>
    <col min="12291" max="12294" width="16" style="52" customWidth="1"/>
    <col min="12295" max="12295" width="17.81640625" style="52" customWidth="1"/>
    <col min="12296" max="12296" width="10.1796875" style="52" customWidth="1"/>
    <col min="12297" max="12297" width="9.1796875" style="52"/>
    <col min="12298" max="12298" width="5.1796875" style="52" customWidth="1"/>
    <col min="12299" max="12302" width="9.1796875" style="52"/>
    <col min="12303" max="12303" width="1.453125" style="52" customWidth="1"/>
    <col min="12304" max="12545" width="9.1796875" style="52"/>
    <col min="12546" max="12546" width="75.1796875" style="52" customWidth="1"/>
    <col min="12547" max="12550" width="16" style="52" customWidth="1"/>
    <col min="12551" max="12551" width="17.81640625" style="52" customWidth="1"/>
    <col min="12552" max="12552" width="10.1796875" style="52" customWidth="1"/>
    <col min="12553" max="12553" width="9.1796875" style="52"/>
    <col min="12554" max="12554" width="5.1796875" style="52" customWidth="1"/>
    <col min="12555" max="12558" width="9.1796875" style="52"/>
    <col min="12559" max="12559" width="1.453125" style="52" customWidth="1"/>
    <col min="12560" max="12801" width="9.1796875" style="52"/>
    <col min="12802" max="12802" width="75.1796875" style="52" customWidth="1"/>
    <col min="12803" max="12806" width="16" style="52" customWidth="1"/>
    <col min="12807" max="12807" width="17.81640625" style="52" customWidth="1"/>
    <col min="12808" max="12808" width="10.1796875" style="52" customWidth="1"/>
    <col min="12809" max="12809" width="9.1796875" style="52"/>
    <col min="12810" max="12810" width="5.1796875" style="52" customWidth="1"/>
    <col min="12811" max="12814" width="9.1796875" style="52"/>
    <col min="12815" max="12815" width="1.453125" style="52" customWidth="1"/>
    <col min="12816" max="13057" width="9.1796875" style="52"/>
    <col min="13058" max="13058" width="75.1796875" style="52" customWidth="1"/>
    <col min="13059" max="13062" width="16" style="52" customWidth="1"/>
    <col min="13063" max="13063" width="17.81640625" style="52" customWidth="1"/>
    <col min="13064" max="13064" width="10.1796875" style="52" customWidth="1"/>
    <col min="13065" max="13065" width="9.1796875" style="52"/>
    <col min="13066" max="13066" width="5.1796875" style="52" customWidth="1"/>
    <col min="13067" max="13070" width="9.1796875" style="52"/>
    <col min="13071" max="13071" width="1.453125" style="52" customWidth="1"/>
    <col min="13072" max="13313" width="9.1796875" style="52"/>
    <col min="13314" max="13314" width="75.1796875" style="52" customWidth="1"/>
    <col min="13315" max="13318" width="16" style="52" customWidth="1"/>
    <col min="13319" max="13319" width="17.81640625" style="52" customWidth="1"/>
    <col min="13320" max="13320" width="10.1796875" style="52" customWidth="1"/>
    <col min="13321" max="13321" width="9.1796875" style="52"/>
    <col min="13322" max="13322" width="5.1796875" style="52" customWidth="1"/>
    <col min="13323" max="13326" width="9.1796875" style="52"/>
    <col min="13327" max="13327" width="1.453125" style="52" customWidth="1"/>
    <col min="13328" max="13569" width="9.1796875" style="52"/>
    <col min="13570" max="13570" width="75.1796875" style="52" customWidth="1"/>
    <col min="13571" max="13574" width="16" style="52" customWidth="1"/>
    <col min="13575" max="13575" width="17.81640625" style="52" customWidth="1"/>
    <col min="13576" max="13576" width="10.1796875" style="52" customWidth="1"/>
    <col min="13577" max="13577" width="9.1796875" style="52"/>
    <col min="13578" max="13578" width="5.1796875" style="52" customWidth="1"/>
    <col min="13579" max="13582" width="9.1796875" style="52"/>
    <col min="13583" max="13583" width="1.453125" style="52" customWidth="1"/>
    <col min="13584" max="13825" width="9.1796875" style="52"/>
    <col min="13826" max="13826" width="75.1796875" style="52" customWidth="1"/>
    <col min="13827" max="13830" width="16" style="52" customWidth="1"/>
    <col min="13831" max="13831" width="17.81640625" style="52" customWidth="1"/>
    <col min="13832" max="13832" width="10.1796875" style="52" customWidth="1"/>
    <col min="13833" max="13833" width="9.1796875" style="52"/>
    <col min="13834" max="13834" width="5.1796875" style="52" customWidth="1"/>
    <col min="13835" max="13838" width="9.1796875" style="52"/>
    <col min="13839" max="13839" width="1.453125" style="52" customWidth="1"/>
    <col min="13840" max="14081" width="9.1796875" style="52"/>
    <col min="14082" max="14082" width="75.1796875" style="52" customWidth="1"/>
    <col min="14083" max="14086" width="16" style="52" customWidth="1"/>
    <col min="14087" max="14087" width="17.81640625" style="52" customWidth="1"/>
    <col min="14088" max="14088" width="10.1796875" style="52" customWidth="1"/>
    <col min="14089" max="14089" width="9.1796875" style="52"/>
    <col min="14090" max="14090" width="5.1796875" style="52" customWidth="1"/>
    <col min="14091" max="14094" width="9.1796875" style="52"/>
    <col min="14095" max="14095" width="1.453125" style="52" customWidth="1"/>
    <col min="14096" max="14337" width="9.1796875" style="52"/>
    <col min="14338" max="14338" width="75.1796875" style="52" customWidth="1"/>
    <col min="14339" max="14342" width="16" style="52" customWidth="1"/>
    <col min="14343" max="14343" width="17.81640625" style="52" customWidth="1"/>
    <col min="14344" max="14344" width="10.1796875" style="52" customWidth="1"/>
    <col min="14345" max="14345" width="9.1796875" style="52"/>
    <col min="14346" max="14346" width="5.1796875" style="52" customWidth="1"/>
    <col min="14347" max="14350" width="9.1796875" style="52"/>
    <col min="14351" max="14351" width="1.453125" style="52" customWidth="1"/>
    <col min="14352" max="14593" width="9.1796875" style="52"/>
    <col min="14594" max="14594" width="75.1796875" style="52" customWidth="1"/>
    <col min="14595" max="14598" width="16" style="52" customWidth="1"/>
    <col min="14599" max="14599" width="17.81640625" style="52" customWidth="1"/>
    <col min="14600" max="14600" width="10.1796875" style="52" customWidth="1"/>
    <col min="14601" max="14601" width="9.1796875" style="52"/>
    <col min="14602" max="14602" width="5.1796875" style="52" customWidth="1"/>
    <col min="14603" max="14606" width="9.1796875" style="52"/>
    <col min="14607" max="14607" width="1.453125" style="52" customWidth="1"/>
    <col min="14608" max="14849" width="9.1796875" style="52"/>
    <col min="14850" max="14850" width="75.1796875" style="52" customWidth="1"/>
    <col min="14851" max="14854" width="16" style="52" customWidth="1"/>
    <col min="14855" max="14855" width="17.81640625" style="52" customWidth="1"/>
    <col min="14856" max="14856" width="10.1796875" style="52" customWidth="1"/>
    <col min="14857" max="14857" width="9.1796875" style="52"/>
    <col min="14858" max="14858" width="5.1796875" style="52" customWidth="1"/>
    <col min="14859" max="14862" width="9.1796875" style="52"/>
    <col min="14863" max="14863" width="1.453125" style="52" customWidth="1"/>
    <col min="14864" max="15105" width="9.1796875" style="52"/>
    <col min="15106" max="15106" width="75.1796875" style="52" customWidth="1"/>
    <col min="15107" max="15110" width="16" style="52" customWidth="1"/>
    <col min="15111" max="15111" width="17.81640625" style="52" customWidth="1"/>
    <col min="15112" max="15112" width="10.1796875" style="52" customWidth="1"/>
    <col min="15113" max="15113" width="9.1796875" style="52"/>
    <col min="15114" max="15114" width="5.1796875" style="52" customWidth="1"/>
    <col min="15115" max="15118" width="9.1796875" style="52"/>
    <col min="15119" max="15119" width="1.453125" style="52" customWidth="1"/>
    <col min="15120" max="15361" width="9.1796875" style="52"/>
    <col min="15362" max="15362" width="75.1796875" style="52" customWidth="1"/>
    <col min="15363" max="15366" width="16" style="52" customWidth="1"/>
    <col min="15367" max="15367" width="17.81640625" style="52" customWidth="1"/>
    <col min="15368" max="15368" width="10.1796875" style="52" customWidth="1"/>
    <col min="15369" max="15369" width="9.1796875" style="52"/>
    <col min="15370" max="15370" width="5.1796875" style="52" customWidth="1"/>
    <col min="15371" max="15374" width="9.1796875" style="52"/>
    <col min="15375" max="15375" width="1.453125" style="52" customWidth="1"/>
    <col min="15376" max="15617" width="9.1796875" style="52"/>
    <col min="15618" max="15618" width="75.1796875" style="52" customWidth="1"/>
    <col min="15619" max="15622" width="16" style="52" customWidth="1"/>
    <col min="15623" max="15623" width="17.81640625" style="52" customWidth="1"/>
    <col min="15624" max="15624" width="10.1796875" style="52" customWidth="1"/>
    <col min="15625" max="15625" width="9.1796875" style="52"/>
    <col min="15626" max="15626" width="5.1796875" style="52" customWidth="1"/>
    <col min="15627" max="15630" width="9.1796875" style="52"/>
    <col min="15631" max="15631" width="1.453125" style="52" customWidth="1"/>
    <col min="15632" max="15873" width="9.1796875" style="52"/>
    <col min="15874" max="15874" width="75.1796875" style="52" customWidth="1"/>
    <col min="15875" max="15878" width="16" style="52" customWidth="1"/>
    <col min="15879" max="15879" width="17.81640625" style="52" customWidth="1"/>
    <col min="15880" max="15880" width="10.1796875" style="52" customWidth="1"/>
    <col min="15881" max="15881" width="9.1796875" style="52"/>
    <col min="15882" max="15882" width="5.1796875" style="52" customWidth="1"/>
    <col min="15883" max="15886" width="9.1796875" style="52"/>
    <col min="15887" max="15887" width="1.453125" style="52" customWidth="1"/>
    <col min="15888" max="16129" width="9.1796875" style="52"/>
    <col min="16130" max="16130" width="75.1796875" style="52" customWidth="1"/>
    <col min="16131" max="16134" width="16" style="52" customWidth="1"/>
    <col min="16135" max="16135" width="17.81640625" style="52" customWidth="1"/>
    <col min="16136" max="16136" width="10.1796875" style="52" customWidth="1"/>
    <col min="16137" max="16137" width="9.1796875" style="52"/>
    <col min="16138" max="16138" width="5.1796875" style="52" customWidth="1"/>
    <col min="16139" max="16142" width="9.1796875" style="52"/>
    <col min="16143" max="16143" width="1.453125" style="52" customWidth="1"/>
    <col min="16144" max="16384" width="9.1796875" style="52"/>
  </cols>
  <sheetData>
    <row r="1" spans="2:8" ht="45" customHeight="1" x14ac:dyDescent="0.35">
      <c r="B1" s="161" t="s">
        <v>101</v>
      </c>
      <c r="C1" s="161"/>
      <c r="D1" s="161"/>
      <c r="E1" s="161"/>
      <c r="F1" s="161"/>
      <c r="G1" s="161"/>
      <c r="H1" s="51"/>
    </row>
    <row r="2" spans="2:8" ht="28" x14ac:dyDescent="0.35">
      <c r="B2" s="53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4" t="s">
        <v>5</v>
      </c>
    </row>
    <row r="3" spans="2:8" ht="33" customHeight="1" x14ac:dyDescent="0.35">
      <c r="B3" s="48" t="s">
        <v>80</v>
      </c>
      <c r="C3" s="48">
        <v>25</v>
      </c>
      <c r="D3" s="48">
        <v>31</v>
      </c>
      <c r="E3" s="48">
        <v>0</v>
      </c>
      <c r="F3" s="48">
        <v>14</v>
      </c>
      <c r="G3" s="55">
        <v>70</v>
      </c>
    </row>
    <row r="4" spans="2:8" ht="33" customHeight="1" x14ac:dyDescent="0.35">
      <c r="B4" s="48"/>
      <c r="C4" s="81" t="s">
        <v>68</v>
      </c>
      <c r="D4" s="81" t="s">
        <v>68</v>
      </c>
      <c r="E4" s="81" t="s">
        <v>68</v>
      </c>
      <c r="F4" s="81" t="s">
        <v>68</v>
      </c>
      <c r="G4" s="81" t="s">
        <v>68</v>
      </c>
    </row>
    <row r="5" spans="2:8" ht="33" customHeight="1" x14ac:dyDescent="0.35">
      <c r="B5" s="57" t="s">
        <v>81</v>
      </c>
      <c r="C5" s="57">
        <v>32</v>
      </c>
      <c r="D5" s="57">
        <v>33</v>
      </c>
      <c r="E5" s="57">
        <v>2</v>
      </c>
      <c r="F5" s="57">
        <v>11</v>
      </c>
      <c r="G5" s="55">
        <v>78</v>
      </c>
    </row>
    <row r="6" spans="2:8" ht="33" customHeight="1" x14ac:dyDescent="0.35">
      <c r="B6" s="57" t="s">
        <v>82</v>
      </c>
      <c r="C6" s="57">
        <v>1</v>
      </c>
      <c r="D6" s="57">
        <v>0</v>
      </c>
      <c r="E6" s="57">
        <v>0</v>
      </c>
      <c r="F6" s="57">
        <v>1</v>
      </c>
      <c r="G6" s="55">
        <v>2</v>
      </c>
    </row>
    <row r="7" spans="2:8" ht="33" customHeight="1" x14ac:dyDescent="0.35">
      <c r="B7" s="57" t="s">
        <v>83</v>
      </c>
      <c r="C7" s="57">
        <v>13</v>
      </c>
      <c r="D7" s="57">
        <v>10</v>
      </c>
      <c r="E7" s="57">
        <v>0</v>
      </c>
      <c r="F7" s="57">
        <v>6</v>
      </c>
      <c r="G7" s="55">
        <v>29</v>
      </c>
    </row>
    <row r="8" spans="2:8" ht="33" customHeight="1" x14ac:dyDescent="0.35">
      <c r="B8" s="57"/>
      <c r="C8" s="81" t="s">
        <v>68</v>
      </c>
      <c r="D8" s="81" t="s">
        <v>68</v>
      </c>
      <c r="E8" s="81" t="s">
        <v>68</v>
      </c>
      <c r="F8" s="81" t="s">
        <v>68</v>
      </c>
      <c r="G8" s="81" t="s">
        <v>68</v>
      </c>
    </row>
    <row r="9" spans="2:8" ht="33" customHeight="1" x14ac:dyDescent="0.35">
      <c r="B9" s="57" t="s">
        <v>84</v>
      </c>
      <c r="C9" s="57">
        <v>2</v>
      </c>
      <c r="D9" s="57">
        <v>5</v>
      </c>
      <c r="E9" s="57">
        <v>16</v>
      </c>
      <c r="F9" s="57">
        <v>25</v>
      </c>
      <c r="G9" s="55">
        <v>48</v>
      </c>
    </row>
    <row r="10" spans="2:8" ht="33" customHeight="1" x14ac:dyDescent="0.35">
      <c r="B10" s="57" t="s">
        <v>85</v>
      </c>
      <c r="C10" s="57">
        <v>1</v>
      </c>
      <c r="D10" s="57">
        <v>12</v>
      </c>
      <c r="E10" s="57">
        <v>6</v>
      </c>
      <c r="F10" s="57">
        <v>164</v>
      </c>
      <c r="G10" s="55">
        <v>183</v>
      </c>
    </row>
    <row r="11" spans="2:8" ht="33" customHeight="1" x14ac:dyDescent="0.35">
      <c r="B11" s="48" t="s">
        <v>86</v>
      </c>
      <c r="C11" s="48">
        <v>76</v>
      </c>
      <c r="D11" s="48">
        <v>26</v>
      </c>
      <c r="E11" s="48">
        <v>4</v>
      </c>
      <c r="F11" s="48">
        <v>19</v>
      </c>
      <c r="G11" s="55">
        <v>125</v>
      </c>
    </row>
    <row r="12" spans="2:8" ht="33" customHeight="1" x14ac:dyDescent="0.35">
      <c r="B12" s="48" t="s">
        <v>87</v>
      </c>
      <c r="C12" s="48">
        <v>912</v>
      </c>
      <c r="D12" s="48">
        <v>66</v>
      </c>
      <c r="E12" s="48">
        <v>25</v>
      </c>
      <c r="F12" s="48">
        <v>156</v>
      </c>
      <c r="G12" s="55">
        <v>1159</v>
      </c>
    </row>
    <row r="13" spans="2:8" ht="33" customHeight="1" x14ac:dyDescent="0.35">
      <c r="B13" s="48" t="s">
        <v>88</v>
      </c>
      <c r="C13" s="48">
        <v>81</v>
      </c>
      <c r="D13" s="48">
        <v>10</v>
      </c>
      <c r="E13" s="48">
        <v>3</v>
      </c>
      <c r="F13" s="48">
        <v>279</v>
      </c>
      <c r="G13" s="55">
        <v>373</v>
      </c>
    </row>
    <row r="14" spans="2:8" ht="33" customHeight="1" x14ac:dyDescent="0.35">
      <c r="B14" s="48" t="s">
        <v>89</v>
      </c>
      <c r="C14" s="48">
        <v>7</v>
      </c>
      <c r="D14" s="48">
        <v>6</v>
      </c>
      <c r="E14" s="48">
        <v>5</v>
      </c>
      <c r="F14" s="81">
        <v>0</v>
      </c>
      <c r="G14" s="55">
        <v>18</v>
      </c>
    </row>
    <row r="15" spans="2:8" ht="33" customHeight="1" x14ac:dyDescent="0.35">
      <c r="B15" s="48" t="s">
        <v>90</v>
      </c>
      <c r="C15" s="48">
        <v>97</v>
      </c>
      <c r="D15" s="48">
        <v>402</v>
      </c>
      <c r="E15" s="48">
        <v>27</v>
      </c>
      <c r="F15" s="48">
        <v>11</v>
      </c>
      <c r="G15" s="55">
        <v>537</v>
      </c>
    </row>
    <row r="16" spans="2:8" ht="33" customHeight="1" x14ac:dyDescent="0.35">
      <c r="B16" s="57" t="s">
        <v>91</v>
      </c>
      <c r="C16" s="57">
        <v>11</v>
      </c>
      <c r="D16" s="57">
        <v>13</v>
      </c>
      <c r="E16" s="57">
        <v>0</v>
      </c>
      <c r="F16" s="57">
        <v>11</v>
      </c>
      <c r="G16" s="55">
        <v>35</v>
      </c>
    </row>
    <row r="17" spans="2:7" ht="33" customHeight="1" x14ac:dyDescent="0.35">
      <c r="B17" s="58" t="s">
        <v>97</v>
      </c>
      <c r="C17" s="58">
        <v>80</v>
      </c>
      <c r="D17" s="58">
        <v>731</v>
      </c>
      <c r="E17" s="58">
        <v>36</v>
      </c>
      <c r="F17" s="58">
        <v>432</v>
      </c>
      <c r="G17" s="55">
        <v>1279</v>
      </c>
    </row>
    <row r="18" spans="2:7" ht="33" customHeight="1" x14ac:dyDescent="0.35">
      <c r="B18" s="59" t="s">
        <v>5</v>
      </c>
      <c r="C18" s="60">
        <v>1338</v>
      </c>
      <c r="D18" s="60">
        <v>1345</v>
      </c>
      <c r="E18" s="60">
        <v>124</v>
      </c>
      <c r="F18" s="60">
        <v>1129</v>
      </c>
      <c r="G18" s="60">
        <v>3936</v>
      </c>
    </row>
    <row r="19" spans="2:7" ht="22.5" customHeight="1" x14ac:dyDescent="0.35">
      <c r="B19" s="61"/>
      <c r="C19" s="55"/>
      <c r="D19" s="55"/>
      <c r="E19" s="55"/>
      <c r="F19" s="55"/>
    </row>
    <row r="20" spans="2:7" ht="22.5" customHeight="1" x14ac:dyDescent="0.35">
      <c r="B20" s="51" t="s">
        <v>102</v>
      </c>
      <c r="C20" s="62"/>
      <c r="D20" s="62"/>
      <c r="E20" s="62"/>
      <c r="F20" s="62"/>
    </row>
    <row r="21" spans="2:7" ht="15.75" customHeight="1" x14ac:dyDescent="0.35"/>
    <row r="22" spans="2:7" ht="22.5" customHeight="1" x14ac:dyDescent="0.35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DS60"/>
  <sheetViews>
    <sheetView topLeftCell="AHG30" zoomScale="17" workbookViewId="0">
      <selection activeCell="A4" sqref="A4:E4"/>
    </sheetView>
  </sheetViews>
  <sheetFormatPr defaultRowHeight="13" x14ac:dyDescent="0.35"/>
  <cols>
    <col min="1" max="1" width="3.54296875" style="36" hidden="1" customWidth="1"/>
    <col min="2" max="2" width="27.54296875" style="36" customWidth="1"/>
    <col min="3" max="3" width="20.1796875" style="36" customWidth="1"/>
    <col min="4" max="4" width="21.81640625" style="36" customWidth="1"/>
    <col min="5" max="5" width="18.81640625" style="36" customWidth="1"/>
    <col min="6" max="6" width="21.453125" style="36" customWidth="1"/>
    <col min="7" max="7" width="26.54296875" style="36" customWidth="1"/>
    <col min="8" max="8" width="9.1796875" style="36"/>
    <col min="9" max="9" width="27.54296875" style="36" customWidth="1"/>
    <col min="10" max="10" width="20.1796875" style="36" customWidth="1"/>
    <col min="11" max="11" width="21.81640625" style="36" customWidth="1"/>
    <col min="12" max="12" width="18.81640625" style="36" customWidth="1"/>
    <col min="13" max="13" width="21.453125" style="36" customWidth="1"/>
    <col min="14" max="14" width="26.54296875" style="36" customWidth="1"/>
    <col min="15" max="15" width="9.1796875" style="36"/>
    <col min="16" max="16" width="27.54296875" style="36" customWidth="1"/>
    <col min="17" max="17" width="20.1796875" style="36" customWidth="1"/>
    <col min="18" max="18" width="21.81640625" style="36" customWidth="1"/>
    <col min="19" max="19" width="18.81640625" style="36" customWidth="1"/>
    <col min="20" max="20" width="21.453125" style="36" customWidth="1"/>
    <col min="21" max="21" width="26.54296875" style="36" customWidth="1"/>
    <col min="22" max="22" width="9.1796875" style="36"/>
    <col min="23" max="23" width="27.54296875" style="36" customWidth="1"/>
    <col min="24" max="24" width="20.1796875" style="36" customWidth="1"/>
    <col min="25" max="25" width="21.81640625" style="36" customWidth="1"/>
    <col min="26" max="26" width="18.81640625" style="36" customWidth="1"/>
    <col min="27" max="27" width="21.453125" style="36" customWidth="1"/>
    <col min="28" max="28" width="26.54296875" style="36" customWidth="1"/>
    <col min="29" max="29" width="9.1796875" style="36"/>
    <col min="30" max="30" width="27.54296875" style="36" customWidth="1"/>
    <col min="31" max="31" width="20.1796875" style="36" customWidth="1"/>
    <col min="32" max="32" width="21.81640625" style="36" customWidth="1"/>
    <col min="33" max="33" width="18.81640625" style="36" customWidth="1"/>
    <col min="34" max="34" width="21.453125" style="36" customWidth="1"/>
    <col min="35" max="35" width="26.54296875" style="36" customWidth="1"/>
    <col min="36" max="36" width="9.1796875" style="36"/>
    <col min="37" max="37" width="27.54296875" style="36" customWidth="1"/>
    <col min="38" max="38" width="20.1796875" style="36" customWidth="1"/>
    <col min="39" max="39" width="21.81640625" style="36" customWidth="1"/>
    <col min="40" max="40" width="18.81640625" style="36" customWidth="1"/>
    <col min="41" max="41" width="21.453125" style="36" customWidth="1"/>
    <col min="42" max="42" width="26.54296875" style="36" customWidth="1"/>
    <col min="43" max="43" width="9.1796875" style="36"/>
    <col min="44" max="44" width="27.54296875" style="36" customWidth="1"/>
    <col min="45" max="45" width="20.1796875" style="36" customWidth="1"/>
    <col min="46" max="46" width="21.81640625" style="36" customWidth="1"/>
    <col min="47" max="47" width="18.81640625" style="36" customWidth="1"/>
    <col min="48" max="48" width="21.453125" style="36" customWidth="1"/>
    <col min="49" max="49" width="26.54296875" style="36" customWidth="1"/>
    <col min="50" max="50" width="9.1796875" style="36"/>
    <col min="51" max="51" width="27.54296875" style="36" customWidth="1"/>
    <col min="52" max="52" width="20.1796875" style="36" customWidth="1"/>
    <col min="53" max="53" width="21.81640625" style="36" customWidth="1"/>
    <col min="54" max="54" width="18.81640625" style="36" customWidth="1"/>
    <col min="55" max="55" width="21.453125" style="36" customWidth="1"/>
    <col min="56" max="56" width="26.54296875" style="36" customWidth="1"/>
    <col min="57" max="57" width="9.1796875" style="36"/>
    <col min="58" max="58" width="27.54296875" style="36" customWidth="1"/>
    <col min="59" max="59" width="20.1796875" style="36" customWidth="1"/>
    <col min="60" max="60" width="21.81640625" style="36" customWidth="1"/>
    <col min="61" max="61" width="18.81640625" style="36" customWidth="1"/>
    <col min="62" max="62" width="21.453125" style="36" customWidth="1"/>
    <col min="63" max="63" width="26.54296875" style="36" customWidth="1"/>
    <col min="64" max="64" width="9.1796875" style="36"/>
    <col min="65" max="65" width="27.54296875" style="36" customWidth="1"/>
    <col min="66" max="66" width="20.1796875" style="36" customWidth="1"/>
    <col min="67" max="67" width="21.81640625" style="36" customWidth="1"/>
    <col min="68" max="68" width="18.81640625" style="36" customWidth="1"/>
    <col min="69" max="69" width="21.453125" style="36" customWidth="1"/>
    <col min="70" max="70" width="26.54296875" style="36" customWidth="1"/>
    <col min="71" max="71" width="9.1796875" style="36"/>
    <col min="72" max="72" width="27.54296875" style="36" customWidth="1"/>
    <col min="73" max="73" width="20.1796875" style="36" customWidth="1"/>
    <col min="74" max="74" width="21.81640625" style="36" customWidth="1"/>
    <col min="75" max="75" width="18.81640625" style="36" customWidth="1"/>
    <col min="76" max="76" width="21.453125" style="36" customWidth="1"/>
    <col min="77" max="77" width="26.54296875" style="36" customWidth="1"/>
    <col min="78" max="78" width="9.1796875" style="36"/>
    <col min="79" max="79" width="27.54296875" style="36" customWidth="1"/>
    <col min="80" max="80" width="20.1796875" style="36" customWidth="1"/>
    <col min="81" max="81" width="21.81640625" style="36" customWidth="1"/>
    <col min="82" max="82" width="18.81640625" style="36" customWidth="1"/>
    <col min="83" max="83" width="21.453125" style="36" customWidth="1"/>
    <col min="84" max="84" width="26.54296875" style="36" customWidth="1"/>
    <col min="85" max="86" width="9.1796875" style="36"/>
    <col min="87" max="87" width="27.54296875" style="36" customWidth="1"/>
    <col min="88" max="88" width="20.1796875" style="36" customWidth="1"/>
    <col min="89" max="89" width="21.81640625" style="36" customWidth="1"/>
    <col min="90" max="90" width="18.81640625" style="36" customWidth="1"/>
    <col min="91" max="91" width="21.453125" style="36" customWidth="1"/>
    <col min="92" max="92" width="26.54296875" style="36" customWidth="1"/>
    <col min="93" max="93" width="9.1796875" style="36"/>
    <col min="94" max="94" width="27.54296875" style="36" customWidth="1"/>
    <col min="95" max="95" width="20.1796875" style="36" customWidth="1"/>
    <col min="96" max="96" width="21.81640625" style="36" customWidth="1"/>
    <col min="97" max="97" width="18.81640625" style="36" customWidth="1"/>
    <col min="98" max="98" width="21.453125" style="36" customWidth="1"/>
    <col min="99" max="99" width="26.54296875" style="36" customWidth="1"/>
    <col min="100" max="100" width="9.1796875" style="36"/>
    <col min="101" max="101" width="27.54296875" style="36" customWidth="1"/>
    <col min="102" max="102" width="20.1796875" style="36" customWidth="1"/>
    <col min="103" max="103" width="21.81640625" style="36" customWidth="1"/>
    <col min="104" max="104" width="18.81640625" style="36" customWidth="1"/>
    <col min="105" max="105" width="21.453125" style="36" customWidth="1"/>
    <col min="106" max="106" width="26.54296875" style="36" customWidth="1"/>
    <col min="107" max="107" width="9.1796875" style="36"/>
    <col min="108" max="108" width="27.54296875" style="36" customWidth="1"/>
    <col min="109" max="109" width="20.1796875" style="36" customWidth="1"/>
    <col min="110" max="110" width="21.81640625" style="36" customWidth="1"/>
    <col min="111" max="111" width="18.81640625" style="36" customWidth="1"/>
    <col min="112" max="112" width="21.453125" style="36" customWidth="1"/>
    <col min="113" max="113" width="26.54296875" style="36" customWidth="1"/>
    <col min="114" max="115" width="9.1796875" style="36"/>
    <col min="116" max="116" width="27.54296875" style="36" customWidth="1"/>
    <col min="117" max="117" width="20.1796875" style="36" customWidth="1"/>
    <col min="118" max="118" width="21.81640625" style="36" customWidth="1"/>
    <col min="119" max="119" width="18.81640625" style="36" customWidth="1"/>
    <col min="120" max="120" width="21.453125" style="36" customWidth="1"/>
    <col min="121" max="121" width="26.54296875" style="36" customWidth="1"/>
    <col min="122" max="255" width="9.1796875" style="36"/>
    <col min="256" max="256" width="0" style="36" hidden="1" customWidth="1"/>
    <col min="257" max="257" width="27.54296875" style="36" customWidth="1"/>
    <col min="258" max="258" width="20.1796875" style="36" customWidth="1"/>
    <col min="259" max="259" width="21.81640625" style="36" customWidth="1"/>
    <col min="260" max="260" width="18.81640625" style="36" customWidth="1"/>
    <col min="261" max="261" width="21.453125" style="36" customWidth="1"/>
    <col min="262" max="262" width="26.54296875" style="36" customWidth="1"/>
    <col min="263" max="511" width="9.1796875" style="36"/>
    <col min="512" max="512" width="0" style="36" hidden="1" customWidth="1"/>
    <col min="513" max="513" width="27.54296875" style="36" customWidth="1"/>
    <col min="514" max="514" width="20.1796875" style="36" customWidth="1"/>
    <col min="515" max="515" width="21.81640625" style="36" customWidth="1"/>
    <col min="516" max="516" width="18.81640625" style="36" customWidth="1"/>
    <col min="517" max="517" width="21.453125" style="36" customWidth="1"/>
    <col min="518" max="518" width="26.54296875" style="36" customWidth="1"/>
    <col min="519" max="767" width="9.1796875" style="36"/>
    <col min="768" max="768" width="0" style="36" hidden="1" customWidth="1"/>
    <col min="769" max="769" width="27.54296875" style="36" customWidth="1"/>
    <col min="770" max="770" width="20.1796875" style="36" customWidth="1"/>
    <col min="771" max="771" width="21.81640625" style="36" customWidth="1"/>
    <col min="772" max="772" width="18.81640625" style="36" customWidth="1"/>
    <col min="773" max="773" width="21.453125" style="36" customWidth="1"/>
    <col min="774" max="774" width="26.54296875" style="36" customWidth="1"/>
    <col min="775" max="1023" width="9.1796875" style="36"/>
    <col min="1024" max="1024" width="0" style="36" hidden="1" customWidth="1"/>
    <col min="1025" max="1025" width="27.54296875" style="36" customWidth="1"/>
    <col min="1026" max="1026" width="20.1796875" style="36" customWidth="1"/>
    <col min="1027" max="1027" width="21.81640625" style="36" customWidth="1"/>
    <col min="1028" max="1028" width="18.81640625" style="36" customWidth="1"/>
    <col min="1029" max="1029" width="21.453125" style="36" customWidth="1"/>
    <col min="1030" max="1030" width="26.54296875" style="36" customWidth="1"/>
    <col min="1031" max="1279" width="9.1796875" style="36"/>
    <col min="1280" max="1280" width="0" style="36" hidden="1" customWidth="1"/>
    <col min="1281" max="1281" width="27.54296875" style="36" customWidth="1"/>
    <col min="1282" max="1282" width="20.1796875" style="36" customWidth="1"/>
    <col min="1283" max="1283" width="21.81640625" style="36" customWidth="1"/>
    <col min="1284" max="1284" width="18.81640625" style="36" customWidth="1"/>
    <col min="1285" max="1285" width="21.453125" style="36" customWidth="1"/>
    <col min="1286" max="1286" width="26.54296875" style="36" customWidth="1"/>
    <col min="1287" max="1535" width="9.1796875" style="36"/>
    <col min="1536" max="1536" width="0" style="36" hidden="1" customWidth="1"/>
    <col min="1537" max="1537" width="27.54296875" style="36" customWidth="1"/>
    <col min="1538" max="1538" width="20.1796875" style="36" customWidth="1"/>
    <col min="1539" max="1539" width="21.81640625" style="36" customWidth="1"/>
    <col min="1540" max="1540" width="18.81640625" style="36" customWidth="1"/>
    <col min="1541" max="1541" width="21.453125" style="36" customWidth="1"/>
    <col min="1542" max="1542" width="26.54296875" style="36" customWidth="1"/>
    <col min="1543" max="1791" width="9.1796875" style="36"/>
    <col min="1792" max="1792" width="0" style="36" hidden="1" customWidth="1"/>
    <col min="1793" max="1793" width="27.54296875" style="36" customWidth="1"/>
    <col min="1794" max="1794" width="20.1796875" style="36" customWidth="1"/>
    <col min="1795" max="1795" width="21.81640625" style="36" customWidth="1"/>
    <col min="1796" max="1796" width="18.81640625" style="36" customWidth="1"/>
    <col min="1797" max="1797" width="21.453125" style="36" customWidth="1"/>
    <col min="1798" max="1798" width="26.54296875" style="36" customWidth="1"/>
    <col min="1799" max="2047" width="9.1796875" style="36"/>
    <col min="2048" max="2048" width="0" style="36" hidden="1" customWidth="1"/>
    <col min="2049" max="2049" width="27.54296875" style="36" customWidth="1"/>
    <col min="2050" max="2050" width="20.1796875" style="36" customWidth="1"/>
    <col min="2051" max="2051" width="21.81640625" style="36" customWidth="1"/>
    <col min="2052" max="2052" width="18.81640625" style="36" customWidth="1"/>
    <col min="2053" max="2053" width="21.453125" style="36" customWidth="1"/>
    <col min="2054" max="2054" width="26.54296875" style="36" customWidth="1"/>
    <col min="2055" max="2303" width="9.1796875" style="36"/>
    <col min="2304" max="2304" width="0" style="36" hidden="1" customWidth="1"/>
    <col min="2305" max="2305" width="27.54296875" style="36" customWidth="1"/>
    <col min="2306" max="2306" width="20.1796875" style="36" customWidth="1"/>
    <col min="2307" max="2307" width="21.81640625" style="36" customWidth="1"/>
    <col min="2308" max="2308" width="18.81640625" style="36" customWidth="1"/>
    <col min="2309" max="2309" width="21.453125" style="36" customWidth="1"/>
    <col min="2310" max="2310" width="26.54296875" style="36" customWidth="1"/>
    <col min="2311" max="2559" width="9.1796875" style="36"/>
    <col min="2560" max="2560" width="0" style="36" hidden="1" customWidth="1"/>
    <col min="2561" max="2561" width="27.54296875" style="36" customWidth="1"/>
    <col min="2562" max="2562" width="20.1796875" style="36" customWidth="1"/>
    <col min="2563" max="2563" width="21.81640625" style="36" customWidth="1"/>
    <col min="2564" max="2564" width="18.81640625" style="36" customWidth="1"/>
    <col min="2565" max="2565" width="21.453125" style="36" customWidth="1"/>
    <col min="2566" max="2566" width="26.54296875" style="36" customWidth="1"/>
    <col min="2567" max="2815" width="9.1796875" style="36"/>
    <col min="2816" max="2816" width="0" style="36" hidden="1" customWidth="1"/>
    <col min="2817" max="2817" width="27.54296875" style="36" customWidth="1"/>
    <col min="2818" max="2818" width="20.1796875" style="36" customWidth="1"/>
    <col min="2819" max="2819" width="21.81640625" style="36" customWidth="1"/>
    <col min="2820" max="2820" width="18.81640625" style="36" customWidth="1"/>
    <col min="2821" max="2821" width="21.453125" style="36" customWidth="1"/>
    <col min="2822" max="2822" width="26.54296875" style="36" customWidth="1"/>
    <col min="2823" max="3071" width="9.1796875" style="36"/>
    <col min="3072" max="3072" width="0" style="36" hidden="1" customWidth="1"/>
    <col min="3073" max="3073" width="27.54296875" style="36" customWidth="1"/>
    <col min="3074" max="3074" width="20.1796875" style="36" customWidth="1"/>
    <col min="3075" max="3075" width="21.81640625" style="36" customWidth="1"/>
    <col min="3076" max="3076" width="18.81640625" style="36" customWidth="1"/>
    <col min="3077" max="3077" width="21.453125" style="36" customWidth="1"/>
    <col min="3078" max="3078" width="26.54296875" style="36" customWidth="1"/>
    <col min="3079" max="3327" width="9.1796875" style="36"/>
    <col min="3328" max="3328" width="0" style="36" hidden="1" customWidth="1"/>
    <col min="3329" max="3329" width="27.54296875" style="36" customWidth="1"/>
    <col min="3330" max="3330" width="20.1796875" style="36" customWidth="1"/>
    <col min="3331" max="3331" width="21.81640625" style="36" customWidth="1"/>
    <col min="3332" max="3332" width="18.81640625" style="36" customWidth="1"/>
    <col min="3333" max="3333" width="21.453125" style="36" customWidth="1"/>
    <col min="3334" max="3334" width="26.54296875" style="36" customWidth="1"/>
    <col min="3335" max="3583" width="9.1796875" style="36"/>
    <col min="3584" max="3584" width="0" style="36" hidden="1" customWidth="1"/>
    <col min="3585" max="3585" width="27.54296875" style="36" customWidth="1"/>
    <col min="3586" max="3586" width="20.1796875" style="36" customWidth="1"/>
    <col min="3587" max="3587" width="21.81640625" style="36" customWidth="1"/>
    <col min="3588" max="3588" width="18.81640625" style="36" customWidth="1"/>
    <col min="3589" max="3589" width="21.453125" style="36" customWidth="1"/>
    <col min="3590" max="3590" width="26.54296875" style="36" customWidth="1"/>
    <col min="3591" max="3839" width="9.1796875" style="36"/>
    <col min="3840" max="3840" width="0" style="36" hidden="1" customWidth="1"/>
    <col min="3841" max="3841" width="27.54296875" style="36" customWidth="1"/>
    <col min="3842" max="3842" width="20.1796875" style="36" customWidth="1"/>
    <col min="3843" max="3843" width="21.81640625" style="36" customWidth="1"/>
    <col min="3844" max="3844" width="18.81640625" style="36" customWidth="1"/>
    <col min="3845" max="3845" width="21.453125" style="36" customWidth="1"/>
    <col min="3846" max="3846" width="26.54296875" style="36" customWidth="1"/>
    <col min="3847" max="4095" width="9.1796875" style="36"/>
    <col min="4096" max="4096" width="0" style="36" hidden="1" customWidth="1"/>
    <col min="4097" max="4097" width="27.54296875" style="36" customWidth="1"/>
    <col min="4098" max="4098" width="20.1796875" style="36" customWidth="1"/>
    <col min="4099" max="4099" width="21.81640625" style="36" customWidth="1"/>
    <col min="4100" max="4100" width="18.81640625" style="36" customWidth="1"/>
    <col min="4101" max="4101" width="21.453125" style="36" customWidth="1"/>
    <col min="4102" max="4102" width="26.54296875" style="36" customWidth="1"/>
    <col min="4103" max="4351" width="9.1796875" style="36"/>
    <col min="4352" max="4352" width="0" style="36" hidden="1" customWidth="1"/>
    <col min="4353" max="4353" width="27.54296875" style="36" customWidth="1"/>
    <col min="4354" max="4354" width="20.1796875" style="36" customWidth="1"/>
    <col min="4355" max="4355" width="21.81640625" style="36" customWidth="1"/>
    <col min="4356" max="4356" width="18.81640625" style="36" customWidth="1"/>
    <col min="4357" max="4357" width="21.453125" style="36" customWidth="1"/>
    <col min="4358" max="4358" width="26.54296875" style="36" customWidth="1"/>
    <col min="4359" max="4607" width="9.1796875" style="36"/>
    <col min="4608" max="4608" width="0" style="36" hidden="1" customWidth="1"/>
    <col min="4609" max="4609" width="27.54296875" style="36" customWidth="1"/>
    <col min="4610" max="4610" width="20.1796875" style="36" customWidth="1"/>
    <col min="4611" max="4611" width="21.81640625" style="36" customWidth="1"/>
    <col min="4612" max="4612" width="18.81640625" style="36" customWidth="1"/>
    <col min="4613" max="4613" width="21.453125" style="36" customWidth="1"/>
    <col min="4614" max="4614" width="26.54296875" style="36" customWidth="1"/>
    <col min="4615" max="4863" width="9.1796875" style="36"/>
    <col min="4864" max="4864" width="0" style="36" hidden="1" customWidth="1"/>
    <col min="4865" max="4865" width="27.54296875" style="36" customWidth="1"/>
    <col min="4866" max="4866" width="20.1796875" style="36" customWidth="1"/>
    <col min="4867" max="4867" width="21.81640625" style="36" customWidth="1"/>
    <col min="4868" max="4868" width="18.81640625" style="36" customWidth="1"/>
    <col min="4869" max="4869" width="21.453125" style="36" customWidth="1"/>
    <col min="4870" max="4870" width="26.54296875" style="36" customWidth="1"/>
    <col min="4871" max="5119" width="9.1796875" style="36"/>
    <col min="5120" max="5120" width="0" style="36" hidden="1" customWidth="1"/>
    <col min="5121" max="5121" width="27.54296875" style="36" customWidth="1"/>
    <col min="5122" max="5122" width="20.1796875" style="36" customWidth="1"/>
    <col min="5123" max="5123" width="21.81640625" style="36" customWidth="1"/>
    <col min="5124" max="5124" width="18.81640625" style="36" customWidth="1"/>
    <col min="5125" max="5125" width="21.453125" style="36" customWidth="1"/>
    <col min="5126" max="5126" width="26.54296875" style="36" customWidth="1"/>
    <col min="5127" max="5375" width="9.1796875" style="36"/>
    <col min="5376" max="5376" width="0" style="36" hidden="1" customWidth="1"/>
    <col min="5377" max="5377" width="27.54296875" style="36" customWidth="1"/>
    <col min="5378" max="5378" width="20.1796875" style="36" customWidth="1"/>
    <col min="5379" max="5379" width="21.81640625" style="36" customWidth="1"/>
    <col min="5380" max="5380" width="18.81640625" style="36" customWidth="1"/>
    <col min="5381" max="5381" width="21.453125" style="36" customWidth="1"/>
    <col min="5382" max="5382" width="26.54296875" style="36" customWidth="1"/>
    <col min="5383" max="5631" width="9.1796875" style="36"/>
    <col min="5632" max="5632" width="0" style="36" hidden="1" customWidth="1"/>
    <col min="5633" max="5633" width="27.54296875" style="36" customWidth="1"/>
    <col min="5634" max="5634" width="20.1796875" style="36" customWidth="1"/>
    <col min="5635" max="5635" width="21.81640625" style="36" customWidth="1"/>
    <col min="5636" max="5636" width="18.81640625" style="36" customWidth="1"/>
    <col min="5637" max="5637" width="21.453125" style="36" customWidth="1"/>
    <col min="5638" max="5638" width="26.54296875" style="36" customWidth="1"/>
    <col min="5639" max="5887" width="9.1796875" style="36"/>
    <col min="5888" max="5888" width="0" style="36" hidden="1" customWidth="1"/>
    <col min="5889" max="5889" width="27.54296875" style="36" customWidth="1"/>
    <col min="5890" max="5890" width="20.1796875" style="36" customWidth="1"/>
    <col min="5891" max="5891" width="21.81640625" style="36" customWidth="1"/>
    <col min="5892" max="5892" width="18.81640625" style="36" customWidth="1"/>
    <col min="5893" max="5893" width="21.453125" style="36" customWidth="1"/>
    <col min="5894" max="5894" width="26.54296875" style="36" customWidth="1"/>
    <col min="5895" max="6143" width="9.1796875" style="36"/>
    <col min="6144" max="6144" width="0" style="36" hidden="1" customWidth="1"/>
    <col min="6145" max="6145" width="27.54296875" style="36" customWidth="1"/>
    <col min="6146" max="6146" width="20.1796875" style="36" customWidth="1"/>
    <col min="6147" max="6147" width="21.81640625" style="36" customWidth="1"/>
    <col min="6148" max="6148" width="18.81640625" style="36" customWidth="1"/>
    <col min="6149" max="6149" width="21.453125" style="36" customWidth="1"/>
    <col min="6150" max="6150" width="26.54296875" style="36" customWidth="1"/>
    <col min="6151" max="6399" width="9.1796875" style="36"/>
    <col min="6400" max="6400" width="0" style="36" hidden="1" customWidth="1"/>
    <col min="6401" max="6401" width="27.54296875" style="36" customWidth="1"/>
    <col min="6402" max="6402" width="20.1796875" style="36" customWidth="1"/>
    <col min="6403" max="6403" width="21.81640625" style="36" customWidth="1"/>
    <col min="6404" max="6404" width="18.81640625" style="36" customWidth="1"/>
    <col min="6405" max="6405" width="21.453125" style="36" customWidth="1"/>
    <col min="6406" max="6406" width="26.54296875" style="36" customWidth="1"/>
    <col min="6407" max="6655" width="9.1796875" style="36"/>
    <col min="6656" max="6656" width="0" style="36" hidden="1" customWidth="1"/>
    <col min="6657" max="6657" width="27.54296875" style="36" customWidth="1"/>
    <col min="6658" max="6658" width="20.1796875" style="36" customWidth="1"/>
    <col min="6659" max="6659" width="21.81640625" style="36" customWidth="1"/>
    <col min="6660" max="6660" width="18.81640625" style="36" customWidth="1"/>
    <col min="6661" max="6661" width="21.453125" style="36" customWidth="1"/>
    <col min="6662" max="6662" width="26.54296875" style="36" customWidth="1"/>
    <col min="6663" max="6911" width="9.1796875" style="36"/>
    <col min="6912" max="6912" width="0" style="36" hidden="1" customWidth="1"/>
    <col min="6913" max="6913" width="27.54296875" style="36" customWidth="1"/>
    <col min="6914" max="6914" width="20.1796875" style="36" customWidth="1"/>
    <col min="6915" max="6915" width="21.81640625" style="36" customWidth="1"/>
    <col min="6916" max="6916" width="18.81640625" style="36" customWidth="1"/>
    <col min="6917" max="6917" width="21.453125" style="36" customWidth="1"/>
    <col min="6918" max="6918" width="26.54296875" style="36" customWidth="1"/>
    <col min="6919" max="7167" width="9.1796875" style="36"/>
    <col min="7168" max="7168" width="0" style="36" hidden="1" customWidth="1"/>
    <col min="7169" max="7169" width="27.54296875" style="36" customWidth="1"/>
    <col min="7170" max="7170" width="20.1796875" style="36" customWidth="1"/>
    <col min="7171" max="7171" width="21.81640625" style="36" customWidth="1"/>
    <col min="7172" max="7172" width="18.81640625" style="36" customWidth="1"/>
    <col min="7173" max="7173" width="21.453125" style="36" customWidth="1"/>
    <col min="7174" max="7174" width="26.54296875" style="36" customWidth="1"/>
    <col min="7175" max="7423" width="9.1796875" style="36"/>
    <col min="7424" max="7424" width="0" style="36" hidden="1" customWidth="1"/>
    <col min="7425" max="7425" width="27.54296875" style="36" customWidth="1"/>
    <col min="7426" max="7426" width="20.1796875" style="36" customWidth="1"/>
    <col min="7427" max="7427" width="21.81640625" style="36" customWidth="1"/>
    <col min="7428" max="7428" width="18.81640625" style="36" customWidth="1"/>
    <col min="7429" max="7429" width="21.453125" style="36" customWidth="1"/>
    <col min="7430" max="7430" width="26.54296875" style="36" customWidth="1"/>
    <col min="7431" max="7679" width="9.1796875" style="36"/>
    <col min="7680" max="7680" width="0" style="36" hidden="1" customWidth="1"/>
    <col min="7681" max="7681" width="27.54296875" style="36" customWidth="1"/>
    <col min="7682" max="7682" width="20.1796875" style="36" customWidth="1"/>
    <col min="7683" max="7683" width="21.81640625" style="36" customWidth="1"/>
    <col min="7684" max="7684" width="18.81640625" style="36" customWidth="1"/>
    <col min="7685" max="7685" width="21.453125" style="36" customWidth="1"/>
    <col min="7686" max="7686" width="26.54296875" style="36" customWidth="1"/>
    <col min="7687" max="7935" width="9.1796875" style="36"/>
    <col min="7936" max="7936" width="0" style="36" hidden="1" customWidth="1"/>
    <col min="7937" max="7937" width="27.54296875" style="36" customWidth="1"/>
    <col min="7938" max="7938" width="20.1796875" style="36" customWidth="1"/>
    <col min="7939" max="7939" width="21.81640625" style="36" customWidth="1"/>
    <col min="7940" max="7940" width="18.81640625" style="36" customWidth="1"/>
    <col min="7941" max="7941" width="21.453125" style="36" customWidth="1"/>
    <col min="7942" max="7942" width="26.54296875" style="36" customWidth="1"/>
    <col min="7943" max="8191" width="9.1796875" style="36"/>
    <col min="8192" max="8192" width="0" style="36" hidden="1" customWidth="1"/>
    <col min="8193" max="8193" width="27.54296875" style="36" customWidth="1"/>
    <col min="8194" max="8194" width="20.1796875" style="36" customWidth="1"/>
    <col min="8195" max="8195" width="21.81640625" style="36" customWidth="1"/>
    <col min="8196" max="8196" width="18.81640625" style="36" customWidth="1"/>
    <col min="8197" max="8197" width="21.453125" style="36" customWidth="1"/>
    <col min="8198" max="8198" width="26.54296875" style="36" customWidth="1"/>
    <col min="8199" max="8447" width="9.1796875" style="36"/>
    <col min="8448" max="8448" width="0" style="36" hidden="1" customWidth="1"/>
    <col min="8449" max="8449" width="27.54296875" style="36" customWidth="1"/>
    <col min="8450" max="8450" width="20.1796875" style="36" customWidth="1"/>
    <col min="8451" max="8451" width="21.81640625" style="36" customWidth="1"/>
    <col min="8452" max="8452" width="18.81640625" style="36" customWidth="1"/>
    <col min="8453" max="8453" width="21.453125" style="36" customWidth="1"/>
    <col min="8454" max="8454" width="26.54296875" style="36" customWidth="1"/>
    <col min="8455" max="8703" width="9.1796875" style="36"/>
    <col min="8704" max="8704" width="0" style="36" hidden="1" customWidth="1"/>
    <col min="8705" max="8705" width="27.54296875" style="36" customWidth="1"/>
    <col min="8706" max="8706" width="20.1796875" style="36" customWidth="1"/>
    <col min="8707" max="8707" width="21.81640625" style="36" customWidth="1"/>
    <col min="8708" max="8708" width="18.81640625" style="36" customWidth="1"/>
    <col min="8709" max="8709" width="21.453125" style="36" customWidth="1"/>
    <col min="8710" max="8710" width="26.54296875" style="36" customWidth="1"/>
    <col min="8711" max="8959" width="9.1796875" style="36"/>
    <col min="8960" max="8960" width="0" style="36" hidden="1" customWidth="1"/>
    <col min="8961" max="8961" width="27.54296875" style="36" customWidth="1"/>
    <col min="8962" max="8962" width="20.1796875" style="36" customWidth="1"/>
    <col min="8963" max="8963" width="21.81640625" style="36" customWidth="1"/>
    <col min="8964" max="8964" width="18.81640625" style="36" customWidth="1"/>
    <col min="8965" max="8965" width="21.453125" style="36" customWidth="1"/>
    <col min="8966" max="8966" width="26.54296875" style="36" customWidth="1"/>
    <col min="8967" max="9215" width="9.1796875" style="36"/>
    <col min="9216" max="9216" width="0" style="36" hidden="1" customWidth="1"/>
    <col min="9217" max="9217" width="27.54296875" style="36" customWidth="1"/>
    <col min="9218" max="9218" width="20.1796875" style="36" customWidth="1"/>
    <col min="9219" max="9219" width="21.81640625" style="36" customWidth="1"/>
    <col min="9220" max="9220" width="18.81640625" style="36" customWidth="1"/>
    <col min="9221" max="9221" width="21.453125" style="36" customWidth="1"/>
    <col min="9222" max="9222" width="26.54296875" style="36" customWidth="1"/>
    <col min="9223" max="9471" width="9.1796875" style="36"/>
    <col min="9472" max="9472" width="0" style="36" hidden="1" customWidth="1"/>
    <col min="9473" max="9473" width="27.54296875" style="36" customWidth="1"/>
    <col min="9474" max="9474" width="20.1796875" style="36" customWidth="1"/>
    <col min="9475" max="9475" width="21.81640625" style="36" customWidth="1"/>
    <col min="9476" max="9476" width="18.81640625" style="36" customWidth="1"/>
    <col min="9477" max="9477" width="21.453125" style="36" customWidth="1"/>
    <col min="9478" max="9478" width="26.54296875" style="36" customWidth="1"/>
    <col min="9479" max="9727" width="9.1796875" style="36"/>
    <col min="9728" max="9728" width="0" style="36" hidden="1" customWidth="1"/>
    <col min="9729" max="9729" width="27.54296875" style="36" customWidth="1"/>
    <col min="9730" max="9730" width="20.1796875" style="36" customWidth="1"/>
    <col min="9731" max="9731" width="21.81640625" style="36" customWidth="1"/>
    <col min="9732" max="9732" width="18.81640625" style="36" customWidth="1"/>
    <col min="9733" max="9733" width="21.453125" style="36" customWidth="1"/>
    <col min="9734" max="9734" width="26.54296875" style="36" customWidth="1"/>
    <col min="9735" max="9983" width="9.1796875" style="36"/>
    <col min="9984" max="9984" width="0" style="36" hidden="1" customWidth="1"/>
    <col min="9985" max="9985" width="27.54296875" style="36" customWidth="1"/>
    <col min="9986" max="9986" width="20.1796875" style="36" customWidth="1"/>
    <col min="9987" max="9987" width="21.81640625" style="36" customWidth="1"/>
    <col min="9988" max="9988" width="18.81640625" style="36" customWidth="1"/>
    <col min="9989" max="9989" width="21.453125" style="36" customWidth="1"/>
    <col min="9990" max="9990" width="26.54296875" style="36" customWidth="1"/>
    <col min="9991" max="10239" width="9.1796875" style="36"/>
    <col min="10240" max="10240" width="0" style="36" hidden="1" customWidth="1"/>
    <col min="10241" max="10241" width="27.54296875" style="36" customWidth="1"/>
    <col min="10242" max="10242" width="20.1796875" style="36" customWidth="1"/>
    <col min="10243" max="10243" width="21.81640625" style="36" customWidth="1"/>
    <col min="10244" max="10244" width="18.81640625" style="36" customWidth="1"/>
    <col min="10245" max="10245" width="21.453125" style="36" customWidth="1"/>
    <col min="10246" max="10246" width="26.54296875" style="36" customWidth="1"/>
    <col min="10247" max="10495" width="9.1796875" style="36"/>
    <col min="10496" max="10496" width="0" style="36" hidden="1" customWidth="1"/>
    <col min="10497" max="10497" width="27.54296875" style="36" customWidth="1"/>
    <col min="10498" max="10498" width="20.1796875" style="36" customWidth="1"/>
    <col min="10499" max="10499" width="21.81640625" style="36" customWidth="1"/>
    <col min="10500" max="10500" width="18.81640625" style="36" customWidth="1"/>
    <col min="10501" max="10501" width="21.453125" style="36" customWidth="1"/>
    <col min="10502" max="10502" width="26.54296875" style="36" customWidth="1"/>
    <col min="10503" max="10751" width="9.1796875" style="36"/>
    <col min="10752" max="10752" width="0" style="36" hidden="1" customWidth="1"/>
    <col min="10753" max="10753" width="27.54296875" style="36" customWidth="1"/>
    <col min="10754" max="10754" width="20.1796875" style="36" customWidth="1"/>
    <col min="10755" max="10755" width="21.81640625" style="36" customWidth="1"/>
    <col min="10756" max="10756" width="18.81640625" style="36" customWidth="1"/>
    <col min="10757" max="10757" width="21.453125" style="36" customWidth="1"/>
    <col min="10758" max="10758" width="26.54296875" style="36" customWidth="1"/>
    <col min="10759" max="11007" width="9.1796875" style="36"/>
    <col min="11008" max="11008" width="0" style="36" hidden="1" customWidth="1"/>
    <col min="11009" max="11009" width="27.54296875" style="36" customWidth="1"/>
    <col min="11010" max="11010" width="20.1796875" style="36" customWidth="1"/>
    <col min="11011" max="11011" width="21.81640625" style="36" customWidth="1"/>
    <col min="11012" max="11012" width="18.81640625" style="36" customWidth="1"/>
    <col min="11013" max="11013" width="21.453125" style="36" customWidth="1"/>
    <col min="11014" max="11014" width="26.54296875" style="36" customWidth="1"/>
    <col min="11015" max="11263" width="9.1796875" style="36"/>
    <col min="11264" max="11264" width="0" style="36" hidden="1" customWidth="1"/>
    <col min="11265" max="11265" width="27.54296875" style="36" customWidth="1"/>
    <col min="11266" max="11266" width="20.1796875" style="36" customWidth="1"/>
    <col min="11267" max="11267" width="21.81640625" style="36" customWidth="1"/>
    <col min="11268" max="11268" width="18.81640625" style="36" customWidth="1"/>
    <col min="11269" max="11269" width="21.453125" style="36" customWidth="1"/>
    <col min="11270" max="11270" width="26.54296875" style="36" customWidth="1"/>
    <col min="11271" max="11519" width="9.1796875" style="36"/>
    <col min="11520" max="11520" width="0" style="36" hidden="1" customWidth="1"/>
    <col min="11521" max="11521" width="27.54296875" style="36" customWidth="1"/>
    <col min="11522" max="11522" width="20.1796875" style="36" customWidth="1"/>
    <col min="11523" max="11523" width="21.81640625" style="36" customWidth="1"/>
    <col min="11524" max="11524" width="18.81640625" style="36" customWidth="1"/>
    <col min="11525" max="11525" width="21.453125" style="36" customWidth="1"/>
    <col min="11526" max="11526" width="26.54296875" style="36" customWidth="1"/>
    <col min="11527" max="11775" width="9.1796875" style="36"/>
    <col min="11776" max="11776" width="0" style="36" hidden="1" customWidth="1"/>
    <col min="11777" max="11777" width="27.54296875" style="36" customWidth="1"/>
    <col min="11778" max="11778" width="20.1796875" style="36" customWidth="1"/>
    <col min="11779" max="11779" width="21.81640625" style="36" customWidth="1"/>
    <col min="11780" max="11780" width="18.81640625" style="36" customWidth="1"/>
    <col min="11781" max="11781" width="21.453125" style="36" customWidth="1"/>
    <col min="11782" max="11782" width="26.54296875" style="36" customWidth="1"/>
    <col min="11783" max="12031" width="9.1796875" style="36"/>
    <col min="12032" max="12032" width="0" style="36" hidden="1" customWidth="1"/>
    <col min="12033" max="12033" width="27.54296875" style="36" customWidth="1"/>
    <col min="12034" max="12034" width="20.1796875" style="36" customWidth="1"/>
    <col min="12035" max="12035" width="21.81640625" style="36" customWidth="1"/>
    <col min="12036" max="12036" width="18.81640625" style="36" customWidth="1"/>
    <col min="12037" max="12037" width="21.453125" style="36" customWidth="1"/>
    <col min="12038" max="12038" width="26.54296875" style="36" customWidth="1"/>
    <col min="12039" max="12287" width="9.1796875" style="36"/>
    <col min="12288" max="12288" width="0" style="36" hidden="1" customWidth="1"/>
    <col min="12289" max="12289" width="27.54296875" style="36" customWidth="1"/>
    <col min="12290" max="12290" width="20.1796875" style="36" customWidth="1"/>
    <col min="12291" max="12291" width="21.81640625" style="36" customWidth="1"/>
    <col min="12292" max="12292" width="18.81640625" style="36" customWidth="1"/>
    <col min="12293" max="12293" width="21.453125" style="36" customWidth="1"/>
    <col min="12294" max="12294" width="26.54296875" style="36" customWidth="1"/>
    <col min="12295" max="12543" width="9.1796875" style="36"/>
    <col min="12544" max="12544" width="0" style="36" hidden="1" customWidth="1"/>
    <col min="12545" max="12545" width="27.54296875" style="36" customWidth="1"/>
    <col min="12546" max="12546" width="20.1796875" style="36" customWidth="1"/>
    <col min="12547" max="12547" width="21.81640625" style="36" customWidth="1"/>
    <col min="12548" max="12548" width="18.81640625" style="36" customWidth="1"/>
    <col min="12549" max="12549" width="21.453125" style="36" customWidth="1"/>
    <col min="12550" max="12550" width="26.54296875" style="36" customWidth="1"/>
    <col min="12551" max="12799" width="9.1796875" style="36"/>
    <col min="12800" max="12800" width="0" style="36" hidden="1" customWidth="1"/>
    <col min="12801" max="12801" width="27.54296875" style="36" customWidth="1"/>
    <col min="12802" max="12802" width="20.1796875" style="36" customWidth="1"/>
    <col min="12803" max="12803" width="21.81640625" style="36" customWidth="1"/>
    <col min="12804" max="12804" width="18.81640625" style="36" customWidth="1"/>
    <col min="12805" max="12805" width="21.453125" style="36" customWidth="1"/>
    <col min="12806" max="12806" width="26.54296875" style="36" customWidth="1"/>
    <col min="12807" max="13055" width="9.1796875" style="36"/>
    <col min="13056" max="13056" width="0" style="36" hidden="1" customWidth="1"/>
    <col min="13057" max="13057" width="27.54296875" style="36" customWidth="1"/>
    <col min="13058" max="13058" width="20.1796875" style="36" customWidth="1"/>
    <col min="13059" max="13059" width="21.81640625" style="36" customWidth="1"/>
    <col min="13060" max="13060" width="18.81640625" style="36" customWidth="1"/>
    <col min="13061" max="13061" width="21.453125" style="36" customWidth="1"/>
    <col min="13062" max="13062" width="26.54296875" style="36" customWidth="1"/>
    <col min="13063" max="13311" width="9.1796875" style="36"/>
    <col min="13312" max="13312" width="0" style="36" hidden="1" customWidth="1"/>
    <col min="13313" max="13313" width="27.54296875" style="36" customWidth="1"/>
    <col min="13314" max="13314" width="20.1796875" style="36" customWidth="1"/>
    <col min="13315" max="13315" width="21.81640625" style="36" customWidth="1"/>
    <col min="13316" max="13316" width="18.81640625" style="36" customWidth="1"/>
    <col min="13317" max="13317" width="21.453125" style="36" customWidth="1"/>
    <col min="13318" max="13318" width="26.54296875" style="36" customWidth="1"/>
    <col min="13319" max="13567" width="9.1796875" style="36"/>
    <col min="13568" max="13568" width="0" style="36" hidden="1" customWidth="1"/>
    <col min="13569" max="13569" width="27.54296875" style="36" customWidth="1"/>
    <col min="13570" max="13570" width="20.1796875" style="36" customWidth="1"/>
    <col min="13571" max="13571" width="21.81640625" style="36" customWidth="1"/>
    <col min="13572" max="13572" width="18.81640625" style="36" customWidth="1"/>
    <col min="13573" max="13573" width="21.453125" style="36" customWidth="1"/>
    <col min="13574" max="13574" width="26.54296875" style="36" customWidth="1"/>
    <col min="13575" max="13823" width="9.1796875" style="36"/>
    <col min="13824" max="13824" width="0" style="36" hidden="1" customWidth="1"/>
    <col min="13825" max="13825" width="27.54296875" style="36" customWidth="1"/>
    <col min="13826" max="13826" width="20.1796875" style="36" customWidth="1"/>
    <col min="13827" max="13827" width="21.81640625" style="36" customWidth="1"/>
    <col min="13828" max="13828" width="18.81640625" style="36" customWidth="1"/>
    <col min="13829" max="13829" width="21.453125" style="36" customWidth="1"/>
    <col min="13830" max="13830" width="26.54296875" style="36" customWidth="1"/>
    <col min="13831" max="14079" width="9.1796875" style="36"/>
    <col min="14080" max="14080" width="0" style="36" hidden="1" customWidth="1"/>
    <col min="14081" max="14081" width="27.54296875" style="36" customWidth="1"/>
    <col min="14082" max="14082" width="20.1796875" style="36" customWidth="1"/>
    <col min="14083" max="14083" width="21.81640625" style="36" customWidth="1"/>
    <col min="14084" max="14084" width="18.81640625" style="36" customWidth="1"/>
    <col min="14085" max="14085" width="21.453125" style="36" customWidth="1"/>
    <col min="14086" max="14086" width="26.54296875" style="36" customWidth="1"/>
    <col min="14087" max="14335" width="9.1796875" style="36"/>
    <col min="14336" max="14336" width="0" style="36" hidden="1" customWidth="1"/>
    <col min="14337" max="14337" width="27.54296875" style="36" customWidth="1"/>
    <col min="14338" max="14338" width="20.1796875" style="36" customWidth="1"/>
    <col min="14339" max="14339" width="21.81640625" style="36" customWidth="1"/>
    <col min="14340" max="14340" width="18.81640625" style="36" customWidth="1"/>
    <col min="14341" max="14341" width="21.453125" style="36" customWidth="1"/>
    <col min="14342" max="14342" width="26.54296875" style="36" customWidth="1"/>
    <col min="14343" max="14591" width="9.1796875" style="36"/>
    <col min="14592" max="14592" width="0" style="36" hidden="1" customWidth="1"/>
    <col min="14593" max="14593" width="27.54296875" style="36" customWidth="1"/>
    <col min="14594" max="14594" width="20.1796875" style="36" customWidth="1"/>
    <col min="14595" max="14595" width="21.81640625" style="36" customWidth="1"/>
    <col min="14596" max="14596" width="18.81640625" style="36" customWidth="1"/>
    <col min="14597" max="14597" width="21.453125" style="36" customWidth="1"/>
    <col min="14598" max="14598" width="26.54296875" style="36" customWidth="1"/>
    <col min="14599" max="14847" width="9.1796875" style="36"/>
    <col min="14848" max="14848" width="0" style="36" hidden="1" customWidth="1"/>
    <col min="14849" max="14849" width="27.54296875" style="36" customWidth="1"/>
    <col min="14850" max="14850" width="20.1796875" style="36" customWidth="1"/>
    <col min="14851" max="14851" width="21.81640625" style="36" customWidth="1"/>
    <col min="14852" max="14852" width="18.81640625" style="36" customWidth="1"/>
    <col min="14853" max="14853" width="21.453125" style="36" customWidth="1"/>
    <col min="14854" max="14854" width="26.54296875" style="36" customWidth="1"/>
    <col min="14855" max="15103" width="9.1796875" style="36"/>
    <col min="15104" max="15104" width="0" style="36" hidden="1" customWidth="1"/>
    <col min="15105" max="15105" width="27.54296875" style="36" customWidth="1"/>
    <col min="15106" max="15106" width="20.1796875" style="36" customWidth="1"/>
    <col min="15107" max="15107" width="21.81640625" style="36" customWidth="1"/>
    <col min="15108" max="15108" width="18.81640625" style="36" customWidth="1"/>
    <col min="15109" max="15109" width="21.453125" style="36" customWidth="1"/>
    <col min="15110" max="15110" width="26.54296875" style="36" customWidth="1"/>
    <col min="15111" max="15359" width="9.1796875" style="36"/>
    <col min="15360" max="15360" width="0" style="36" hidden="1" customWidth="1"/>
    <col min="15361" max="15361" width="27.54296875" style="36" customWidth="1"/>
    <col min="15362" max="15362" width="20.1796875" style="36" customWidth="1"/>
    <col min="15363" max="15363" width="21.81640625" style="36" customWidth="1"/>
    <col min="15364" max="15364" width="18.81640625" style="36" customWidth="1"/>
    <col min="15365" max="15365" width="21.453125" style="36" customWidth="1"/>
    <col min="15366" max="15366" width="26.54296875" style="36" customWidth="1"/>
    <col min="15367" max="15615" width="9.1796875" style="36"/>
    <col min="15616" max="15616" width="0" style="36" hidden="1" customWidth="1"/>
    <col min="15617" max="15617" width="27.54296875" style="36" customWidth="1"/>
    <col min="15618" max="15618" width="20.1796875" style="36" customWidth="1"/>
    <col min="15619" max="15619" width="21.81640625" style="36" customWidth="1"/>
    <col min="15620" max="15620" width="18.81640625" style="36" customWidth="1"/>
    <col min="15621" max="15621" width="21.453125" style="36" customWidth="1"/>
    <col min="15622" max="15622" width="26.54296875" style="36" customWidth="1"/>
    <col min="15623" max="15871" width="9.1796875" style="36"/>
    <col min="15872" max="15872" width="0" style="36" hidden="1" customWidth="1"/>
    <col min="15873" max="15873" width="27.54296875" style="36" customWidth="1"/>
    <col min="15874" max="15874" width="20.1796875" style="36" customWidth="1"/>
    <col min="15875" max="15875" width="21.81640625" style="36" customWidth="1"/>
    <col min="15876" max="15876" width="18.81640625" style="36" customWidth="1"/>
    <col min="15877" max="15877" width="21.453125" style="36" customWidth="1"/>
    <col min="15878" max="15878" width="26.54296875" style="36" customWidth="1"/>
    <col min="15879" max="16127" width="9.1796875" style="36"/>
    <col min="16128" max="16128" width="0" style="36" hidden="1" customWidth="1"/>
    <col min="16129" max="16129" width="27.54296875" style="36" customWidth="1"/>
    <col min="16130" max="16130" width="20.1796875" style="36" customWidth="1"/>
    <col min="16131" max="16131" width="21.81640625" style="36" customWidth="1"/>
    <col min="16132" max="16132" width="18.81640625" style="36" customWidth="1"/>
    <col min="16133" max="16133" width="21.453125" style="36" customWidth="1"/>
    <col min="16134" max="16134" width="26.54296875" style="36" customWidth="1"/>
    <col min="16135" max="16384" width="9.1796875" style="36"/>
  </cols>
  <sheetData>
    <row r="1" spans="1:123" s="21" customFormat="1" ht="28.5" customHeight="1" x14ac:dyDescent="0.35">
      <c r="B1" s="166" t="s">
        <v>136</v>
      </c>
      <c r="C1" s="166"/>
      <c r="D1" s="166"/>
      <c r="E1" s="166"/>
      <c r="F1" s="166"/>
      <c r="G1" s="166"/>
      <c r="I1" s="166" t="s">
        <v>137</v>
      </c>
      <c r="J1" s="166"/>
      <c r="K1" s="166"/>
      <c r="L1" s="166"/>
      <c r="M1" s="166"/>
      <c r="N1" s="166"/>
      <c r="P1" s="166" t="s">
        <v>138</v>
      </c>
      <c r="Q1" s="166"/>
      <c r="R1" s="166"/>
      <c r="S1" s="166"/>
      <c r="T1" s="166"/>
      <c r="U1" s="166"/>
      <c r="W1" s="166" t="s">
        <v>139</v>
      </c>
      <c r="X1" s="166"/>
      <c r="Y1" s="166"/>
      <c r="Z1" s="166"/>
      <c r="AA1" s="166"/>
      <c r="AB1" s="166"/>
      <c r="AD1" s="166" t="s">
        <v>140</v>
      </c>
      <c r="AE1" s="166"/>
      <c r="AF1" s="166"/>
      <c r="AG1" s="166"/>
      <c r="AH1" s="166"/>
      <c r="AI1" s="166"/>
      <c r="AK1" s="166" t="s">
        <v>141</v>
      </c>
      <c r="AL1" s="166"/>
      <c r="AM1" s="166"/>
      <c r="AN1" s="166"/>
      <c r="AO1" s="166"/>
      <c r="AP1" s="166"/>
      <c r="AR1" s="166" t="s">
        <v>142</v>
      </c>
      <c r="AS1" s="166"/>
      <c r="AT1" s="166"/>
      <c r="AU1" s="166"/>
      <c r="AV1" s="166"/>
      <c r="AW1" s="166"/>
      <c r="AY1" s="166" t="s">
        <v>143</v>
      </c>
      <c r="AZ1" s="166"/>
      <c r="BA1" s="166"/>
      <c r="BB1" s="166"/>
      <c r="BC1" s="166"/>
      <c r="BD1" s="166"/>
      <c r="BF1" s="166" t="s">
        <v>144</v>
      </c>
      <c r="BG1" s="166"/>
      <c r="BH1" s="166"/>
      <c r="BI1" s="166"/>
      <c r="BJ1" s="166"/>
      <c r="BK1" s="166"/>
      <c r="BM1" s="166" t="s">
        <v>145</v>
      </c>
      <c r="BN1" s="166"/>
      <c r="BO1" s="166"/>
      <c r="BP1" s="166"/>
      <c r="BQ1" s="166"/>
      <c r="BR1" s="166"/>
      <c r="BT1" s="166" t="s">
        <v>146</v>
      </c>
      <c r="BU1" s="166"/>
      <c r="BV1" s="166"/>
      <c r="BW1" s="166"/>
      <c r="BX1" s="166"/>
      <c r="BY1" s="166"/>
      <c r="CA1" s="166" t="s">
        <v>147</v>
      </c>
      <c r="CB1" s="166"/>
      <c r="CC1" s="166"/>
      <c r="CD1" s="166"/>
      <c r="CE1" s="166"/>
      <c r="CF1" s="166"/>
      <c r="CI1" s="166" t="s">
        <v>148</v>
      </c>
      <c r="CJ1" s="166"/>
      <c r="CK1" s="166"/>
      <c r="CL1" s="166"/>
      <c r="CM1" s="166"/>
      <c r="CN1" s="166"/>
      <c r="CP1" s="166" t="s">
        <v>149</v>
      </c>
      <c r="CQ1" s="166"/>
      <c r="CR1" s="166"/>
      <c r="CS1" s="166"/>
      <c r="CT1" s="166"/>
      <c r="CU1" s="166"/>
      <c r="CW1" s="166" t="s">
        <v>150</v>
      </c>
      <c r="CX1" s="166"/>
      <c r="CY1" s="166"/>
      <c r="CZ1" s="166"/>
      <c r="DA1" s="166"/>
      <c r="DB1" s="166"/>
      <c r="DD1" s="166" t="s">
        <v>151</v>
      </c>
      <c r="DE1" s="166"/>
      <c r="DF1" s="166"/>
      <c r="DG1" s="166"/>
      <c r="DH1" s="166"/>
      <c r="DI1" s="166"/>
      <c r="DL1" s="167" t="s">
        <v>132</v>
      </c>
      <c r="DM1" s="167"/>
      <c r="DN1" s="167"/>
      <c r="DO1" s="167"/>
      <c r="DP1" s="167"/>
      <c r="DQ1" s="167"/>
    </row>
    <row r="2" spans="1:123" s="21" customFormat="1" ht="28.5" customHeight="1" x14ac:dyDescent="0.35">
      <c r="C2" s="22" t="s">
        <v>1</v>
      </c>
      <c r="D2" s="22" t="s">
        <v>56</v>
      </c>
      <c r="E2" s="22" t="s">
        <v>57</v>
      </c>
      <c r="F2" s="22" t="s">
        <v>58</v>
      </c>
      <c r="G2" s="23" t="s">
        <v>5</v>
      </c>
      <c r="J2" s="22" t="s">
        <v>1</v>
      </c>
      <c r="K2" s="22" t="s">
        <v>56</v>
      </c>
      <c r="L2" s="22" t="s">
        <v>57</v>
      </c>
      <c r="M2" s="22" t="s">
        <v>58</v>
      </c>
      <c r="N2" s="23" t="s">
        <v>5</v>
      </c>
      <c r="Q2" s="22" t="s">
        <v>1</v>
      </c>
      <c r="R2" s="22" t="s">
        <v>56</v>
      </c>
      <c r="S2" s="22" t="s">
        <v>57</v>
      </c>
      <c r="T2" s="22" t="s">
        <v>58</v>
      </c>
      <c r="U2" s="23" t="s">
        <v>5</v>
      </c>
      <c r="X2" s="22" t="s">
        <v>1</v>
      </c>
      <c r="Y2" s="22" t="s">
        <v>56</v>
      </c>
      <c r="Z2" s="22" t="s">
        <v>57</v>
      </c>
      <c r="AA2" s="22" t="s">
        <v>58</v>
      </c>
      <c r="AB2" s="23" t="s">
        <v>5</v>
      </c>
      <c r="AE2" s="22" t="s">
        <v>1</v>
      </c>
      <c r="AF2" s="22" t="s">
        <v>56</v>
      </c>
      <c r="AG2" s="22" t="s">
        <v>57</v>
      </c>
      <c r="AH2" s="22" t="s">
        <v>58</v>
      </c>
      <c r="AI2" s="23" t="s">
        <v>5</v>
      </c>
      <c r="AL2" s="22" t="s">
        <v>1</v>
      </c>
      <c r="AM2" s="22" t="s">
        <v>56</v>
      </c>
      <c r="AN2" s="22" t="s">
        <v>57</v>
      </c>
      <c r="AO2" s="22" t="s">
        <v>58</v>
      </c>
      <c r="AP2" s="23" t="s">
        <v>5</v>
      </c>
      <c r="AS2" s="22" t="s">
        <v>1</v>
      </c>
      <c r="AT2" s="22" t="s">
        <v>56</v>
      </c>
      <c r="AU2" s="22" t="s">
        <v>57</v>
      </c>
      <c r="AV2" s="22" t="s">
        <v>58</v>
      </c>
      <c r="AW2" s="23" t="s">
        <v>5</v>
      </c>
      <c r="AZ2" s="22" t="s">
        <v>1</v>
      </c>
      <c r="BA2" s="22" t="s">
        <v>56</v>
      </c>
      <c r="BB2" s="22" t="s">
        <v>57</v>
      </c>
      <c r="BC2" s="22" t="s">
        <v>58</v>
      </c>
      <c r="BD2" s="23" t="s">
        <v>5</v>
      </c>
      <c r="BG2" s="22" t="s">
        <v>1</v>
      </c>
      <c r="BH2" s="22" t="s">
        <v>56</v>
      </c>
      <c r="BI2" s="22" t="s">
        <v>57</v>
      </c>
      <c r="BJ2" s="22" t="s">
        <v>58</v>
      </c>
      <c r="BK2" s="23" t="s">
        <v>5</v>
      </c>
      <c r="BN2" s="22" t="s">
        <v>1</v>
      </c>
      <c r="BO2" s="22" t="s">
        <v>56</v>
      </c>
      <c r="BP2" s="22" t="s">
        <v>57</v>
      </c>
      <c r="BQ2" s="22" t="s">
        <v>58</v>
      </c>
      <c r="BR2" s="23" t="s">
        <v>5</v>
      </c>
      <c r="BU2" s="22" t="s">
        <v>1</v>
      </c>
      <c r="BV2" s="22" t="s">
        <v>56</v>
      </c>
      <c r="BW2" s="22" t="s">
        <v>57</v>
      </c>
      <c r="BX2" s="22" t="s">
        <v>58</v>
      </c>
      <c r="BY2" s="23" t="s">
        <v>5</v>
      </c>
      <c r="CB2" s="22" t="s">
        <v>1</v>
      </c>
      <c r="CC2" s="22" t="s">
        <v>56</v>
      </c>
      <c r="CD2" s="22" t="s">
        <v>57</v>
      </c>
      <c r="CE2" s="22" t="s">
        <v>58</v>
      </c>
      <c r="CF2" s="23" t="s">
        <v>5</v>
      </c>
      <c r="CJ2" s="22" t="s">
        <v>1</v>
      </c>
      <c r="CK2" s="22" t="s">
        <v>56</v>
      </c>
      <c r="CL2" s="22" t="s">
        <v>57</v>
      </c>
      <c r="CM2" s="22" t="s">
        <v>58</v>
      </c>
      <c r="CN2" s="23" t="s">
        <v>5</v>
      </c>
      <c r="CQ2" s="22" t="s">
        <v>1</v>
      </c>
      <c r="CR2" s="22" t="s">
        <v>56</v>
      </c>
      <c r="CS2" s="22" t="s">
        <v>57</v>
      </c>
      <c r="CT2" s="22" t="s">
        <v>58</v>
      </c>
      <c r="CU2" s="23" t="s">
        <v>5</v>
      </c>
      <c r="CW2" s="91"/>
      <c r="CX2" s="22" t="s">
        <v>1</v>
      </c>
      <c r="CY2" s="22" t="s">
        <v>56</v>
      </c>
      <c r="CZ2" s="22" t="s">
        <v>57</v>
      </c>
      <c r="DA2" s="22" t="s">
        <v>58</v>
      </c>
      <c r="DB2" s="23" t="s">
        <v>5</v>
      </c>
      <c r="DE2" s="22" t="s">
        <v>1</v>
      </c>
      <c r="DF2" s="22" t="s">
        <v>56</v>
      </c>
      <c r="DG2" s="22" t="s">
        <v>57</v>
      </c>
      <c r="DH2" s="22" t="s">
        <v>58</v>
      </c>
      <c r="DI2" s="23" t="s">
        <v>5</v>
      </c>
      <c r="DM2" s="22" t="s">
        <v>1</v>
      </c>
      <c r="DN2" s="22" t="s">
        <v>56</v>
      </c>
      <c r="DO2" s="22" t="s">
        <v>57</v>
      </c>
      <c r="DP2" s="22" t="s">
        <v>58</v>
      </c>
      <c r="DQ2" s="23" t="s">
        <v>5</v>
      </c>
    </row>
    <row r="3" spans="1:123" s="21" customFormat="1" ht="28.5" customHeight="1" x14ac:dyDescent="0.35">
      <c r="B3" s="24" t="s">
        <v>0</v>
      </c>
      <c r="C3" s="25">
        <f>C4+C45</f>
        <v>20</v>
      </c>
      <c r="D3" s="25">
        <f>D4+D45</f>
        <v>28</v>
      </c>
      <c r="E3" s="25">
        <f>E4+E45</f>
        <v>2</v>
      </c>
      <c r="F3" s="25">
        <f>F4+F45</f>
        <v>15</v>
      </c>
      <c r="G3" s="25">
        <f>G4+G45</f>
        <v>65</v>
      </c>
      <c r="I3" s="24" t="s">
        <v>0</v>
      </c>
      <c r="J3" s="25">
        <f>J4+J45</f>
        <v>47</v>
      </c>
      <c r="K3" s="25">
        <f>K4+K45</f>
        <v>28</v>
      </c>
      <c r="L3" s="25">
        <f>L4+L45</f>
        <v>3</v>
      </c>
      <c r="M3" s="25">
        <f>M4+M45</f>
        <v>13</v>
      </c>
      <c r="N3" s="25">
        <f>N4+N45</f>
        <v>91</v>
      </c>
      <c r="P3" s="24" t="s">
        <v>0</v>
      </c>
      <c r="Q3" s="25">
        <f>Q4+Q45</f>
        <v>0</v>
      </c>
      <c r="R3" s="25">
        <f>R4+R45</f>
        <v>0</v>
      </c>
      <c r="S3" s="25">
        <f>S4+S45</f>
        <v>0</v>
      </c>
      <c r="T3" s="25">
        <f>T4+T45</f>
        <v>0</v>
      </c>
      <c r="U3" s="25">
        <f>U4+U45</f>
        <v>0</v>
      </c>
      <c r="W3" s="24" t="s">
        <v>0</v>
      </c>
      <c r="X3" s="25">
        <f>X4+X45</f>
        <v>0</v>
      </c>
      <c r="Y3" s="25">
        <f>Y4+Y45</f>
        <v>0</v>
      </c>
      <c r="Z3" s="25">
        <f>Z4+Z45</f>
        <v>0</v>
      </c>
      <c r="AA3" s="25">
        <f>AA4+AA45</f>
        <v>0</v>
      </c>
      <c r="AB3" s="25">
        <f>AB4+AB45</f>
        <v>0</v>
      </c>
      <c r="AD3" s="24" t="s">
        <v>0</v>
      </c>
      <c r="AE3" s="25">
        <f>AE4+AE45</f>
        <v>0</v>
      </c>
      <c r="AF3" s="25">
        <f>AF4+AF45</f>
        <v>9</v>
      </c>
      <c r="AG3" s="25">
        <f>AG4+AG45</f>
        <v>0</v>
      </c>
      <c r="AH3" s="25">
        <f>AH4+AH45</f>
        <v>29</v>
      </c>
      <c r="AI3" s="25">
        <f>AI4+AI45</f>
        <v>38</v>
      </c>
      <c r="AK3" s="24" t="s">
        <v>0</v>
      </c>
      <c r="AL3" s="25">
        <f>AL4+AL45</f>
        <v>4</v>
      </c>
      <c r="AM3" s="25">
        <f>AM4+AM45</f>
        <v>1</v>
      </c>
      <c r="AN3" s="25">
        <f>AN4+AN45</f>
        <v>5</v>
      </c>
      <c r="AO3" s="25">
        <f>AO4+AO45</f>
        <v>48</v>
      </c>
      <c r="AP3" s="25">
        <f>AP4+AP45</f>
        <v>58</v>
      </c>
      <c r="AR3" s="24" t="s">
        <v>0</v>
      </c>
      <c r="AS3" s="25">
        <f>AS4+AS45</f>
        <v>51</v>
      </c>
      <c r="AT3" s="25">
        <f>AT4+AT45</f>
        <v>20</v>
      </c>
      <c r="AU3" s="25">
        <f>AU4+AU45</f>
        <v>3</v>
      </c>
      <c r="AV3" s="25">
        <f>AV4+AV45</f>
        <v>17</v>
      </c>
      <c r="AW3" s="25">
        <f>AW4+AW45</f>
        <v>91</v>
      </c>
      <c r="AY3" s="24" t="s">
        <v>0</v>
      </c>
      <c r="AZ3" s="25">
        <f>AZ4+AZ45</f>
        <v>881</v>
      </c>
      <c r="BA3" s="25">
        <f>BA4+BA45</f>
        <v>132</v>
      </c>
      <c r="BB3" s="25">
        <f>BB4+BB45</f>
        <v>17</v>
      </c>
      <c r="BC3" s="25">
        <f>BC4+BC45</f>
        <v>112</v>
      </c>
      <c r="BD3" s="25">
        <f>BD4+BD45</f>
        <v>1142</v>
      </c>
      <c r="BF3" s="24" t="s">
        <v>0</v>
      </c>
      <c r="BG3" s="25">
        <f>BG4+BG45</f>
        <v>86</v>
      </c>
      <c r="BH3" s="25">
        <f>BH4+BH45</f>
        <v>8</v>
      </c>
      <c r="BI3" s="25">
        <f>BI4+BI45</f>
        <v>6</v>
      </c>
      <c r="BJ3" s="25">
        <f>BJ4+BJ45</f>
        <v>4</v>
      </c>
      <c r="BK3" s="25">
        <f>BK4+BK45</f>
        <v>104</v>
      </c>
      <c r="BM3" s="24" t="s">
        <v>0</v>
      </c>
      <c r="BN3" s="25">
        <f>BN4+BN45</f>
        <v>1</v>
      </c>
      <c r="BO3" s="25">
        <f>BO4+BO45</f>
        <v>0</v>
      </c>
      <c r="BP3" s="25">
        <f>BP4+BP45</f>
        <v>7</v>
      </c>
      <c r="BQ3" s="25">
        <f>BQ4+BQ45</f>
        <v>0</v>
      </c>
      <c r="BR3" s="25">
        <f>BR4+BR45</f>
        <v>8</v>
      </c>
      <c r="BT3" s="24" t="s">
        <v>0</v>
      </c>
      <c r="BU3" s="25">
        <f>BU4+BU45</f>
        <v>139</v>
      </c>
      <c r="BV3" s="25">
        <f>BV4+BV45</f>
        <v>387</v>
      </c>
      <c r="BW3" s="25">
        <f>BW4+BW45</f>
        <v>22</v>
      </c>
      <c r="BX3" s="25">
        <f>BX4+BX45</f>
        <v>360</v>
      </c>
      <c r="BY3" s="25">
        <f>BY4+BY45</f>
        <v>908</v>
      </c>
      <c r="CA3" s="24" t="s">
        <v>0</v>
      </c>
      <c r="CB3" s="25">
        <f>CB4+CB45</f>
        <v>11</v>
      </c>
      <c r="CC3" s="25">
        <f>CC4+CC45</f>
        <v>8</v>
      </c>
      <c r="CD3" s="25">
        <f>CD4+CD45</f>
        <v>0</v>
      </c>
      <c r="CE3" s="25">
        <f>CE4+CE45</f>
        <v>5</v>
      </c>
      <c r="CF3" s="25">
        <f>CF4+CF45</f>
        <v>24</v>
      </c>
      <c r="CI3" s="24" t="s">
        <v>0</v>
      </c>
      <c r="CJ3" s="25">
        <f>CJ4+CJ45</f>
        <v>206</v>
      </c>
      <c r="CK3" s="25">
        <f>CK4+CK45</f>
        <v>628</v>
      </c>
      <c r="CL3" s="25">
        <f>CL4+CL45</f>
        <v>27</v>
      </c>
      <c r="CM3" s="25">
        <f>CM4+CM45</f>
        <v>423</v>
      </c>
      <c r="CN3" s="25">
        <f>CN4+CN45</f>
        <v>1284</v>
      </c>
      <c r="CP3" s="24" t="s">
        <v>0</v>
      </c>
      <c r="CQ3" s="25"/>
      <c r="CR3" s="25">
        <f>CR4+CR45</f>
        <v>79</v>
      </c>
      <c r="CS3" s="25"/>
      <c r="CT3" s="25"/>
      <c r="CU3" s="25">
        <f>CU4+CU45</f>
        <v>79</v>
      </c>
      <c r="CW3" s="24" t="s">
        <v>0</v>
      </c>
      <c r="CX3" s="25"/>
      <c r="CY3" s="25">
        <f>CY4+CY45</f>
        <v>94</v>
      </c>
      <c r="CZ3" s="25"/>
      <c r="DA3" s="25"/>
      <c r="DB3" s="25">
        <f>DB4+DB45</f>
        <v>94</v>
      </c>
      <c r="DD3" s="24" t="s">
        <v>0</v>
      </c>
      <c r="DE3" s="25"/>
      <c r="DF3" s="25">
        <f>DF4+DF45</f>
        <v>2</v>
      </c>
      <c r="DG3" s="25"/>
      <c r="DH3" s="25"/>
      <c r="DI3" s="25">
        <f>DI4+DI45</f>
        <v>2</v>
      </c>
      <c r="DL3" s="24" t="s">
        <v>0</v>
      </c>
      <c r="DM3" s="25">
        <f>DM4+DM45</f>
        <v>1446</v>
      </c>
      <c r="DN3" s="25">
        <f>DN4+DN45</f>
        <v>1424</v>
      </c>
      <c r="DO3" s="25">
        <f t="shared" ref="DO3:DQ3" si="0">DO4+DO45</f>
        <v>92</v>
      </c>
      <c r="DP3" s="25" t="e">
        <f t="shared" si="0"/>
        <v>#VALUE!</v>
      </c>
      <c r="DQ3" s="25">
        <f t="shared" si="0"/>
        <v>3988</v>
      </c>
    </row>
    <row r="4" spans="1:123" s="24" customFormat="1" ht="25.5" customHeight="1" x14ac:dyDescent="0.35">
      <c r="A4" s="27"/>
      <c r="B4" s="24" t="s">
        <v>59</v>
      </c>
      <c r="C4" s="28">
        <f>SUM(C5:C44)</f>
        <v>15</v>
      </c>
      <c r="D4" s="28">
        <f>SUM(D5:D44)</f>
        <v>27</v>
      </c>
      <c r="E4" s="28">
        <f>SUM(E5:E44)</f>
        <v>1</v>
      </c>
      <c r="F4" s="28">
        <f>SUM(F5:F44)</f>
        <v>11</v>
      </c>
      <c r="G4" s="28">
        <f>SUM(G5:G44)</f>
        <v>54</v>
      </c>
      <c r="I4" s="24" t="s">
        <v>59</v>
      </c>
      <c r="J4" s="28">
        <f>SUM(J5:J44)</f>
        <v>24</v>
      </c>
      <c r="K4" s="28">
        <f>SUM(K5:K44)</f>
        <v>26</v>
      </c>
      <c r="L4" s="28">
        <f>SUM(L5:L44)</f>
        <v>3</v>
      </c>
      <c r="M4" s="28">
        <f>SUM(M5:M44)</f>
        <v>7</v>
      </c>
      <c r="N4" s="28">
        <f>SUM(N5:N44)</f>
        <v>60</v>
      </c>
      <c r="P4" s="24" t="s">
        <v>59</v>
      </c>
      <c r="Q4" s="28">
        <f>SUM(Q5:Q44)</f>
        <v>0</v>
      </c>
      <c r="R4" s="28">
        <f>SUM(R5:R44)</f>
        <v>0</v>
      </c>
      <c r="S4" s="28">
        <f>SUM(S5:S44)</f>
        <v>0</v>
      </c>
      <c r="T4" s="28">
        <f>SUM(T5:T44)</f>
        <v>0</v>
      </c>
      <c r="U4" s="28">
        <f>SUM(U5:U44)</f>
        <v>0</v>
      </c>
      <c r="W4" s="24" t="s">
        <v>59</v>
      </c>
      <c r="X4" s="28">
        <f>SUM(X5:X44)</f>
        <v>0</v>
      </c>
      <c r="Y4" s="28">
        <f>SUM(Y5:Y44)</f>
        <v>0</v>
      </c>
      <c r="Z4" s="28">
        <f>SUM(Z5:Z44)</f>
        <v>0</v>
      </c>
      <c r="AA4" s="28">
        <f>SUM(AA5:AA44)</f>
        <v>0</v>
      </c>
      <c r="AB4" s="28">
        <f>SUM(AB5:AB44)</f>
        <v>0</v>
      </c>
      <c r="AD4" s="24" t="s">
        <v>59</v>
      </c>
      <c r="AE4" s="28">
        <f>SUM(AE5:AE44)</f>
        <v>0</v>
      </c>
      <c r="AF4" s="28">
        <f>SUM(AF5:AF44)</f>
        <v>9</v>
      </c>
      <c r="AG4" s="28">
        <f>SUM(AG5:AG44)</f>
        <v>0</v>
      </c>
      <c r="AH4" s="28">
        <f>SUM(AH5:AH44)</f>
        <v>23</v>
      </c>
      <c r="AI4" s="28">
        <f>SUM(AI5:AI44)</f>
        <v>32</v>
      </c>
      <c r="AK4" s="24" t="s">
        <v>59</v>
      </c>
      <c r="AL4" s="28">
        <f>SUM(AL5:AL44)</f>
        <v>4</v>
      </c>
      <c r="AM4" s="28">
        <f>SUM(AM5:AM44)</f>
        <v>1</v>
      </c>
      <c r="AN4" s="28">
        <f>SUM(AN5:AN44)</f>
        <v>4</v>
      </c>
      <c r="AO4" s="28">
        <f>SUM(AO5:AO44)</f>
        <v>40</v>
      </c>
      <c r="AP4" s="28">
        <f>SUM(AP5:AP44)</f>
        <v>49</v>
      </c>
      <c r="AR4" s="24" t="s">
        <v>59</v>
      </c>
      <c r="AS4" s="28">
        <f>SUM(AS5:AS44)</f>
        <v>47</v>
      </c>
      <c r="AT4" s="28">
        <f>SUM(AT5:AT44)</f>
        <v>20</v>
      </c>
      <c r="AU4" s="28">
        <f>SUM(AU5:AU44)</f>
        <v>3</v>
      </c>
      <c r="AV4" s="28">
        <f>SUM(AV5:AV44)</f>
        <v>13</v>
      </c>
      <c r="AW4" s="28">
        <f>SUM(AW5:AW44)</f>
        <v>83</v>
      </c>
      <c r="AY4" s="24" t="s">
        <v>59</v>
      </c>
      <c r="AZ4" s="28">
        <f>SUM(AZ5:AZ44)</f>
        <v>447</v>
      </c>
      <c r="BA4" s="28">
        <f>SUM(BA5:BA44)</f>
        <v>112</v>
      </c>
      <c r="BB4" s="28">
        <f>SUM(BB5:BB44)</f>
        <v>8</v>
      </c>
      <c r="BC4" s="28">
        <f>SUM(BC5:BC44)</f>
        <v>80</v>
      </c>
      <c r="BD4" s="28">
        <f>SUM(BD5:BD44)</f>
        <v>647</v>
      </c>
      <c r="BF4" s="24" t="s">
        <v>59</v>
      </c>
      <c r="BG4" s="28">
        <f>SUM(BG5:BG44)</f>
        <v>51</v>
      </c>
      <c r="BH4" s="28">
        <f>SUM(BH5:BH44)</f>
        <v>7</v>
      </c>
      <c r="BI4" s="28">
        <f>SUM(BI5:BI44)</f>
        <v>6</v>
      </c>
      <c r="BJ4" s="28">
        <f>SUM(BJ5:BJ44)</f>
        <v>4</v>
      </c>
      <c r="BK4" s="28">
        <f>SUM(BK5:BK44)</f>
        <v>68</v>
      </c>
      <c r="BM4" s="24" t="s">
        <v>59</v>
      </c>
      <c r="BN4" s="28">
        <f>SUM(BN5:BN44)</f>
        <v>0</v>
      </c>
      <c r="BO4" s="28">
        <f>SUM(BO5:BO44)</f>
        <v>0</v>
      </c>
      <c r="BP4" s="28">
        <f>SUM(BP5:BP44)</f>
        <v>6</v>
      </c>
      <c r="BQ4" s="28">
        <f>SUM(BQ5:BQ44)</f>
        <v>0</v>
      </c>
      <c r="BR4" s="28">
        <f>SUM(BR5:BR44)</f>
        <v>6</v>
      </c>
      <c r="BT4" s="24" t="s">
        <v>59</v>
      </c>
      <c r="BU4" s="28">
        <f>SUM(BU5:BU44)</f>
        <v>98</v>
      </c>
      <c r="BV4" s="28">
        <f>SUM(BV5:BV44)</f>
        <v>380</v>
      </c>
      <c r="BW4" s="28">
        <f>SUM(BW5:BW44)</f>
        <v>18</v>
      </c>
      <c r="BX4" s="28">
        <f>SUM(BX5:BX44)</f>
        <v>248</v>
      </c>
      <c r="BY4" s="28">
        <f>SUM(BY5:BY44)</f>
        <v>744</v>
      </c>
      <c r="CA4" s="24" t="s">
        <v>59</v>
      </c>
      <c r="CB4" s="28">
        <f>SUM(CB5:CB44)</f>
        <v>7</v>
      </c>
      <c r="CC4" s="28">
        <f>SUM(CC5:CC44)</f>
        <v>8</v>
      </c>
      <c r="CD4" s="28">
        <f>SUM(CD5:CD44)</f>
        <v>0</v>
      </c>
      <c r="CE4" s="28">
        <f>SUM(CE5:CE44)</f>
        <v>5</v>
      </c>
      <c r="CF4" s="28">
        <f>SUM(CF5:CF44)</f>
        <v>20</v>
      </c>
      <c r="CI4" s="24" t="s">
        <v>59</v>
      </c>
      <c r="CJ4" s="28">
        <f>SUM(CJ5:CJ44)</f>
        <v>160</v>
      </c>
      <c r="CK4" s="28">
        <f>SUM(CK5:CK44)</f>
        <v>618</v>
      </c>
      <c r="CL4" s="28">
        <f>SUM(CL5:CL44)</f>
        <v>23</v>
      </c>
      <c r="CM4" s="28">
        <f>SUM(CM5:CM44)</f>
        <v>326</v>
      </c>
      <c r="CN4" s="28">
        <f>SUM(CN5:CN44)</f>
        <v>1127</v>
      </c>
      <c r="CP4" s="24" t="s">
        <v>59</v>
      </c>
      <c r="CQ4" s="28"/>
      <c r="CR4" s="28">
        <f>SUM(CR5:CR44)</f>
        <v>79</v>
      </c>
      <c r="CS4" s="28"/>
      <c r="CT4" s="28"/>
      <c r="CU4" s="28">
        <f>SUM(CU5:CU44)</f>
        <v>79</v>
      </c>
      <c r="CW4" s="24" t="s">
        <v>59</v>
      </c>
      <c r="CX4" s="28"/>
      <c r="CY4" s="28">
        <f>SUM(CY5:CY44)</f>
        <v>94</v>
      </c>
      <c r="CZ4" s="28"/>
      <c r="DA4" s="28"/>
      <c r="DB4" s="28">
        <f>SUM(DB5:DB44)</f>
        <v>94</v>
      </c>
      <c r="DD4" s="24" t="s">
        <v>59</v>
      </c>
      <c r="DE4" s="28"/>
      <c r="DF4" s="28">
        <f>SUM(DF5:DF44)</f>
        <v>2</v>
      </c>
      <c r="DG4" s="28"/>
      <c r="DH4" s="28"/>
      <c r="DI4" s="28">
        <f>SUM(DI5:DI44)</f>
        <v>2</v>
      </c>
      <c r="DL4" s="24" t="s">
        <v>59</v>
      </c>
      <c r="DM4" s="28">
        <f>SUM(DM5:DM44)</f>
        <v>853</v>
      </c>
      <c r="DN4" s="28">
        <f>SUM(DN5:DN44)</f>
        <v>1383</v>
      </c>
      <c r="DO4" s="28">
        <f t="shared" ref="DO4:DQ4" si="1">SUM(DO5:DO44)</f>
        <v>72</v>
      </c>
      <c r="DP4" s="28">
        <f t="shared" si="1"/>
        <v>757</v>
      </c>
      <c r="DQ4" s="28">
        <f t="shared" si="1"/>
        <v>3065</v>
      </c>
    </row>
    <row r="5" spans="1:123" s="30" customFormat="1" ht="12.75" customHeight="1" x14ac:dyDescent="0.35">
      <c r="A5" s="29">
        <v>51</v>
      </c>
      <c r="B5" s="30" t="s">
        <v>12</v>
      </c>
      <c r="C5" s="44">
        <v>0</v>
      </c>
      <c r="D5" s="44">
        <v>0</v>
      </c>
      <c r="E5" s="44">
        <v>0</v>
      </c>
      <c r="F5" s="44">
        <v>1</v>
      </c>
      <c r="G5" s="28">
        <f>SUM(C5:F5)</f>
        <v>1</v>
      </c>
      <c r="I5" s="30" t="s">
        <v>12</v>
      </c>
      <c r="J5" s="44">
        <v>2</v>
      </c>
      <c r="K5" s="44">
        <v>0</v>
      </c>
      <c r="L5" s="44">
        <v>0</v>
      </c>
      <c r="M5" s="44">
        <v>2</v>
      </c>
      <c r="N5" s="28">
        <f>SUM(J5:M5)</f>
        <v>4</v>
      </c>
      <c r="P5" s="30" t="s">
        <v>12</v>
      </c>
      <c r="Q5" s="44">
        <v>0</v>
      </c>
      <c r="R5" s="44">
        <v>0</v>
      </c>
      <c r="S5" s="44">
        <v>0</v>
      </c>
      <c r="T5" s="44">
        <v>0</v>
      </c>
      <c r="U5" s="28">
        <f>SUM(Q5:T5)</f>
        <v>0</v>
      </c>
      <c r="W5" s="30" t="s">
        <v>12</v>
      </c>
      <c r="X5" s="44">
        <v>0</v>
      </c>
      <c r="Y5" s="44">
        <v>0</v>
      </c>
      <c r="Z5" s="44">
        <v>0</v>
      </c>
      <c r="AA5" s="44">
        <v>0</v>
      </c>
      <c r="AB5" s="28">
        <f>SUM(X5:AA5)</f>
        <v>0</v>
      </c>
      <c r="AD5" s="30" t="s">
        <v>12</v>
      </c>
      <c r="AE5" s="44">
        <v>0</v>
      </c>
      <c r="AF5" s="44">
        <v>0</v>
      </c>
      <c r="AG5" s="44">
        <v>0</v>
      </c>
      <c r="AH5" s="44">
        <v>4</v>
      </c>
      <c r="AI5" s="28">
        <f>SUM(AE5:AH5)</f>
        <v>4</v>
      </c>
      <c r="AK5" s="30" t="s">
        <v>12</v>
      </c>
      <c r="AL5" s="44">
        <v>0</v>
      </c>
      <c r="AM5" s="44">
        <v>0</v>
      </c>
      <c r="AN5" s="44">
        <v>0</v>
      </c>
      <c r="AO5" s="44">
        <v>0</v>
      </c>
      <c r="AP5" s="28">
        <f>SUM(AL5:AO5)</f>
        <v>0</v>
      </c>
      <c r="AR5" s="30" t="s">
        <v>12</v>
      </c>
      <c r="AS5" s="44">
        <v>0</v>
      </c>
      <c r="AT5" s="44">
        <v>0</v>
      </c>
      <c r="AU5" s="44">
        <v>0</v>
      </c>
      <c r="AV5" s="44">
        <v>0</v>
      </c>
      <c r="AW5" s="28">
        <f>SUM(AS5:AV5)</f>
        <v>0</v>
      </c>
      <c r="AY5" s="30" t="s">
        <v>12</v>
      </c>
      <c r="AZ5" s="44">
        <v>14</v>
      </c>
      <c r="BA5" s="44">
        <v>1</v>
      </c>
      <c r="BB5" s="44">
        <v>2</v>
      </c>
      <c r="BC5" s="44">
        <v>3</v>
      </c>
      <c r="BD5" s="28">
        <f>SUM(AZ5:BC5)</f>
        <v>20</v>
      </c>
      <c r="BF5" s="30" t="s">
        <v>12</v>
      </c>
      <c r="BG5" s="44">
        <v>4</v>
      </c>
      <c r="BH5" s="44">
        <v>0</v>
      </c>
      <c r="BI5" s="44">
        <v>1</v>
      </c>
      <c r="BJ5" s="44">
        <v>0</v>
      </c>
      <c r="BK5" s="28">
        <f>SUM(BG5:BJ5)</f>
        <v>5</v>
      </c>
      <c r="BM5" s="30" t="s">
        <v>12</v>
      </c>
      <c r="BN5" s="44">
        <v>0</v>
      </c>
      <c r="BO5" s="44">
        <v>0</v>
      </c>
      <c r="BP5" s="44">
        <v>0</v>
      </c>
      <c r="BQ5" s="44"/>
      <c r="BR5" s="28">
        <f>SUM(BN5:BQ5)</f>
        <v>0</v>
      </c>
      <c r="BT5" s="30" t="s">
        <v>12</v>
      </c>
      <c r="BU5" s="44">
        <v>1</v>
      </c>
      <c r="BV5" s="44">
        <v>2</v>
      </c>
      <c r="BW5" s="44">
        <v>0</v>
      </c>
      <c r="BX5" s="44">
        <v>7</v>
      </c>
      <c r="BY5" s="28">
        <f>SUM(BU5:BX5)</f>
        <v>10</v>
      </c>
      <c r="CA5" s="30" t="s">
        <v>12</v>
      </c>
      <c r="CB5" s="44">
        <v>2</v>
      </c>
      <c r="CC5" s="44">
        <v>0</v>
      </c>
      <c r="CD5" s="44">
        <v>0</v>
      </c>
      <c r="CE5" s="44">
        <v>1</v>
      </c>
      <c r="CF5" s="28">
        <f>SUM(CB5:CE5)</f>
        <v>3</v>
      </c>
      <c r="CI5" s="30" t="s">
        <v>12</v>
      </c>
      <c r="CJ5" s="44">
        <v>3</v>
      </c>
      <c r="CK5" s="44">
        <v>5</v>
      </c>
      <c r="CL5" s="44">
        <v>5</v>
      </c>
      <c r="CM5" s="44">
        <v>5</v>
      </c>
      <c r="CN5" s="28">
        <f>SUM(CJ5:CM5)</f>
        <v>18</v>
      </c>
      <c r="CP5" s="30" t="s">
        <v>12</v>
      </c>
      <c r="CQ5" s="44"/>
      <c r="CR5" s="44">
        <v>0</v>
      </c>
      <c r="CS5" s="44"/>
      <c r="CT5" s="44"/>
      <c r="CU5" s="28">
        <f>SUM(CQ5:CT5)</f>
        <v>0</v>
      </c>
      <c r="CW5" s="30" t="s">
        <v>12</v>
      </c>
      <c r="CX5" s="44"/>
      <c r="CY5" s="44">
        <v>0</v>
      </c>
      <c r="CZ5" s="44"/>
      <c r="DA5" s="44"/>
      <c r="DB5" s="28">
        <f>SUM(CX5:DA5)</f>
        <v>0</v>
      </c>
      <c r="DD5" s="30" t="s">
        <v>12</v>
      </c>
      <c r="DE5" s="44"/>
      <c r="DF5" s="44">
        <v>0</v>
      </c>
      <c r="DG5" s="44"/>
      <c r="DH5" s="44"/>
      <c r="DI5" s="28">
        <f>SUM(DE5:DH5)</f>
        <v>0</v>
      </c>
      <c r="DL5" s="30" t="s">
        <v>12</v>
      </c>
      <c r="DM5" s="44">
        <f>C5+J5+Q5+X5+AE5+AL5+AS5+AZ5+BG5+BN5+BU5+CB5+CJ5+CQ5+CX5+DE5</f>
        <v>26</v>
      </c>
      <c r="DN5" s="44">
        <f t="shared" ref="DN5:DQ20" si="2">D5+K5+R5+Y5+AF5+AM5+AT5+BA5+BH5+BO5+BV5+CC5+CK5+CR5+CY5+DF5</f>
        <v>8</v>
      </c>
      <c r="DO5" s="44">
        <f t="shared" si="2"/>
        <v>8</v>
      </c>
      <c r="DP5" s="44">
        <f t="shared" si="2"/>
        <v>23</v>
      </c>
      <c r="DQ5" s="44">
        <f t="shared" si="2"/>
        <v>65</v>
      </c>
      <c r="DR5" s="110">
        <v>65</v>
      </c>
      <c r="DS5" s="130"/>
    </row>
    <row r="6" spans="1:123" s="30" customFormat="1" ht="12.75" customHeight="1" x14ac:dyDescent="0.35">
      <c r="A6" s="29">
        <v>52</v>
      </c>
      <c r="B6" s="30" t="s">
        <v>13</v>
      </c>
      <c r="C6" s="44">
        <v>1</v>
      </c>
      <c r="D6" s="44">
        <v>1</v>
      </c>
      <c r="E6" s="44">
        <v>0</v>
      </c>
      <c r="F6" s="44">
        <v>0</v>
      </c>
      <c r="G6" s="28">
        <f t="shared" ref="G6:G44" si="3">SUM(C6:F6)</f>
        <v>2</v>
      </c>
      <c r="I6" s="30" t="s">
        <v>13</v>
      </c>
      <c r="J6" s="44">
        <v>1</v>
      </c>
      <c r="K6" s="44">
        <v>0</v>
      </c>
      <c r="L6" s="44">
        <v>1</v>
      </c>
      <c r="M6" s="44">
        <v>2</v>
      </c>
      <c r="N6" s="28">
        <f t="shared" ref="N6:N44" si="4">SUM(J6:M6)</f>
        <v>4</v>
      </c>
      <c r="P6" s="30" t="s">
        <v>13</v>
      </c>
      <c r="Q6" s="44">
        <v>0</v>
      </c>
      <c r="R6" s="44">
        <v>0</v>
      </c>
      <c r="S6" s="44">
        <v>0</v>
      </c>
      <c r="T6" s="44">
        <v>0</v>
      </c>
      <c r="U6" s="28">
        <f t="shared" ref="U6:U44" si="5">SUM(Q6:T6)</f>
        <v>0</v>
      </c>
      <c r="W6" s="30" t="s">
        <v>13</v>
      </c>
      <c r="X6" s="44">
        <v>0</v>
      </c>
      <c r="Y6" s="44">
        <v>0</v>
      </c>
      <c r="Z6" s="44">
        <v>0</v>
      </c>
      <c r="AA6" s="44">
        <v>0</v>
      </c>
      <c r="AB6" s="28">
        <f t="shared" ref="AB6:AB44" si="6">SUM(X6:AA6)</f>
        <v>0</v>
      </c>
      <c r="AD6" s="30" t="s">
        <v>13</v>
      </c>
      <c r="AE6" s="44">
        <v>0</v>
      </c>
      <c r="AF6" s="44">
        <v>0</v>
      </c>
      <c r="AG6" s="44">
        <v>0</v>
      </c>
      <c r="AH6" s="44">
        <v>0</v>
      </c>
      <c r="AI6" s="28">
        <f t="shared" ref="AI6:AI44" si="7">SUM(AE6:AH6)</f>
        <v>0</v>
      </c>
      <c r="AK6" s="30" t="s">
        <v>13</v>
      </c>
      <c r="AL6" s="44">
        <v>0</v>
      </c>
      <c r="AM6" s="44">
        <v>0</v>
      </c>
      <c r="AN6" s="44">
        <v>0</v>
      </c>
      <c r="AO6" s="44">
        <v>0</v>
      </c>
      <c r="AP6" s="28">
        <f t="shared" ref="AP6:AP44" si="8">SUM(AL6:AO6)</f>
        <v>0</v>
      </c>
      <c r="AR6" s="30" t="s">
        <v>13</v>
      </c>
      <c r="AS6" s="44">
        <v>0</v>
      </c>
      <c r="AT6" s="44">
        <v>0</v>
      </c>
      <c r="AU6" s="44">
        <v>1</v>
      </c>
      <c r="AV6" s="44">
        <v>4</v>
      </c>
      <c r="AW6" s="28">
        <f t="shared" ref="AW6:AW44" si="9">SUM(AS6:AV6)</f>
        <v>5</v>
      </c>
      <c r="AY6" s="30" t="s">
        <v>13</v>
      </c>
      <c r="AZ6" s="44">
        <v>13</v>
      </c>
      <c r="BA6" s="44">
        <v>2</v>
      </c>
      <c r="BB6" s="44">
        <v>0</v>
      </c>
      <c r="BC6" s="44">
        <v>2</v>
      </c>
      <c r="BD6" s="28">
        <f t="shared" ref="BD6:BD44" si="10">SUM(AZ6:BC6)</f>
        <v>17</v>
      </c>
      <c r="BF6" s="30" t="s">
        <v>13</v>
      </c>
      <c r="BG6" s="44">
        <v>0</v>
      </c>
      <c r="BH6" s="44">
        <v>0</v>
      </c>
      <c r="BI6" s="44">
        <v>0</v>
      </c>
      <c r="BJ6" s="44">
        <v>0</v>
      </c>
      <c r="BK6" s="28">
        <f t="shared" ref="BK6:BK44" si="11">SUM(BG6:BJ6)</f>
        <v>0</v>
      </c>
      <c r="BM6" s="30" t="s">
        <v>13</v>
      </c>
      <c r="BN6" s="44">
        <v>0</v>
      </c>
      <c r="BO6" s="44">
        <v>0</v>
      </c>
      <c r="BP6" s="44">
        <v>0</v>
      </c>
      <c r="BQ6" s="44"/>
      <c r="BR6" s="28">
        <f t="shared" ref="BR6:BR44" si="12">SUM(BN6:BQ6)</f>
        <v>0</v>
      </c>
      <c r="BT6" s="30" t="s">
        <v>13</v>
      </c>
      <c r="BU6" s="44">
        <v>3</v>
      </c>
      <c r="BV6" s="44">
        <v>3</v>
      </c>
      <c r="BW6" s="44">
        <v>0</v>
      </c>
      <c r="BX6" s="44">
        <v>2</v>
      </c>
      <c r="BY6" s="28">
        <f t="shared" ref="BY6:BY44" si="13">SUM(BU6:BX6)</f>
        <v>8</v>
      </c>
      <c r="CA6" s="30" t="s">
        <v>13</v>
      </c>
      <c r="CB6" s="44">
        <v>0</v>
      </c>
      <c r="CC6" s="44">
        <v>0</v>
      </c>
      <c r="CD6" s="44">
        <v>0</v>
      </c>
      <c r="CE6" s="44">
        <v>0</v>
      </c>
      <c r="CF6" s="28">
        <f t="shared" ref="CF6:CF44" si="14">SUM(CB6:CE6)</f>
        <v>0</v>
      </c>
      <c r="CI6" s="30" t="s">
        <v>13</v>
      </c>
      <c r="CJ6" s="44">
        <v>0</v>
      </c>
      <c r="CK6" s="44">
        <v>16</v>
      </c>
      <c r="CL6" s="44">
        <v>1</v>
      </c>
      <c r="CM6" s="44">
        <v>5</v>
      </c>
      <c r="CN6" s="28">
        <f t="shared" ref="CN6:CN44" si="15">SUM(CJ6:CM6)</f>
        <v>22</v>
      </c>
      <c r="CP6" s="30" t="s">
        <v>13</v>
      </c>
      <c r="CQ6" s="44"/>
      <c r="CR6" s="44">
        <v>0</v>
      </c>
      <c r="CS6" s="44"/>
      <c r="CT6" s="44"/>
      <c r="CU6" s="28">
        <f t="shared" ref="CU6:CU42" si="16">SUM(CQ6:CT6)</f>
        <v>0</v>
      </c>
      <c r="CW6" s="30" t="s">
        <v>13</v>
      </c>
      <c r="CX6" s="44"/>
      <c r="CY6" s="44">
        <v>0</v>
      </c>
      <c r="CZ6" s="44"/>
      <c r="DA6" s="44"/>
      <c r="DB6" s="28">
        <f t="shared" ref="DB6:DB42" si="17">SUM(CX6:DA6)</f>
        <v>0</v>
      </c>
      <c r="DD6" s="30" t="s">
        <v>13</v>
      </c>
      <c r="DE6" s="44"/>
      <c r="DF6" s="44">
        <v>0</v>
      </c>
      <c r="DG6" s="44"/>
      <c r="DH6" s="44"/>
      <c r="DI6" s="28">
        <f t="shared" ref="DI6:DI42" si="18">SUM(DE6:DH6)</f>
        <v>0</v>
      </c>
      <c r="DL6" s="30" t="s">
        <v>13</v>
      </c>
      <c r="DM6" s="44">
        <f t="shared" ref="DM6:DQ44" si="19">C6+J6+Q6+X6+AE6+AL6+AS6+AZ6+BG6+BN6+BU6+CB6+CJ6+CQ6+CX6+DE6</f>
        <v>18</v>
      </c>
      <c r="DN6" s="44">
        <f t="shared" si="2"/>
        <v>22</v>
      </c>
      <c r="DO6" s="44">
        <f t="shared" si="2"/>
        <v>3</v>
      </c>
      <c r="DP6" s="44">
        <f t="shared" si="2"/>
        <v>15</v>
      </c>
      <c r="DQ6" s="44">
        <f t="shared" si="2"/>
        <v>58</v>
      </c>
      <c r="DR6" s="110">
        <v>58</v>
      </c>
      <c r="DS6" s="130"/>
    </row>
    <row r="7" spans="1:123" s="30" customFormat="1" ht="12.75" customHeight="1" x14ac:dyDescent="0.35">
      <c r="A7" s="29">
        <v>86</v>
      </c>
      <c r="B7" s="30" t="s">
        <v>14</v>
      </c>
      <c r="C7" s="44">
        <v>0</v>
      </c>
      <c r="D7" s="44">
        <v>0</v>
      </c>
      <c r="E7" s="44">
        <v>0</v>
      </c>
      <c r="F7" s="44">
        <v>2</v>
      </c>
      <c r="G7" s="28">
        <f t="shared" si="3"/>
        <v>2</v>
      </c>
      <c r="I7" s="30" t="s">
        <v>14</v>
      </c>
      <c r="J7" s="44">
        <v>1</v>
      </c>
      <c r="K7" s="44">
        <v>0</v>
      </c>
      <c r="L7" s="44">
        <v>0</v>
      </c>
      <c r="M7" s="44">
        <v>0</v>
      </c>
      <c r="N7" s="28">
        <f t="shared" si="4"/>
        <v>1</v>
      </c>
      <c r="P7" s="30" t="s">
        <v>14</v>
      </c>
      <c r="Q7" s="44">
        <v>0</v>
      </c>
      <c r="R7" s="44">
        <v>0</v>
      </c>
      <c r="S7" s="44">
        <v>0</v>
      </c>
      <c r="T7" s="44">
        <v>0</v>
      </c>
      <c r="U7" s="28">
        <f t="shared" si="5"/>
        <v>0</v>
      </c>
      <c r="W7" s="30" t="s">
        <v>14</v>
      </c>
      <c r="X7" s="44">
        <v>0</v>
      </c>
      <c r="Y7" s="44">
        <v>0</v>
      </c>
      <c r="Z7" s="44">
        <v>0</v>
      </c>
      <c r="AA7" s="44">
        <v>0</v>
      </c>
      <c r="AB7" s="28">
        <f t="shared" si="6"/>
        <v>0</v>
      </c>
      <c r="AD7" s="30" t="s">
        <v>14</v>
      </c>
      <c r="AE7" s="44">
        <v>0</v>
      </c>
      <c r="AF7" s="44">
        <v>0</v>
      </c>
      <c r="AG7" s="44">
        <v>0</v>
      </c>
      <c r="AH7" s="44">
        <v>3</v>
      </c>
      <c r="AI7" s="28">
        <f t="shared" si="7"/>
        <v>3</v>
      </c>
      <c r="AK7" s="30" t="s">
        <v>14</v>
      </c>
      <c r="AL7" s="44">
        <v>0</v>
      </c>
      <c r="AM7" s="44">
        <v>0</v>
      </c>
      <c r="AN7" s="44">
        <v>0</v>
      </c>
      <c r="AO7" s="44">
        <v>0</v>
      </c>
      <c r="AP7" s="28">
        <f t="shared" si="8"/>
        <v>0</v>
      </c>
      <c r="AR7" s="30" t="s">
        <v>14</v>
      </c>
      <c r="AS7" s="44">
        <v>0</v>
      </c>
      <c r="AT7" s="44">
        <v>0</v>
      </c>
      <c r="AU7" s="44">
        <v>0</v>
      </c>
      <c r="AV7" s="44">
        <v>1</v>
      </c>
      <c r="AW7" s="28">
        <f t="shared" si="9"/>
        <v>1</v>
      </c>
      <c r="AY7" s="30" t="s">
        <v>14</v>
      </c>
      <c r="AZ7" s="44">
        <v>11</v>
      </c>
      <c r="BA7" s="44">
        <v>0</v>
      </c>
      <c r="BB7" s="44">
        <v>0</v>
      </c>
      <c r="BC7" s="44">
        <v>3</v>
      </c>
      <c r="BD7" s="28">
        <f t="shared" si="10"/>
        <v>14</v>
      </c>
      <c r="BF7" s="30" t="s">
        <v>14</v>
      </c>
      <c r="BG7" s="44">
        <v>5</v>
      </c>
      <c r="BH7" s="44">
        <v>0</v>
      </c>
      <c r="BI7" s="44">
        <v>1</v>
      </c>
      <c r="BJ7" s="44">
        <v>1</v>
      </c>
      <c r="BK7" s="28">
        <f t="shared" si="11"/>
        <v>7</v>
      </c>
      <c r="BM7" s="30" t="s">
        <v>14</v>
      </c>
      <c r="BN7" s="44">
        <v>0</v>
      </c>
      <c r="BO7" s="44">
        <v>0</v>
      </c>
      <c r="BP7" s="44">
        <v>0</v>
      </c>
      <c r="BQ7" s="44"/>
      <c r="BR7" s="28">
        <f t="shared" si="12"/>
        <v>0</v>
      </c>
      <c r="BT7" s="30" t="s">
        <v>14</v>
      </c>
      <c r="BU7" s="44">
        <v>1</v>
      </c>
      <c r="BV7" s="44">
        <v>0</v>
      </c>
      <c r="BW7" s="44">
        <v>0</v>
      </c>
      <c r="BX7" s="44">
        <v>1</v>
      </c>
      <c r="BY7" s="28">
        <f t="shared" si="13"/>
        <v>2</v>
      </c>
      <c r="CA7" s="30" t="s">
        <v>14</v>
      </c>
      <c r="CB7" s="44">
        <v>0</v>
      </c>
      <c r="CC7" s="44">
        <v>0</v>
      </c>
      <c r="CD7" s="44">
        <v>0</v>
      </c>
      <c r="CE7" s="44">
        <v>1</v>
      </c>
      <c r="CF7" s="28">
        <f t="shared" si="14"/>
        <v>1</v>
      </c>
      <c r="CI7" s="30" t="s">
        <v>14</v>
      </c>
      <c r="CJ7" s="44">
        <v>6</v>
      </c>
      <c r="CK7" s="44">
        <v>11</v>
      </c>
      <c r="CL7" s="44">
        <v>3</v>
      </c>
      <c r="CM7" s="44">
        <v>10</v>
      </c>
      <c r="CN7" s="28">
        <f t="shared" si="15"/>
        <v>30</v>
      </c>
      <c r="CP7" s="30" t="s">
        <v>14</v>
      </c>
      <c r="CQ7" s="44"/>
      <c r="CR7" s="44">
        <v>0</v>
      </c>
      <c r="CS7" s="44"/>
      <c r="CT7" s="44"/>
      <c r="CU7" s="28">
        <f t="shared" si="16"/>
        <v>0</v>
      </c>
      <c r="CW7" s="30" t="s">
        <v>14</v>
      </c>
      <c r="CX7" s="44"/>
      <c r="CY7" s="44">
        <v>0</v>
      </c>
      <c r="CZ7" s="44"/>
      <c r="DA7" s="44"/>
      <c r="DB7" s="28">
        <f t="shared" si="17"/>
        <v>0</v>
      </c>
      <c r="DD7" s="30" t="s">
        <v>14</v>
      </c>
      <c r="DE7" s="44"/>
      <c r="DF7" s="44">
        <v>0</v>
      </c>
      <c r="DG7" s="44"/>
      <c r="DH7" s="44"/>
      <c r="DI7" s="28">
        <f t="shared" si="18"/>
        <v>0</v>
      </c>
      <c r="DL7" s="30" t="s">
        <v>14</v>
      </c>
      <c r="DM7" s="44">
        <f t="shared" si="19"/>
        <v>24</v>
      </c>
      <c r="DN7" s="44">
        <f t="shared" si="2"/>
        <v>11</v>
      </c>
      <c r="DO7" s="44">
        <f t="shared" si="2"/>
        <v>4</v>
      </c>
      <c r="DP7" s="44">
        <f t="shared" si="2"/>
        <v>22</v>
      </c>
      <c r="DQ7" s="44">
        <f t="shared" si="2"/>
        <v>61</v>
      </c>
      <c r="DR7" s="110">
        <v>61</v>
      </c>
      <c r="DS7" s="130"/>
    </row>
    <row r="8" spans="1:123" s="30" customFormat="1" ht="14" x14ac:dyDescent="0.35">
      <c r="A8" s="29">
        <v>53</v>
      </c>
      <c r="B8" s="30" t="s">
        <v>15</v>
      </c>
      <c r="C8" s="44">
        <v>0</v>
      </c>
      <c r="D8" s="44">
        <v>1</v>
      </c>
      <c r="E8" s="44">
        <v>0</v>
      </c>
      <c r="F8" s="44">
        <v>0</v>
      </c>
      <c r="G8" s="28">
        <f t="shared" si="3"/>
        <v>1</v>
      </c>
      <c r="I8" s="30" t="s">
        <v>15</v>
      </c>
      <c r="J8" s="44">
        <v>1</v>
      </c>
      <c r="K8" s="44">
        <v>0</v>
      </c>
      <c r="L8" s="44">
        <v>0</v>
      </c>
      <c r="M8" s="44">
        <v>0</v>
      </c>
      <c r="N8" s="28">
        <f t="shared" si="4"/>
        <v>1</v>
      </c>
      <c r="P8" s="30" t="s">
        <v>15</v>
      </c>
      <c r="Q8" s="44">
        <v>0</v>
      </c>
      <c r="R8" s="44">
        <v>0</v>
      </c>
      <c r="S8" s="44">
        <v>0</v>
      </c>
      <c r="T8" s="44">
        <v>0</v>
      </c>
      <c r="U8" s="28">
        <f t="shared" si="5"/>
        <v>0</v>
      </c>
      <c r="W8" s="30" t="s">
        <v>15</v>
      </c>
      <c r="X8" s="44">
        <v>0</v>
      </c>
      <c r="Y8" s="44">
        <v>0</v>
      </c>
      <c r="Z8" s="44">
        <v>0</v>
      </c>
      <c r="AA8" s="44">
        <v>0</v>
      </c>
      <c r="AB8" s="28">
        <f t="shared" si="6"/>
        <v>0</v>
      </c>
      <c r="AD8" s="30" t="s">
        <v>15</v>
      </c>
      <c r="AE8" s="44">
        <v>0</v>
      </c>
      <c r="AF8" s="44">
        <v>0</v>
      </c>
      <c r="AG8" s="44">
        <v>0</v>
      </c>
      <c r="AH8" s="44">
        <v>0</v>
      </c>
      <c r="AI8" s="28">
        <f t="shared" si="7"/>
        <v>0</v>
      </c>
      <c r="AK8" s="30" t="s">
        <v>15</v>
      </c>
      <c r="AL8" s="44">
        <v>0</v>
      </c>
      <c r="AM8" s="44">
        <v>0</v>
      </c>
      <c r="AN8" s="44">
        <v>0</v>
      </c>
      <c r="AO8" s="44">
        <v>0</v>
      </c>
      <c r="AP8" s="28">
        <f t="shared" si="8"/>
        <v>0</v>
      </c>
      <c r="AR8" s="30" t="s">
        <v>15</v>
      </c>
      <c r="AS8" s="44">
        <v>2</v>
      </c>
      <c r="AT8" s="44">
        <v>0</v>
      </c>
      <c r="AU8" s="44">
        <v>0</v>
      </c>
      <c r="AV8" s="44">
        <v>0</v>
      </c>
      <c r="AW8" s="28">
        <f t="shared" si="9"/>
        <v>2</v>
      </c>
      <c r="AY8" s="30" t="s">
        <v>15</v>
      </c>
      <c r="AZ8" s="44">
        <v>7</v>
      </c>
      <c r="BA8" s="44">
        <v>2</v>
      </c>
      <c r="BB8" s="44">
        <v>0</v>
      </c>
      <c r="BC8" s="44">
        <v>0</v>
      </c>
      <c r="BD8" s="28">
        <f t="shared" si="10"/>
        <v>9</v>
      </c>
      <c r="BF8" s="30" t="s">
        <v>15</v>
      </c>
      <c r="BG8" s="44">
        <v>0</v>
      </c>
      <c r="BH8" s="44">
        <v>0</v>
      </c>
      <c r="BI8" s="44">
        <v>0</v>
      </c>
      <c r="BJ8" s="44">
        <v>0</v>
      </c>
      <c r="BK8" s="28">
        <f t="shared" si="11"/>
        <v>0</v>
      </c>
      <c r="BM8" s="30" t="s">
        <v>15</v>
      </c>
      <c r="BN8" s="44">
        <v>0</v>
      </c>
      <c r="BO8" s="44">
        <v>0</v>
      </c>
      <c r="BP8" s="44">
        <v>0</v>
      </c>
      <c r="BQ8" s="44"/>
      <c r="BR8" s="28">
        <f t="shared" si="12"/>
        <v>0</v>
      </c>
      <c r="BT8" s="30" t="s">
        <v>15</v>
      </c>
      <c r="BU8" s="44">
        <v>0</v>
      </c>
      <c r="BV8" s="44">
        <v>0</v>
      </c>
      <c r="BW8" s="44">
        <v>0</v>
      </c>
      <c r="BX8" s="44">
        <v>1</v>
      </c>
      <c r="BY8" s="28">
        <f t="shared" si="13"/>
        <v>1</v>
      </c>
      <c r="CA8" s="30" t="s">
        <v>15</v>
      </c>
      <c r="CB8" s="44">
        <v>0</v>
      </c>
      <c r="CC8" s="44">
        <v>0</v>
      </c>
      <c r="CD8" s="44">
        <v>0</v>
      </c>
      <c r="CE8" s="44">
        <v>0</v>
      </c>
      <c r="CF8" s="28">
        <f t="shared" si="14"/>
        <v>0</v>
      </c>
      <c r="CI8" s="30" t="s">
        <v>15</v>
      </c>
      <c r="CJ8" s="44">
        <v>8</v>
      </c>
      <c r="CK8" s="44">
        <v>29</v>
      </c>
      <c r="CL8" s="44">
        <v>0</v>
      </c>
      <c r="CM8" s="44">
        <v>11</v>
      </c>
      <c r="CN8" s="28">
        <f t="shared" si="15"/>
        <v>48</v>
      </c>
      <c r="CP8" s="30" t="s">
        <v>15</v>
      </c>
      <c r="CQ8" s="44"/>
      <c r="CR8" s="44">
        <v>0</v>
      </c>
      <c r="CS8" s="44"/>
      <c r="CT8" s="44"/>
      <c r="CU8" s="28">
        <f t="shared" si="16"/>
        <v>0</v>
      </c>
      <c r="CW8" s="30" t="s">
        <v>15</v>
      </c>
      <c r="CX8" s="44"/>
      <c r="CY8" s="44">
        <v>0</v>
      </c>
      <c r="CZ8" s="44"/>
      <c r="DA8" s="44"/>
      <c r="DB8" s="28">
        <f t="shared" si="17"/>
        <v>0</v>
      </c>
      <c r="DD8" s="30" t="s">
        <v>15</v>
      </c>
      <c r="DE8" s="44"/>
      <c r="DF8" s="44">
        <v>0</v>
      </c>
      <c r="DG8" s="44"/>
      <c r="DH8" s="44"/>
      <c r="DI8" s="28">
        <f t="shared" si="18"/>
        <v>0</v>
      </c>
      <c r="DL8" s="30" t="s">
        <v>15</v>
      </c>
      <c r="DM8" s="44">
        <f t="shared" si="19"/>
        <v>18</v>
      </c>
      <c r="DN8" s="44">
        <f t="shared" si="2"/>
        <v>32</v>
      </c>
      <c r="DO8" s="44">
        <f t="shared" si="2"/>
        <v>0</v>
      </c>
      <c r="DP8" s="44">
        <f t="shared" si="2"/>
        <v>12</v>
      </c>
      <c r="DQ8" s="44">
        <f t="shared" si="2"/>
        <v>62</v>
      </c>
      <c r="DR8" s="110">
        <v>62</v>
      </c>
      <c r="DS8" s="130"/>
    </row>
    <row r="9" spans="1:123" s="30" customFormat="1" ht="12.75" customHeight="1" x14ac:dyDescent="0.35">
      <c r="A9" s="29">
        <v>54</v>
      </c>
      <c r="B9" s="30" t="s">
        <v>16</v>
      </c>
      <c r="C9" s="44">
        <v>1</v>
      </c>
      <c r="D9" s="44">
        <v>0</v>
      </c>
      <c r="E9" s="44">
        <v>0</v>
      </c>
      <c r="F9" s="44">
        <v>0</v>
      </c>
      <c r="G9" s="28">
        <f t="shared" si="3"/>
        <v>1</v>
      </c>
      <c r="I9" s="30" t="s">
        <v>16</v>
      </c>
      <c r="J9" s="44">
        <v>0</v>
      </c>
      <c r="K9" s="44">
        <v>0</v>
      </c>
      <c r="L9" s="44">
        <v>0</v>
      </c>
      <c r="M9" s="44">
        <v>0</v>
      </c>
      <c r="N9" s="28">
        <f t="shared" si="4"/>
        <v>0</v>
      </c>
      <c r="P9" s="30" t="s">
        <v>16</v>
      </c>
      <c r="Q9" s="44">
        <v>0</v>
      </c>
      <c r="R9" s="44">
        <v>0</v>
      </c>
      <c r="S9" s="44">
        <v>0</v>
      </c>
      <c r="T9" s="44">
        <v>0</v>
      </c>
      <c r="U9" s="28">
        <f t="shared" si="5"/>
        <v>0</v>
      </c>
      <c r="W9" s="30" t="s">
        <v>16</v>
      </c>
      <c r="X9" s="44">
        <v>0</v>
      </c>
      <c r="Y9" s="44">
        <v>0</v>
      </c>
      <c r="Z9" s="44">
        <v>0</v>
      </c>
      <c r="AA9" s="44">
        <v>0</v>
      </c>
      <c r="AB9" s="28">
        <f t="shared" si="6"/>
        <v>0</v>
      </c>
      <c r="AD9" s="30" t="s">
        <v>16</v>
      </c>
      <c r="AE9" s="44">
        <v>0</v>
      </c>
      <c r="AF9" s="44">
        <v>0</v>
      </c>
      <c r="AG9" s="44">
        <v>0</v>
      </c>
      <c r="AH9" s="44">
        <v>0</v>
      </c>
      <c r="AI9" s="28">
        <f t="shared" si="7"/>
        <v>0</v>
      </c>
      <c r="AK9" s="30" t="s">
        <v>16</v>
      </c>
      <c r="AL9" s="44">
        <v>0</v>
      </c>
      <c r="AM9" s="44">
        <v>0</v>
      </c>
      <c r="AN9" s="44">
        <v>0</v>
      </c>
      <c r="AO9" s="44">
        <v>0</v>
      </c>
      <c r="AP9" s="28">
        <f t="shared" si="8"/>
        <v>0</v>
      </c>
      <c r="AR9" s="30" t="s">
        <v>16</v>
      </c>
      <c r="AS9" s="44">
        <v>0</v>
      </c>
      <c r="AT9" s="44">
        <v>0</v>
      </c>
      <c r="AU9" s="44">
        <v>0</v>
      </c>
      <c r="AV9" s="44">
        <v>0</v>
      </c>
      <c r="AW9" s="28">
        <f t="shared" si="9"/>
        <v>0</v>
      </c>
      <c r="AY9" s="30" t="s">
        <v>16</v>
      </c>
      <c r="AZ9" s="44">
        <v>7</v>
      </c>
      <c r="BA9" s="44">
        <v>7</v>
      </c>
      <c r="BB9" s="44">
        <v>1</v>
      </c>
      <c r="BC9" s="44">
        <v>0</v>
      </c>
      <c r="BD9" s="28">
        <f t="shared" si="10"/>
        <v>15</v>
      </c>
      <c r="BF9" s="30" t="s">
        <v>16</v>
      </c>
      <c r="BG9" s="44">
        <v>0</v>
      </c>
      <c r="BH9" s="44">
        <v>0</v>
      </c>
      <c r="BI9" s="44">
        <v>0</v>
      </c>
      <c r="BJ9" s="44">
        <v>0</v>
      </c>
      <c r="BK9" s="28">
        <f t="shared" si="11"/>
        <v>0</v>
      </c>
      <c r="BM9" s="30" t="s">
        <v>16</v>
      </c>
      <c r="BN9" s="44">
        <v>0</v>
      </c>
      <c r="BO9" s="44">
        <v>0</v>
      </c>
      <c r="BP9" s="44">
        <v>0</v>
      </c>
      <c r="BQ9" s="44"/>
      <c r="BR9" s="28">
        <f t="shared" si="12"/>
        <v>0</v>
      </c>
      <c r="BT9" s="30" t="s">
        <v>16</v>
      </c>
      <c r="BU9" s="44">
        <v>4</v>
      </c>
      <c r="BV9" s="44">
        <v>3</v>
      </c>
      <c r="BW9" s="44">
        <v>3</v>
      </c>
      <c r="BX9" s="44">
        <v>10</v>
      </c>
      <c r="BY9" s="28">
        <f t="shared" si="13"/>
        <v>20</v>
      </c>
      <c r="CA9" s="30" t="s">
        <v>16</v>
      </c>
      <c r="CB9" s="44">
        <v>0</v>
      </c>
      <c r="CC9" s="44">
        <v>0</v>
      </c>
      <c r="CD9" s="44">
        <v>0</v>
      </c>
      <c r="CE9" s="44">
        <v>0</v>
      </c>
      <c r="CF9" s="28">
        <f t="shared" si="14"/>
        <v>0</v>
      </c>
      <c r="CI9" s="30" t="s">
        <v>16</v>
      </c>
      <c r="CJ9" s="44">
        <v>1</v>
      </c>
      <c r="CK9" s="44">
        <v>9</v>
      </c>
      <c r="CL9" s="44">
        <v>1</v>
      </c>
      <c r="CM9" s="44">
        <v>3</v>
      </c>
      <c r="CN9" s="28">
        <f t="shared" si="15"/>
        <v>14</v>
      </c>
      <c r="CP9" s="30" t="s">
        <v>16</v>
      </c>
      <c r="CQ9" s="44"/>
      <c r="CR9" s="44">
        <v>0</v>
      </c>
      <c r="CS9" s="44"/>
      <c r="CT9" s="44"/>
      <c r="CU9" s="28">
        <f t="shared" si="16"/>
        <v>0</v>
      </c>
      <c r="CW9" s="30" t="s">
        <v>16</v>
      </c>
      <c r="CX9" s="44"/>
      <c r="CY9" s="44">
        <v>13</v>
      </c>
      <c r="CZ9" s="44"/>
      <c r="DA9" s="44"/>
      <c r="DB9" s="28">
        <f t="shared" si="17"/>
        <v>13</v>
      </c>
      <c r="DD9" s="30" t="s">
        <v>16</v>
      </c>
      <c r="DE9" s="44"/>
      <c r="DF9" s="44">
        <v>0</v>
      </c>
      <c r="DG9" s="44"/>
      <c r="DH9" s="44"/>
      <c r="DI9" s="28">
        <f t="shared" si="18"/>
        <v>0</v>
      </c>
      <c r="DL9" s="30" t="s">
        <v>16</v>
      </c>
      <c r="DM9" s="44">
        <f t="shared" si="19"/>
        <v>13</v>
      </c>
      <c r="DN9" s="44">
        <f t="shared" si="2"/>
        <v>32</v>
      </c>
      <c r="DO9" s="44">
        <f t="shared" si="2"/>
        <v>5</v>
      </c>
      <c r="DP9" s="44">
        <f t="shared" si="2"/>
        <v>13</v>
      </c>
      <c r="DQ9" s="44">
        <f t="shared" si="2"/>
        <v>63</v>
      </c>
      <c r="DR9" s="110">
        <v>63</v>
      </c>
      <c r="DS9" s="130"/>
    </row>
    <row r="10" spans="1:123" s="30" customFormat="1" ht="12.75" customHeight="1" x14ac:dyDescent="0.35">
      <c r="A10" s="29">
        <v>54</v>
      </c>
      <c r="B10" s="30" t="s">
        <v>17</v>
      </c>
      <c r="C10" s="44">
        <v>2</v>
      </c>
      <c r="D10" s="44">
        <v>1</v>
      </c>
      <c r="E10" s="44">
        <v>0</v>
      </c>
      <c r="F10" s="44">
        <v>1</v>
      </c>
      <c r="G10" s="28">
        <f t="shared" si="3"/>
        <v>4</v>
      </c>
      <c r="I10" s="30" t="s">
        <v>17</v>
      </c>
      <c r="J10" s="44">
        <v>0</v>
      </c>
      <c r="K10" s="44">
        <v>0</v>
      </c>
      <c r="L10" s="44">
        <v>0</v>
      </c>
      <c r="M10" s="44">
        <v>0</v>
      </c>
      <c r="N10" s="28">
        <f t="shared" si="4"/>
        <v>0</v>
      </c>
      <c r="P10" s="30" t="s">
        <v>17</v>
      </c>
      <c r="Q10" s="44">
        <v>0</v>
      </c>
      <c r="R10" s="44">
        <v>0</v>
      </c>
      <c r="S10" s="44">
        <v>0</v>
      </c>
      <c r="T10" s="44">
        <v>0</v>
      </c>
      <c r="U10" s="28">
        <f t="shared" si="5"/>
        <v>0</v>
      </c>
      <c r="W10" s="30" t="s">
        <v>17</v>
      </c>
      <c r="X10" s="44">
        <v>0</v>
      </c>
      <c r="Y10" s="44">
        <v>0</v>
      </c>
      <c r="Z10" s="44">
        <v>0</v>
      </c>
      <c r="AA10" s="44">
        <v>0</v>
      </c>
      <c r="AB10" s="28">
        <f t="shared" si="6"/>
        <v>0</v>
      </c>
      <c r="AD10" s="30" t="s">
        <v>17</v>
      </c>
      <c r="AE10" s="44">
        <v>0</v>
      </c>
      <c r="AF10" s="44">
        <v>0</v>
      </c>
      <c r="AG10" s="44">
        <v>0</v>
      </c>
      <c r="AH10" s="44">
        <v>0</v>
      </c>
      <c r="AI10" s="28">
        <f t="shared" si="7"/>
        <v>0</v>
      </c>
      <c r="AK10" s="30" t="s">
        <v>17</v>
      </c>
      <c r="AL10" s="44">
        <v>0</v>
      </c>
      <c r="AM10" s="44">
        <v>0</v>
      </c>
      <c r="AN10" s="44">
        <v>0</v>
      </c>
      <c r="AO10" s="44">
        <v>3</v>
      </c>
      <c r="AP10" s="28">
        <f t="shared" si="8"/>
        <v>3</v>
      </c>
      <c r="AR10" s="30" t="s">
        <v>17</v>
      </c>
      <c r="AS10" s="44">
        <v>0</v>
      </c>
      <c r="AT10" s="44">
        <v>0</v>
      </c>
      <c r="AU10" s="44">
        <v>0</v>
      </c>
      <c r="AV10" s="44">
        <v>0</v>
      </c>
      <c r="AW10" s="28">
        <f t="shared" si="9"/>
        <v>0</v>
      </c>
      <c r="AY10" s="30" t="s">
        <v>17</v>
      </c>
      <c r="AZ10" s="44">
        <v>24</v>
      </c>
      <c r="BA10" s="44">
        <v>5</v>
      </c>
      <c r="BB10" s="44">
        <v>0</v>
      </c>
      <c r="BC10" s="44">
        <v>3</v>
      </c>
      <c r="BD10" s="28">
        <f t="shared" si="10"/>
        <v>32</v>
      </c>
      <c r="BF10" s="30" t="s">
        <v>17</v>
      </c>
      <c r="BG10" s="44">
        <v>1</v>
      </c>
      <c r="BH10" s="44">
        <v>2</v>
      </c>
      <c r="BI10" s="44">
        <v>0</v>
      </c>
      <c r="BJ10" s="44">
        <v>0</v>
      </c>
      <c r="BK10" s="28">
        <f t="shared" si="11"/>
        <v>3</v>
      </c>
      <c r="BM10" s="30" t="s">
        <v>17</v>
      </c>
      <c r="BN10" s="44">
        <v>0</v>
      </c>
      <c r="BO10" s="44">
        <v>0</v>
      </c>
      <c r="BP10" s="44">
        <v>0</v>
      </c>
      <c r="BQ10" s="44"/>
      <c r="BR10" s="28">
        <f t="shared" si="12"/>
        <v>0</v>
      </c>
      <c r="BT10" s="30" t="s">
        <v>17</v>
      </c>
      <c r="BU10" s="44">
        <v>4</v>
      </c>
      <c r="BV10" s="44">
        <v>23</v>
      </c>
      <c r="BW10" s="44">
        <v>0</v>
      </c>
      <c r="BX10" s="44">
        <v>25</v>
      </c>
      <c r="BY10" s="28">
        <f t="shared" si="13"/>
        <v>52</v>
      </c>
      <c r="CA10" s="30" t="s">
        <v>17</v>
      </c>
      <c r="CB10" s="44">
        <v>0</v>
      </c>
      <c r="CC10" s="44">
        <v>0</v>
      </c>
      <c r="CD10" s="44">
        <v>0</v>
      </c>
      <c r="CE10" s="44">
        <v>0</v>
      </c>
      <c r="CF10" s="28">
        <f t="shared" si="14"/>
        <v>0</v>
      </c>
      <c r="CI10" s="30" t="s">
        <v>17</v>
      </c>
      <c r="CJ10" s="44">
        <v>1</v>
      </c>
      <c r="CK10" s="44">
        <v>4</v>
      </c>
      <c r="CL10" s="44">
        <v>0</v>
      </c>
      <c r="CM10" s="44">
        <v>59</v>
      </c>
      <c r="CN10" s="28">
        <f t="shared" si="15"/>
        <v>64</v>
      </c>
      <c r="CP10" s="30" t="s">
        <v>17</v>
      </c>
      <c r="CQ10" s="44"/>
      <c r="CR10" s="44">
        <v>1</v>
      </c>
      <c r="CS10" s="44"/>
      <c r="CT10" s="44"/>
      <c r="CU10" s="28">
        <f t="shared" si="16"/>
        <v>1</v>
      </c>
      <c r="CW10" s="30" t="s">
        <v>17</v>
      </c>
      <c r="CX10" s="44"/>
      <c r="CY10" s="44">
        <v>2</v>
      </c>
      <c r="CZ10" s="44"/>
      <c r="DA10" s="44"/>
      <c r="DB10" s="28">
        <f t="shared" si="17"/>
        <v>2</v>
      </c>
      <c r="DD10" s="30" t="s">
        <v>17</v>
      </c>
      <c r="DE10" s="44"/>
      <c r="DF10" s="44">
        <v>0</v>
      </c>
      <c r="DG10" s="44"/>
      <c r="DH10" s="44"/>
      <c r="DI10" s="28">
        <f t="shared" si="18"/>
        <v>0</v>
      </c>
      <c r="DL10" s="30" t="s">
        <v>17</v>
      </c>
      <c r="DM10" s="44">
        <f t="shared" si="19"/>
        <v>32</v>
      </c>
      <c r="DN10" s="44">
        <f t="shared" si="2"/>
        <v>38</v>
      </c>
      <c r="DO10" s="44">
        <f t="shared" si="2"/>
        <v>0</v>
      </c>
      <c r="DP10" s="44">
        <f t="shared" si="2"/>
        <v>91</v>
      </c>
      <c r="DQ10" s="44">
        <f t="shared" si="2"/>
        <v>161</v>
      </c>
      <c r="DR10" s="110">
        <v>161</v>
      </c>
      <c r="DS10" s="130"/>
    </row>
    <row r="11" spans="1:123" s="30" customFormat="1" ht="13.5" customHeight="1" x14ac:dyDescent="0.35">
      <c r="A11" s="29">
        <v>56</v>
      </c>
      <c r="B11" s="30" t="s">
        <v>18</v>
      </c>
      <c r="C11" s="44">
        <v>1</v>
      </c>
      <c r="D11" s="44">
        <v>3</v>
      </c>
      <c r="E11" s="44">
        <v>0</v>
      </c>
      <c r="F11" s="44">
        <v>0</v>
      </c>
      <c r="G11" s="28">
        <f t="shared" si="3"/>
        <v>4</v>
      </c>
      <c r="I11" s="30" t="s">
        <v>18</v>
      </c>
      <c r="J11" s="44">
        <v>0</v>
      </c>
      <c r="K11" s="44">
        <v>0</v>
      </c>
      <c r="L11" s="44">
        <v>0</v>
      </c>
      <c r="M11" s="44">
        <v>0</v>
      </c>
      <c r="N11" s="28">
        <f t="shared" si="4"/>
        <v>0</v>
      </c>
      <c r="P11" s="30" t="s">
        <v>18</v>
      </c>
      <c r="Q11" s="44">
        <v>0</v>
      </c>
      <c r="R11" s="44">
        <v>0</v>
      </c>
      <c r="S11" s="44">
        <v>0</v>
      </c>
      <c r="T11" s="44">
        <v>0</v>
      </c>
      <c r="U11" s="28">
        <f t="shared" si="5"/>
        <v>0</v>
      </c>
      <c r="W11" s="30" t="s">
        <v>18</v>
      </c>
      <c r="X11" s="44">
        <v>0</v>
      </c>
      <c r="Y11" s="44">
        <v>0</v>
      </c>
      <c r="Z11" s="44">
        <v>0</v>
      </c>
      <c r="AA11" s="44">
        <v>0</v>
      </c>
      <c r="AB11" s="28">
        <f t="shared" si="6"/>
        <v>0</v>
      </c>
      <c r="AD11" s="30" t="s">
        <v>18</v>
      </c>
      <c r="AE11" s="44">
        <v>0</v>
      </c>
      <c r="AF11" s="44">
        <v>0</v>
      </c>
      <c r="AG11" s="44">
        <v>0</v>
      </c>
      <c r="AH11" s="44">
        <v>0</v>
      </c>
      <c r="AI11" s="28">
        <f t="shared" si="7"/>
        <v>0</v>
      </c>
      <c r="AK11" s="30" t="s">
        <v>18</v>
      </c>
      <c r="AL11" s="44">
        <v>0</v>
      </c>
      <c r="AM11" s="44">
        <v>0</v>
      </c>
      <c r="AN11" s="44">
        <v>0</v>
      </c>
      <c r="AO11" s="44">
        <v>0</v>
      </c>
      <c r="AP11" s="28">
        <f t="shared" si="8"/>
        <v>0</v>
      </c>
      <c r="AR11" s="30" t="s">
        <v>18</v>
      </c>
      <c r="AS11" s="44">
        <v>0</v>
      </c>
      <c r="AT11" s="44">
        <v>0</v>
      </c>
      <c r="AU11" s="44">
        <v>0</v>
      </c>
      <c r="AV11" s="44">
        <v>0</v>
      </c>
      <c r="AW11" s="28">
        <f t="shared" si="9"/>
        <v>0</v>
      </c>
      <c r="AY11" s="30" t="s">
        <v>18</v>
      </c>
      <c r="AZ11" s="44">
        <v>21</v>
      </c>
      <c r="BA11" s="44">
        <v>0</v>
      </c>
      <c r="BB11" s="44">
        <v>0</v>
      </c>
      <c r="BC11" s="44">
        <v>1</v>
      </c>
      <c r="BD11" s="28">
        <f t="shared" si="10"/>
        <v>22</v>
      </c>
      <c r="BF11" s="30" t="s">
        <v>18</v>
      </c>
      <c r="BG11" s="44">
        <v>2</v>
      </c>
      <c r="BH11" s="44">
        <v>0</v>
      </c>
      <c r="BI11" s="44">
        <v>0</v>
      </c>
      <c r="BJ11" s="44">
        <v>2</v>
      </c>
      <c r="BK11" s="28">
        <f t="shared" si="11"/>
        <v>4</v>
      </c>
      <c r="BM11" s="30" t="s">
        <v>18</v>
      </c>
      <c r="BN11" s="44">
        <v>0</v>
      </c>
      <c r="BO11" s="44">
        <v>0</v>
      </c>
      <c r="BP11" s="44">
        <v>0</v>
      </c>
      <c r="BQ11" s="44"/>
      <c r="BR11" s="28">
        <f t="shared" si="12"/>
        <v>0</v>
      </c>
      <c r="BT11" s="30" t="s">
        <v>18</v>
      </c>
      <c r="BU11" s="44">
        <v>4</v>
      </c>
      <c r="BV11" s="44">
        <v>10</v>
      </c>
      <c r="BW11" s="44">
        <v>0</v>
      </c>
      <c r="BX11" s="44">
        <v>13</v>
      </c>
      <c r="BY11" s="28">
        <f t="shared" si="13"/>
        <v>27</v>
      </c>
      <c r="CA11" s="30" t="s">
        <v>18</v>
      </c>
      <c r="CB11" s="44">
        <v>0</v>
      </c>
      <c r="CC11" s="44">
        <v>0</v>
      </c>
      <c r="CD11" s="44">
        <v>0</v>
      </c>
      <c r="CE11" s="44">
        <v>0</v>
      </c>
      <c r="CF11" s="28">
        <f t="shared" si="14"/>
        <v>0</v>
      </c>
      <c r="CI11" s="30" t="s">
        <v>18</v>
      </c>
      <c r="CJ11" s="44">
        <v>2</v>
      </c>
      <c r="CK11" s="44">
        <v>0</v>
      </c>
      <c r="CL11" s="44">
        <v>0</v>
      </c>
      <c r="CM11" s="44">
        <v>2</v>
      </c>
      <c r="CN11" s="28">
        <f t="shared" si="15"/>
        <v>4</v>
      </c>
      <c r="CP11" s="30" t="s">
        <v>18</v>
      </c>
      <c r="CQ11" s="44"/>
      <c r="CR11" s="44">
        <v>1</v>
      </c>
      <c r="CS11" s="44"/>
      <c r="CT11" s="44"/>
      <c r="CU11" s="28">
        <f t="shared" si="16"/>
        <v>1</v>
      </c>
      <c r="CW11" s="30" t="s">
        <v>18</v>
      </c>
      <c r="CX11" s="44"/>
      <c r="CY11" s="44">
        <v>0</v>
      </c>
      <c r="CZ11" s="44"/>
      <c r="DA11" s="44"/>
      <c r="DB11" s="28">
        <f t="shared" si="17"/>
        <v>0</v>
      </c>
      <c r="DD11" s="30" t="s">
        <v>18</v>
      </c>
      <c r="DE11" s="44"/>
      <c r="DF11" s="44">
        <v>0</v>
      </c>
      <c r="DG11" s="44"/>
      <c r="DH11" s="44"/>
      <c r="DI11" s="28">
        <f t="shared" si="18"/>
        <v>0</v>
      </c>
      <c r="DL11" s="30" t="s">
        <v>18</v>
      </c>
      <c r="DM11" s="44">
        <f t="shared" si="19"/>
        <v>30</v>
      </c>
      <c r="DN11" s="44">
        <f t="shared" si="2"/>
        <v>14</v>
      </c>
      <c r="DO11" s="44">
        <f t="shared" si="2"/>
        <v>0</v>
      </c>
      <c r="DP11" s="44">
        <f t="shared" si="2"/>
        <v>18</v>
      </c>
      <c r="DQ11" s="44">
        <f t="shared" si="2"/>
        <v>62</v>
      </c>
      <c r="DR11" s="110">
        <v>62</v>
      </c>
      <c r="DS11" s="130"/>
    </row>
    <row r="12" spans="1:123" s="30" customFormat="1" ht="13.5" customHeight="1" x14ac:dyDescent="0.35">
      <c r="A12" s="29">
        <v>57</v>
      </c>
      <c r="B12" s="30" t="s">
        <v>19</v>
      </c>
      <c r="C12" s="44">
        <v>0</v>
      </c>
      <c r="D12" s="44">
        <v>2</v>
      </c>
      <c r="E12" s="44">
        <v>0</v>
      </c>
      <c r="F12" s="44">
        <v>1</v>
      </c>
      <c r="G12" s="28">
        <f t="shared" si="3"/>
        <v>3</v>
      </c>
      <c r="I12" s="30" t="s">
        <v>19</v>
      </c>
      <c r="J12" s="44">
        <v>1</v>
      </c>
      <c r="K12" s="44">
        <v>3</v>
      </c>
      <c r="L12" s="44">
        <v>0</v>
      </c>
      <c r="M12" s="44">
        <v>0</v>
      </c>
      <c r="N12" s="28">
        <f t="shared" si="4"/>
        <v>4</v>
      </c>
      <c r="P12" s="30" t="s">
        <v>19</v>
      </c>
      <c r="Q12" s="44">
        <v>0</v>
      </c>
      <c r="R12" s="44">
        <v>0</v>
      </c>
      <c r="S12" s="44">
        <v>0</v>
      </c>
      <c r="T12" s="44">
        <v>0</v>
      </c>
      <c r="U12" s="28">
        <f t="shared" si="5"/>
        <v>0</v>
      </c>
      <c r="W12" s="30" t="s">
        <v>19</v>
      </c>
      <c r="X12" s="44">
        <v>0</v>
      </c>
      <c r="Y12" s="44">
        <v>0</v>
      </c>
      <c r="Z12" s="44">
        <v>0</v>
      </c>
      <c r="AA12" s="44">
        <v>0</v>
      </c>
      <c r="AB12" s="28">
        <f t="shared" si="6"/>
        <v>0</v>
      </c>
      <c r="AD12" s="30" t="s">
        <v>19</v>
      </c>
      <c r="AE12" s="44">
        <v>0</v>
      </c>
      <c r="AF12" s="44">
        <v>0</v>
      </c>
      <c r="AG12" s="44">
        <v>0</v>
      </c>
      <c r="AH12" s="44">
        <v>8</v>
      </c>
      <c r="AI12" s="28">
        <f t="shared" si="7"/>
        <v>8</v>
      </c>
      <c r="AK12" s="30" t="s">
        <v>19</v>
      </c>
      <c r="AL12" s="44">
        <v>0</v>
      </c>
      <c r="AM12" s="44">
        <v>0</v>
      </c>
      <c r="AN12" s="44">
        <v>0</v>
      </c>
      <c r="AO12" s="44">
        <v>0</v>
      </c>
      <c r="AP12" s="28">
        <f t="shared" si="8"/>
        <v>0</v>
      </c>
      <c r="AR12" s="30" t="s">
        <v>19</v>
      </c>
      <c r="AS12" s="44">
        <v>0</v>
      </c>
      <c r="AT12" s="44">
        <v>0</v>
      </c>
      <c r="AU12" s="44">
        <v>0</v>
      </c>
      <c r="AV12" s="44">
        <v>0</v>
      </c>
      <c r="AW12" s="28">
        <f t="shared" si="9"/>
        <v>0</v>
      </c>
      <c r="AY12" s="30" t="s">
        <v>19</v>
      </c>
      <c r="AZ12" s="44">
        <v>7</v>
      </c>
      <c r="BA12" s="44">
        <v>9</v>
      </c>
      <c r="BB12" s="44">
        <v>0</v>
      </c>
      <c r="BC12" s="44">
        <v>0</v>
      </c>
      <c r="BD12" s="28">
        <f t="shared" si="10"/>
        <v>16</v>
      </c>
      <c r="BF12" s="30" t="s">
        <v>19</v>
      </c>
      <c r="BG12" s="44">
        <v>0</v>
      </c>
      <c r="BH12" s="44">
        <v>0</v>
      </c>
      <c r="BI12" s="44">
        <v>0</v>
      </c>
      <c r="BJ12" s="44">
        <v>0</v>
      </c>
      <c r="BK12" s="28">
        <f t="shared" si="11"/>
        <v>0</v>
      </c>
      <c r="BM12" s="30" t="s">
        <v>19</v>
      </c>
      <c r="BN12" s="44">
        <v>0</v>
      </c>
      <c r="BO12" s="44">
        <v>0</v>
      </c>
      <c r="BP12" s="44">
        <v>0</v>
      </c>
      <c r="BQ12" s="44"/>
      <c r="BR12" s="28">
        <f t="shared" si="12"/>
        <v>0</v>
      </c>
      <c r="BT12" s="30" t="s">
        <v>19</v>
      </c>
      <c r="BU12" s="44">
        <v>0</v>
      </c>
      <c r="BV12" s="44">
        <v>0</v>
      </c>
      <c r="BW12" s="44">
        <v>0</v>
      </c>
      <c r="BX12" s="44">
        <v>0</v>
      </c>
      <c r="BY12" s="28">
        <f t="shared" si="13"/>
        <v>0</v>
      </c>
      <c r="CA12" s="30" t="s">
        <v>19</v>
      </c>
      <c r="CB12" s="44">
        <v>1</v>
      </c>
      <c r="CC12" s="44">
        <v>1</v>
      </c>
      <c r="CD12" s="44">
        <v>0</v>
      </c>
      <c r="CE12" s="44">
        <v>0</v>
      </c>
      <c r="CF12" s="28">
        <f t="shared" si="14"/>
        <v>2</v>
      </c>
      <c r="CI12" s="30" t="s">
        <v>19</v>
      </c>
      <c r="CJ12" s="44">
        <v>7</v>
      </c>
      <c r="CK12" s="44">
        <v>18</v>
      </c>
      <c r="CL12" s="44">
        <v>1</v>
      </c>
      <c r="CM12" s="44">
        <v>6</v>
      </c>
      <c r="CN12" s="28">
        <f t="shared" si="15"/>
        <v>32</v>
      </c>
      <c r="CP12" s="30" t="s">
        <v>19</v>
      </c>
      <c r="CQ12" s="44"/>
      <c r="CR12" s="44">
        <v>0</v>
      </c>
      <c r="CS12" s="44"/>
      <c r="CT12" s="44"/>
      <c r="CU12" s="28">
        <f t="shared" si="16"/>
        <v>0</v>
      </c>
      <c r="CW12" s="30" t="s">
        <v>19</v>
      </c>
      <c r="CX12" s="44"/>
      <c r="CY12" s="44">
        <v>0</v>
      </c>
      <c r="CZ12" s="44"/>
      <c r="DA12" s="44"/>
      <c r="DB12" s="28">
        <f t="shared" si="17"/>
        <v>0</v>
      </c>
      <c r="DD12" s="30" t="s">
        <v>19</v>
      </c>
      <c r="DE12" s="44"/>
      <c r="DF12" s="44">
        <v>0</v>
      </c>
      <c r="DG12" s="44"/>
      <c r="DH12" s="44"/>
      <c r="DI12" s="28">
        <f t="shared" si="18"/>
        <v>0</v>
      </c>
      <c r="DL12" s="30" t="s">
        <v>19</v>
      </c>
      <c r="DM12" s="44">
        <f t="shared" si="19"/>
        <v>16</v>
      </c>
      <c r="DN12" s="44">
        <f t="shared" si="2"/>
        <v>33</v>
      </c>
      <c r="DO12" s="44">
        <f t="shared" si="2"/>
        <v>1</v>
      </c>
      <c r="DP12" s="44">
        <f t="shared" si="2"/>
        <v>15</v>
      </c>
      <c r="DQ12" s="44">
        <f t="shared" si="2"/>
        <v>65</v>
      </c>
      <c r="DR12" s="110">
        <v>65</v>
      </c>
      <c r="DS12" s="130"/>
    </row>
    <row r="13" spans="1:123" s="30" customFormat="1" ht="12.75" customHeight="1" x14ac:dyDescent="0.35">
      <c r="A13" s="29">
        <v>59</v>
      </c>
      <c r="B13" s="30" t="s">
        <v>20</v>
      </c>
      <c r="C13" s="44">
        <v>0</v>
      </c>
      <c r="D13" s="44">
        <v>0</v>
      </c>
      <c r="E13" s="44">
        <v>0</v>
      </c>
      <c r="F13" s="44">
        <v>0</v>
      </c>
      <c r="G13" s="28">
        <f t="shared" si="3"/>
        <v>0</v>
      </c>
      <c r="I13" s="30" t="s">
        <v>20</v>
      </c>
      <c r="J13" s="44">
        <v>0</v>
      </c>
      <c r="K13" s="44">
        <v>0</v>
      </c>
      <c r="L13" s="44">
        <v>0</v>
      </c>
      <c r="M13" s="44">
        <v>0</v>
      </c>
      <c r="N13" s="28">
        <f t="shared" si="4"/>
        <v>0</v>
      </c>
      <c r="P13" s="30" t="s">
        <v>20</v>
      </c>
      <c r="Q13" s="44">
        <v>0</v>
      </c>
      <c r="R13" s="44">
        <v>0</v>
      </c>
      <c r="S13" s="44">
        <v>0</v>
      </c>
      <c r="T13" s="44">
        <v>0</v>
      </c>
      <c r="U13" s="28">
        <f t="shared" si="5"/>
        <v>0</v>
      </c>
      <c r="W13" s="30" t="s">
        <v>20</v>
      </c>
      <c r="X13" s="44">
        <v>0</v>
      </c>
      <c r="Y13" s="44">
        <v>0</v>
      </c>
      <c r="Z13" s="44">
        <v>0</v>
      </c>
      <c r="AA13" s="44">
        <v>0</v>
      </c>
      <c r="AB13" s="28">
        <f t="shared" si="6"/>
        <v>0</v>
      </c>
      <c r="AD13" s="30" t="s">
        <v>20</v>
      </c>
      <c r="AE13" s="44">
        <v>0</v>
      </c>
      <c r="AF13" s="44">
        <v>0</v>
      </c>
      <c r="AG13" s="44">
        <v>0</v>
      </c>
      <c r="AH13" s="44">
        <v>0</v>
      </c>
      <c r="AI13" s="28">
        <f t="shared" si="7"/>
        <v>0</v>
      </c>
      <c r="AK13" s="30" t="s">
        <v>20</v>
      </c>
      <c r="AL13" s="44">
        <v>0</v>
      </c>
      <c r="AM13" s="44">
        <v>0</v>
      </c>
      <c r="AN13" s="44">
        <v>0</v>
      </c>
      <c r="AO13" s="44">
        <v>0</v>
      </c>
      <c r="AP13" s="28">
        <f t="shared" si="8"/>
        <v>0</v>
      </c>
      <c r="AR13" s="30" t="s">
        <v>20</v>
      </c>
      <c r="AS13" s="44">
        <v>0</v>
      </c>
      <c r="AT13" s="44">
        <v>0</v>
      </c>
      <c r="AU13" s="44">
        <v>0</v>
      </c>
      <c r="AV13" s="44">
        <v>0</v>
      </c>
      <c r="AW13" s="28">
        <f t="shared" si="9"/>
        <v>0</v>
      </c>
      <c r="AY13" s="30" t="s">
        <v>20</v>
      </c>
      <c r="AZ13" s="44">
        <v>4</v>
      </c>
      <c r="BA13" s="44">
        <v>5</v>
      </c>
      <c r="BB13" s="44">
        <v>0</v>
      </c>
      <c r="BC13" s="44">
        <v>0</v>
      </c>
      <c r="BD13" s="28">
        <f t="shared" si="10"/>
        <v>9</v>
      </c>
      <c r="BF13" s="30" t="s">
        <v>20</v>
      </c>
      <c r="BG13" s="44">
        <v>1</v>
      </c>
      <c r="BH13" s="44">
        <v>1</v>
      </c>
      <c r="BI13" s="44">
        <v>0</v>
      </c>
      <c r="BJ13" s="44">
        <v>0</v>
      </c>
      <c r="BK13" s="28">
        <f t="shared" si="11"/>
        <v>2</v>
      </c>
      <c r="BM13" s="30" t="s">
        <v>20</v>
      </c>
      <c r="BN13" s="44">
        <v>0</v>
      </c>
      <c r="BO13" s="44">
        <v>0</v>
      </c>
      <c r="BP13" s="44">
        <v>0</v>
      </c>
      <c r="BQ13" s="44"/>
      <c r="BR13" s="28">
        <f t="shared" si="12"/>
        <v>0</v>
      </c>
      <c r="BT13" s="30" t="s">
        <v>20</v>
      </c>
      <c r="BU13" s="44">
        <v>0</v>
      </c>
      <c r="BV13" s="44">
        <v>5</v>
      </c>
      <c r="BW13" s="44">
        <v>0</v>
      </c>
      <c r="BX13" s="44">
        <v>0</v>
      </c>
      <c r="BY13" s="28">
        <f t="shared" si="13"/>
        <v>5</v>
      </c>
      <c r="CA13" s="30" t="s">
        <v>20</v>
      </c>
      <c r="CB13" s="44">
        <v>0</v>
      </c>
      <c r="CC13" s="44">
        <v>1</v>
      </c>
      <c r="CD13" s="44">
        <v>0</v>
      </c>
      <c r="CE13" s="44">
        <v>0</v>
      </c>
      <c r="CF13" s="28">
        <f t="shared" si="14"/>
        <v>1</v>
      </c>
      <c r="CI13" s="30" t="s">
        <v>20</v>
      </c>
      <c r="CJ13" s="44">
        <v>4</v>
      </c>
      <c r="CK13" s="44">
        <v>16</v>
      </c>
      <c r="CL13" s="44">
        <v>0</v>
      </c>
      <c r="CM13" s="44">
        <v>2</v>
      </c>
      <c r="CN13" s="28">
        <f t="shared" si="15"/>
        <v>22</v>
      </c>
      <c r="CP13" s="30" t="s">
        <v>20</v>
      </c>
      <c r="CQ13" s="44"/>
      <c r="CR13" s="44">
        <v>0</v>
      </c>
      <c r="CS13" s="44"/>
      <c r="CT13" s="44"/>
      <c r="CU13" s="28">
        <f t="shared" si="16"/>
        <v>0</v>
      </c>
      <c r="CW13" s="30" t="s">
        <v>20</v>
      </c>
      <c r="CX13" s="44"/>
      <c r="CY13" s="44">
        <v>0</v>
      </c>
      <c r="CZ13" s="44"/>
      <c r="DA13" s="44"/>
      <c r="DB13" s="28">
        <f t="shared" si="17"/>
        <v>0</v>
      </c>
      <c r="DD13" s="30" t="s">
        <v>20</v>
      </c>
      <c r="DE13" s="44"/>
      <c r="DF13" s="44">
        <v>0</v>
      </c>
      <c r="DG13" s="44"/>
      <c r="DH13" s="44"/>
      <c r="DI13" s="28">
        <f t="shared" si="18"/>
        <v>0</v>
      </c>
      <c r="DL13" s="30" t="s">
        <v>20</v>
      </c>
      <c r="DM13" s="44">
        <f t="shared" si="19"/>
        <v>9</v>
      </c>
      <c r="DN13" s="44">
        <f t="shared" si="2"/>
        <v>28</v>
      </c>
      <c r="DO13" s="44">
        <f t="shared" si="2"/>
        <v>0</v>
      </c>
      <c r="DP13" s="44">
        <f t="shared" si="2"/>
        <v>2</v>
      </c>
      <c r="DQ13" s="44">
        <f t="shared" si="2"/>
        <v>39</v>
      </c>
      <c r="DR13" s="110">
        <v>39</v>
      </c>
      <c r="DS13" s="130"/>
    </row>
    <row r="14" spans="1:123" s="30" customFormat="1" ht="12.75" customHeight="1" x14ac:dyDescent="0.35">
      <c r="A14" s="29">
        <v>60</v>
      </c>
      <c r="B14" s="30" t="s">
        <v>21</v>
      </c>
      <c r="C14" s="44">
        <v>1</v>
      </c>
      <c r="D14" s="44">
        <v>2</v>
      </c>
      <c r="E14" s="44">
        <v>0</v>
      </c>
      <c r="F14" s="44">
        <v>0</v>
      </c>
      <c r="G14" s="28">
        <f t="shared" si="3"/>
        <v>3</v>
      </c>
      <c r="I14" s="30" t="s">
        <v>21</v>
      </c>
      <c r="J14" s="44">
        <v>1</v>
      </c>
      <c r="K14" s="44">
        <v>0</v>
      </c>
      <c r="L14" s="44">
        <v>0</v>
      </c>
      <c r="M14" s="44">
        <v>1</v>
      </c>
      <c r="N14" s="28">
        <f t="shared" si="4"/>
        <v>2</v>
      </c>
      <c r="P14" s="30" t="s">
        <v>21</v>
      </c>
      <c r="Q14" s="44">
        <v>0</v>
      </c>
      <c r="R14" s="44">
        <v>0</v>
      </c>
      <c r="S14" s="44">
        <v>0</v>
      </c>
      <c r="T14" s="44">
        <v>0</v>
      </c>
      <c r="U14" s="28">
        <f t="shared" si="5"/>
        <v>0</v>
      </c>
      <c r="W14" s="30" t="s">
        <v>21</v>
      </c>
      <c r="X14" s="44">
        <v>0</v>
      </c>
      <c r="Y14" s="44">
        <v>0</v>
      </c>
      <c r="Z14" s="44">
        <v>0</v>
      </c>
      <c r="AA14" s="44">
        <v>0</v>
      </c>
      <c r="AB14" s="28">
        <f t="shared" si="6"/>
        <v>0</v>
      </c>
      <c r="AD14" s="30" t="s">
        <v>21</v>
      </c>
      <c r="AE14" s="44">
        <v>0</v>
      </c>
      <c r="AF14" s="44">
        <v>0</v>
      </c>
      <c r="AG14" s="44">
        <v>0</v>
      </c>
      <c r="AH14" s="44">
        <v>1</v>
      </c>
      <c r="AI14" s="28">
        <f t="shared" si="7"/>
        <v>1</v>
      </c>
      <c r="AK14" s="30" t="s">
        <v>21</v>
      </c>
      <c r="AL14" s="44">
        <v>0</v>
      </c>
      <c r="AM14" s="44">
        <v>0</v>
      </c>
      <c r="AN14" s="44">
        <v>0</v>
      </c>
      <c r="AO14" s="44">
        <v>0</v>
      </c>
      <c r="AP14" s="28">
        <f t="shared" si="8"/>
        <v>0</v>
      </c>
      <c r="AR14" s="30" t="s">
        <v>21</v>
      </c>
      <c r="AS14" s="44">
        <v>0</v>
      </c>
      <c r="AT14" s="44">
        <v>0</v>
      </c>
      <c r="AU14" s="44">
        <v>0</v>
      </c>
      <c r="AV14" s="44">
        <v>0</v>
      </c>
      <c r="AW14" s="28">
        <f t="shared" si="9"/>
        <v>0</v>
      </c>
      <c r="AY14" s="30" t="s">
        <v>21</v>
      </c>
      <c r="AZ14" s="44">
        <v>7</v>
      </c>
      <c r="BA14" s="44">
        <v>4</v>
      </c>
      <c r="BB14" s="44">
        <v>0</v>
      </c>
      <c r="BC14" s="44">
        <v>4</v>
      </c>
      <c r="BD14" s="28">
        <f t="shared" si="10"/>
        <v>15</v>
      </c>
      <c r="BF14" s="30" t="s">
        <v>21</v>
      </c>
      <c r="BG14" s="44">
        <v>6</v>
      </c>
      <c r="BH14" s="44">
        <v>2</v>
      </c>
      <c r="BI14" s="44">
        <v>0</v>
      </c>
      <c r="BJ14" s="44">
        <v>0</v>
      </c>
      <c r="BK14" s="28">
        <f t="shared" si="11"/>
        <v>8</v>
      </c>
      <c r="BM14" s="30" t="s">
        <v>21</v>
      </c>
      <c r="BN14" s="44">
        <v>0</v>
      </c>
      <c r="BO14" s="44">
        <v>0</v>
      </c>
      <c r="BP14" s="44">
        <v>0</v>
      </c>
      <c r="BQ14" s="44"/>
      <c r="BR14" s="28">
        <f t="shared" si="12"/>
        <v>0</v>
      </c>
      <c r="BT14" s="30" t="s">
        <v>21</v>
      </c>
      <c r="BU14" s="44">
        <v>4</v>
      </c>
      <c r="BV14" s="44">
        <v>30</v>
      </c>
      <c r="BW14" s="44">
        <v>1</v>
      </c>
      <c r="BX14" s="44">
        <v>14</v>
      </c>
      <c r="BY14" s="28">
        <f t="shared" si="13"/>
        <v>49</v>
      </c>
      <c r="CA14" s="30" t="s">
        <v>21</v>
      </c>
      <c r="CB14" s="44">
        <v>0</v>
      </c>
      <c r="CC14" s="44">
        <v>1</v>
      </c>
      <c r="CD14" s="44">
        <v>0</v>
      </c>
      <c r="CE14" s="44">
        <v>0</v>
      </c>
      <c r="CF14" s="28">
        <f t="shared" si="14"/>
        <v>1</v>
      </c>
      <c r="CI14" s="30" t="s">
        <v>21</v>
      </c>
      <c r="CJ14" s="44">
        <v>0</v>
      </c>
      <c r="CK14" s="44">
        <v>6</v>
      </c>
      <c r="CL14" s="44">
        <v>0</v>
      </c>
      <c r="CM14" s="44">
        <v>2</v>
      </c>
      <c r="CN14" s="28">
        <f t="shared" si="15"/>
        <v>8</v>
      </c>
      <c r="CP14" s="30" t="s">
        <v>21</v>
      </c>
      <c r="CQ14" s="44"/>
      <c r="CR14" s="44">
        <v>0</v>
      </c>
      <c r="CS14" s="44"/>
      <c r="CT14" s="44"/>
      <c r="CU14" s="28">
        <f t="shared" si="16"/>
        <v>0</v>
      </c>
      <c r="CW14" s="30" t="s">
        <v>21</v>
      </c>
      <c r="CX14" s="44"/>
      <c r="CY14" s="44">
        <v>0</v>
      </c>
      <c r="CZ14" s="44"/>
      <c r="DA14" s="44"/>
      <c r="DB14" s="28">
        <f t="shared" si="17"/>
        <v>0</v>
      </c>
      <c r="DD14" s="30" t="s">
        <v>21</v>
      </c>
      <c r="DE14" s="44"/>
      <c r="DF14" s="44">
        <v>0</v>
      </c>
      <c r="DG14" s="44"/>
      <c r="DH14" s="44"/>
      <c r="DI14" s="28">
        <f t="shared" si="18"/>
        <v>0</v>
      </c>
      <c r="DL14" s="30" t="s">
        <v>21</v>
      </c>
      <c r="DM14" s="44">
        <f t="shared" si="19"/>
        <v>19</v>
      </c>
      <c r="DN14" s="44">
        <f t="shared" si="2"/>
        <v>45</v>
      </c>
      <c r="DO14" s="44">
        <f t="shared" si="2"/>
        <v>1</v>
      </c>
      <c r="DP14" s="44">
        <f t="shared" si="2"/>
        <v>22</v>
      </c>
      <c r="DQ14" s="44">
        <f t="shared" si="2"/>
        <v>87</v>
      </c>
      <c r="DR14" s="110">
        <v>87</v>
      </c>
      <c r="DS14" s="130"/>
    </row>
    <row r="15" spans="1:123" s="30" customFormat="1" ht="12.75" customHeight="1" x14ac:dyDescent="0.35">
      <c r="A15" s="29">
        <v>61</v>
      </c>
      <c r="B15" s="31" t="s">
        <v>60</v>
      </c>
      <c r="C15" s="44">
        <v>1</v>
      </c>
      <c r="D15" s="44">
        <v>2</v>
      </c>
      <c r="E15" s="44">
        <v>1</v>
      </c>
      <c r="F15" s="44">
        <v>0</v>
      </c>
      <c r="G15" s="28">
        <f t="shared" si="3"/>
        <v>4</v>
      </c>
      <c r="I15" s="31" t="s">
        <v>60</v>
      </c>
      <c r="J15" s="44">
        <v>2</v>
      </c>
      <c r="K15" s="44">
        <v>4</v>
      </c>
      <c r="L15" s="44">
        <v>0</v>
      </c>
      <c r="M15" s="44">
        <v>0</v>
      </c>
      <c r="N15" s="28">
        <f t="shared" si="4"/>
        <v>6</v>
      </c>
      <c r="P15" s="31" t="s">
        <v>60</v>
      </c>
      <c r="Q15" s="44">
        <v>0</v>
      </c>
      <c r="R15" s="44">
        <v>0</v>
      </c>
      <c r="S15" s="44">
        <v>0</v>
      </c>
      <c r="T15" s="44">
        <v>0</v>
      </c>
      <c r="U15" s="28">
        <f t="shared" si="5"/>
        <v>0</v>
      </c>
      <c r="W15" s="31" t="s">
        <v>60</v>
      </c>
      <c r="X15" s="44">
        <v>0</v>
      </c>
      <c r="Y15" s="44">
        <v>0</v>
      </c>
      <c r="Z15" s="44">
        <v>0</v>
      </c>
      <c r="AA15" s="44">
        <v>0</v>
      </c>
      <c r="AB15" s="28">
        <f t="shared" si="6"/>
        <v>0</v>
      </c>
      <c r="AD15" s="31" t="s">
        <v>60</v>
      </c>
      <c r="AE15" s="44">
        <v>0</v>
      </c>
      <c r="AF15" s="44">
        <v>0</v>
      </c>
      <c r="AG15" s="44">
        <v>0</v>
      </c>
      <c r="AH15" s="44">
        <v>0</v>
      </c>
      <c r="AI15" s="28">
        <f t="shared" si="7"/>
        <v>0</v>
      </c>
      <c r="AK15" s="31" t="s">
        <v>60</v>
      </c>
      <c r="AL15" s="44">
        <v>1</v>
      </c>
      <c r="AM15" s="44">
        <v>0</v>
      </c>
      <c r="AN15" s="44">
        <v>0</v>
      </c>
      <c r="AO15" s="44">
        <v>2</v>
      </c>
      <c r="AP15" s="28">
        <f t="shared" si="8"/>
        <v>3</v>
      </c>
      <c r="AR15" s="31" t="s">
        <v>60</v>
      </c>
      <c r="AS15" s="44">
        <v>0</v>
      </c>
      <c r="AT15" s="44">
        <v>0</v>
      </c>
      <c r="AU15" s="44">
        <v>0</v>
      </c>
      <c r="AV15" s="44">
        <v>0</v>
      </c>
      <c r="AW15" s="28">
        <f t="shared" si="9"/>
        <v>0</v>
      </c>
      <c r="AY15" s="31" t="s">
        <v>60</v>
      </c>
      <c r="AZ15" s="44">
        <v>19</v>
      </c>
      <c r="BA15" s="44">
        <v>7</v>
      </c>
      <c r="BB15" s="44">
        <v>1</v>
      </c>
      <c r="BC15" s="44">
        <v>4</v>
      </c>
      <c r="BD15" s="28">
        <f t="shared" si="10"/>
        <v>31</v>
      </c>
      <c r="BF15" s="31" t="s">
        <v>60</v>
      </c>
      <c r="BG15" s="44">
        <v>3</v>
      </c>
      <c r="BH15" s="44">
        <v>0</v>
      </c>
      <c r="BI15" s="44">
        <v>0</v>
      </c>
      <c r="BJ15" s="44">
        <v>0</v>
      </c>
      <c r="BK15" s="28">
        <f t="shared" si="11"/>
        <v>3</v>
      </c>
      <c r="BM15" s="31" t="s">
        <v>60</v>
      </c>
      <c r="BN15" s="44">
        <v>0</v>
      </c>
      <c r="BO15" s="44">
        <v>0</v>
      </c>
      <c r="BP15" s="44">
        <v>0</v>
      </c>
      <c r="BQ15" s="44"/>
      <c r="BR15" s="28">
        <f t="shared" si="12"/>
        <v>0</v>
      </c>
      <c r="BT15" s="31" t="s">
        <v>60</v>
      </c>
      <c r="BU15" s="44">
        <v>0</v>
      </c>
      <c r="BV15" s="44">
        <v>0</v>
      </c>
      <c r="BW15" s="44">
        <v>0</v>
      </c>
      <c r="BX15" s="44">
        <v>8</v>
      </c>
      <c r="BY15" s="28">
        <f t="shared" si="13"/>
        <v>8</v>
      </c>
      <c r="CA15" s="31" t="s">
        <v>60</v>
      </c>
      <c r="CB15" s="44">
        <v>0</v>
      </c>
      <c r="CC15" s="44">
        <v>0</v>
      </c>
      <c r="CD15" s="44">
        <v>0</v>
      </c>
      <c r="CE15" s="44">
        <v>1</v>
      </c>
      <c r="CF15" s="28">
        <f t="shared" si="14"/>
        <v>1</v>
      </c>
      <c r="CI15" s="31" t="s">
        <v>60</v>
      </c>
      <c r="CJ15" s="44">
        <v>9</v>
      </c>
      <c r="CK15" s="44">
        <v>68</v>
      </c>
      <c r="CL15" s="44">
        <v>3</v>
      </c>
      <c r="CM15" s="44">
        <v>16</v>
      </c>
      <c r="CN15" s="28">
        <f t="shared" si="15"/>
        <v>96</v>
      </c>
      <c r="CP15" s="31" t="s">
        <v>60</v>
      </c>
      <c r="CQ15" s="44"/>
      <c r="CR15" s="44">
        <v>10</v>
      </c>
      <c r="CS15" s="44"/>
      <c r="CT15" s="44"/>
      <c r="CU15" s="28">
        <f t="shared" si="16"/>
        <v>10</v>
      </c>
      <c r="CW15" s="31" t="s">
        <v>60</v>
      </c>
      <c r="CX15" s="44"/>
      <c r="CY15" s="44">
        <v>27</v>
      </c>
      <c r="CZ15" s="44"/>
      <c r="DA15" s="44"/>
      <c r="DB15" s="28">
        <f t="shared" si="17"/>
        <v>27</v>
      </c>
      <c r="DD15" s="31" t="s">
        <v>60</v>
      </c>
      <c r="DE15" s="44"/>
      <c r="DF15" s="44">
        <v>0</v>
      </c>
      <c r="DG15" s="44"/>
      <c r="DH15" s="44"/>
      <c r="DI15" s="28">
        <f t="shared" si="18"/>
        <v>0</v>
      </c>
      <c r="DL15" s="31" t="s">
        <v>60</v>
      </c>
      <c r="DM15" s="44">
        <f t="shared" si="19"/>
        <v>35</v>
      </c>
      <c r="DN15" s="44">
        <f t="shared" si="2"/>
        <v>118</v>
      </c>
      <c r="DO15" s="44">
        <f t="shared" si="2"/>
        <v>5</v>
      </c>
      <c r="DP15" s="44">
        <f t="shared" si="2"/>
        <v>31</v>
      </c>
      <c r="DQ15" s="44">
        <f t="shared" si="2"/>
        <v>189</v>
      </c>
      <c r="DR15" s="110">
        <v>189</v>
      </c>
      <c r="DS15" s="130"/>
    </row>
    <row r="16" spans="1:123" s="30" customFormat="1" ht="12.75" customHeight="1" x14ac:dyDescent="0.35">
      <c r="A16" s="29">
        <v>62</v>
      </c>
      <c r="B16" s="30" t="s">
        <v>22</v>
      </c>
      <c r="C16" s="44">
        <v>0</v>
      </c>
      <c r="D16" s="44">
        <v>1</v>
      </c>
      <c r="E16" s="44">
        <v>0</v>
      </c>
      <c r="F16" s="44">
        <v>1</v>
      </c>
      <c r="G16" s="28">
        <f t="shared" si="3"/>
        <v>2</v>
      </c>
      <c r="I16" s="30" t="s">
        <v>22</v>
      </c>
      <c r="J16" s="44">
        <v>1</v>
      </c>
      <c r="K16" s="44">
        <v>2</v>
      </c>
      <c r="L16" s="44">
        <v>0</v>
      </c>
      <c r="M16" s="44">
        <v>1</v>
      </c>
      <c r="N16" s="28">
        <f t="shared" si="4"/>
        <v>4</v>
      </c>
      <c r="P16" s="30" t="s">
        <v>22</v>
      </c>
      <c r="Q16" s="44">
        <v>0</v>
      </c>
      <c r="R16" s="44">
        <v>0</v>
      </c>
      <c r="S16" s="44">
        <v>0</v>
      </c>
      <c r="T16" s="44">
        <v>0</v>
      </c>
      <c r="U16" s="28">
        <f t="shared" si="5"/>
        <v>0</v>
      </c>
      <c r="W16" s="30" t="s">
        <v>22</v>
      </c>
      <c r="X16" s="44">
        <v>0</v>
      </c>
      <c r="Y16" s="44">
        <v>0</v>
      </c>
      <c r="Z16" s="44">
        <v>0</v>
      </c>
      <c r="AA16" s="44">
        <v>0</v>
      </c>
      <c r="AB16" s="28">
        <f t="shared" si="6"/>
        <v>0</v>
      </c>
      <c r="AD16" s="30" t="s">
        <v>22</v>
      </c>
      <c r="AE16" s="44">
        <v>0</v>
      </c>
      <c r="AF16" s="44">
        <v>0</v>
      </c>
      <c r="AG16" s="44">
        <v>0</v>
      </c>
      <c r="AH16" s="44">
        <v>0</v>
      </c>
      <c r="AI16" s="28">
        <f t="shared" si="7"/>
        <v>0</v>
      </c>
      <c r="AK16" s="30" t="s">
        <v>22</v>
      </c>
      <c r="AL16" s="44">
        <v>0</v>
      </c>
      <c r="AM16" s="44">
        <v>0</v>
      </c>
      <c r="AN16" s="44">
        <v>0</v>
      </c>
      <c r="AO16" s="44">
        <v>3</v>
      </c>
      <c r="AP16" s="28">
        <f t="shared" si="8"/>
        <v>3</v>
      </c>
      <c r="AR16" s="30" t="s">
        <v>22</v>
      </c>
      <c r="AS16" s="44">
        <v>0</v>
      </c>
      <c r="AT16" s="44">
        <v>0</v>
      </c>
      <c r="AU16" s="44">
        <v>0</v>
      </c>
      <c r="AV16" s="44">
        <v>1</v>
      </c>
      <c r="AW16" s="28">
        <f t="shared" si="9"/>
        <v>1</v>
      </c>
      <c r="AY16" s="30" t="s">
        <v>22</v>
      </c>
      <c r="AZ16" s="44">
        <v>12</v>
      </c>
      <c r="BA16" s="44">
        <v>11</v>
      </c>
      <c r="BB16" s="44">
        <v>0</v>
      </c>
      <c r="BC16" s="44">
        <v>2</v>
      </c>
      <c r="BD16" s="28">
        <f t="shared" si="10"/>
        <v>25</v>
      </c>
      <c r="BF16" s="30" t="s">
        <v>22</v>
      </c>
      <c r="BG16" s="44">
        <v>0</v>
      </c>
      <c r="BH16" s="44">
        <v>0</v>
      </c>
      <c r="BI16" s="44">
        <v>0</v>
      </c>
      <c r="BJ16" s="44">
        <v>0</v>
      </c>
      <c r="BK16" s="28">
        <f t="shared" si="11"/>
        <v>0</v>
      </c>
      <c r="BM16" s="30" t="s">
        <v>22</v>
      </c>
      <c r="BN16" s="44">
        <v>0</v>
      </c>
      <c r="BO16" s="44">
        <v>0</v>
      </c>
      <c r="BP16" s="44">
        <v>0</v>
      </c>
      <c r="BQ16" s="44"/>
      <c r="BR16" s="28">
        <f t="shared" si="12"/>
        <v>0</v>
      </c>
      <c r="BT16" s="30" t="s">
        <v>22</v>
      </c>
      <c r="BU16" s="44">
        <v>3</v>
      </c>
      <c r="BV16" s="44">
        <v>3</v>
      </c>
      <c r="BW16" s="44">
        <v>1</v>
      </c>
      <c r="BX16" s="44">
        <v>7</v>
      </c>
      <c r="BY16" s="28">
        <f t="shared" si="13"/>
        <v>14</v>
      </c>
      <c r="CA16" s="30" t="s">
        <v>22</v>
      </c>
      <c r="CB16" s="44">
        <v>0</v>
      </c>
      <c r="CC16" s="44">
        <v>0</v>
      </c>
      <c r="CD16" s="44">
        <v>0</v>
      </c>
      <c r="CE16" s="44">
        <v>0</v>
      </c>
      <c r="CF16" s="28">
        <f t="shared" si="14"/>
        <v>0</v>
      </c>
      <c r="CI16" s="30" t="s">
        <v>22</v>
      </c>
      <c r="CJ16" s="44">
        <v>0</v>
      </c>
      <c r="CK16" s="44">
        <v>10</v>
      </c>
      <c r="CL16" s="44">
        <v>1</v>
      </c>
      <c r="CM16" s="44">
        <v>31</v>
      </c>
      <c r="CN16" s="28">
        <f t="shared" si="15"/>
        <v>42</v>
      </c>
      <c r="CP16" s="30" t="s">
        <v>22</v>
      </c>
      <c r="CQ16" s="44"/>
      <c r="CR16" s="44">
        <v>12</v>
      </c>
      <c r="CS16" s="44"/>
      <c r="CT16" s="44"/>
      <c r="CU16" s="28">
        <f t="shared" si="16"/>
        <v>12</v>
      </c>
      <c r="CW16" s="30" t="s">
        <v>22</v>
      </c>
      <c r="CX16" s="44"/>
      <c r="CY16" s="44">
        <v>29</v>
      </c>
      <c r="CZ16" s="44"/>
      <c r="DA16" s="44"/>
      <c r="DB16" s="28">
        <f t="shared" si="17"/>
        <v>29</v>
      </c>
      <c r="DD16" s="30" t="s">
        <v>22</v>
      </c>
      <c r="DE16" s="44"/>
      <c r="DF16" s="44">
        <v>1</v>
      </c>
      <c r="DG16" s="44"/>
      <c r="DH16" s="44"/>
      <c r="DI16" s="28">
        <f t="shared" si="18"/>
        <v>1</v>
      </c>
      <c r="DL16" s="30" t="s">
        <v>22</v>
      </c>
      <c r="DM16" s="44">
        <f t="shared" si="19"/>
        <v>16</v>
      </c>
      <c r="DN16" s="44">
        <f t="shared" si="2"/>
        <v>69</v>
      </c>
      <c r="DO16" s="44">
        <f t="shared" si="2"/>
        <v>2</v>
      </c>
      <c r="DP16" s="44">
        <f t="shared" si="2"/>
        <v>46</v>
      </c>
      <c r="DQ16" s="44">
        <f t="shared" si="2"/>
        <v>133</v>
      </c>
      <c r="DR16" s="110">
        <v>133</v>
      </c>
      <c r="DS16" s="130"/>
    </row>
    <row r="17" spans="1:123" s="30" customFormat="1" ht="12.75" customHeight="1" x14ac:dyDescent="0.35">
      <c r="A17" s="29">
        <v>58</v>
      </c>
      <c r="B17" s="30" t="s">
        <v>23</v>
      </c>
      <c r="C17" s="44">
        <v>0</v>
      </c>
      <c r="D17" s="44">
        <v>0</v>
      </c>
      <c r="E17" s="44">
        <v>0</v>
      </c>
      <c r="F17" s="44">
        <v>0</v>
      </c>
      <c r="G17" s="28">
        <f t="shared" si="3"/>
        <v>0</v>
      </c>
      <c r="I17" s="30" t="s">
        <v>23</v>
      </c>
      <c r="J17" s="44">
        <v>1</v>
      </c>
      <c r="K17" s="44">
        <v>0</v>
      </c>
      <c r="L17" s="44">
        <v>0</v>
      </c>
      <c r="M17" s="44">
        <v>0</v>
      </c>
      <c r="N17" s="28">
        <f t="shared" si="4"/>
        <v>1</v>
      </c>
      <c r="P17" s="30" t="s">
        <v>23</v>
      </c>
      <c r="Q17" s="44">
        <v>0</v>
      </c>
      <c r="R17" s="44">
        <v>0</v>
      </c>
      <c r="S17" s="44">
        <v>0</v>
      </c>
      <c r="T17" s="44">
        <v>0</v>
      </c>
      <c r="U17" s="28">
        <f t="shared" si="5"/>
        <v>0</v>
      </c>
      <c r="W17" s="30" t="s">
        <v>23</v>
      </c>
      <c r="X17" s="44">
        <v>0</v>
      </c>
      <c r="Y17" s="44">
        <v>0</v>
      </c>
      <c r="Z17" s="44">
        <v>0</v>
      </c>
      <c r="AA17" s="44">
        <v>0</v>
      </c>
      <c r="AB17" s="28">
        <f t="shared" si="6"/>
        <v>0</v>
      </c>
      <c r="AD17" s="30" t="s">
        <v>23</v>
      </c>
      <c r="AE17" s="44">
        <v>0</v>
      </c>
      <c r="AF17" s="44">
        <v>0</v>
      </c>
      <c r="AG17" s="44">
        <v>0</v>
      </c>
      <c r="AH17" s="44">
        <v>0</v>
      </c>
      <c r="AI17" s="28">
        <f t="shared" si="7"/>
        <v>0</v>
      </c>
      <c r="AK17" s="30" t="s">
        <v>23</v>
      </c>
      <c r="AL17" s="44">
        <v>1</v>
      </c>
      <c r="AM17" s="44">
        <v>0</v>
      </c>
      <c r="AN17" s="44">
        <v>0</v>
      </c>
      <c r="AO17" s="44">
        <v>0</v>
      </c>
      <c r="AP17" s="28">
        <f t="shared" si="8"/>
        <v>1</v>
      </c>
      <c r="AR17" s="30" t="s">
        <v>23</v>
      </c>
      <c r="AS17" s="44">
        <v>0</v>
      </c>
      <c r="AT17" s="44">
        <v>0</v>
      </c>
      <c r="AU17" s="44">
        <v>0</v>
      </c>
      <c r="AV17" s="44">
        <v>0</v>
      </c>
      <c r="AW17" s="28">
        <f t="shared" si="9"/>
        <v>0</v>
      </c>
      <c r="AY17" s="30" t="s">
        <v>23</v>
      </c>
      <c r="AZ17" s="44">
        <v>15</v>
      </c>
      <c r="BA17" s="44">
        <v>2</v>
      </c>
      <c r="BB17" s="44">
        <v>0</v>
      </c>
      <c r="BC17" s="44">
        <v>0</v>
      </c>
      <c r="BD17" s="28">
        <f t="shared" si="10"/>
        <v>17</v>
      </c>
      <c r="BF17" s="30" t="s">
        <v>23</v>
      </c>
      <c r="BG17" s="44">
        <v>2</v>
      </c>
      <c r="BH17" s="44">
        <v>0</v>
      </c>
      <c r="BI17" s="44">
        <v>0</v>
      </c>
      <c r="BJ17" s="44">
        <v>0</v>
      </c>
      <c r="BK17" s="28">
        <f t="shared" si="11"/>
        <v>2</v>
      </c>
      <c r="BM17" s="30" t="s">
        <v>23</v>
      </c>
      <c r="BN17" s="44">
        <v>0</v>
      </c>
      <c r="BO17" s="44">
        <v>0</v>
      </c>
      <c r="BP17" s="44">
        <v>0</v>
      </c>
      <c r="BQ17" s="44"/>
      <c r="BR17" s="28">
        <f t="shared" si="12"/>
        <v>0</v>
      </c>
      <c r="BT17" s="30" t="s">
        <v>23</v>
      </c>
      <c r="BU17" s="44">
        <v>1</v>
      </c>
      <c r="BV17" s="44">
        <v>1</v>
      </c>
      <c r="BW17" s="44">
        <v>0</v>
      </c>
      <c r="BX17" s="44">
        <v>3</v>
      </c>
      <c r="BY17" s="28">
        <f t="shared" si="13"/>
        <v>5</v>
      </c>
      <c r="CA17" s="30" t="s">
        <v>23</v>
      </c>
      <c r="CB17" s="44">
        <v>0</v>
      </c>
      <c r="CC17" s="44">
        <v>0</v>
      </c>
      <c r="CD17" s="44">
        <v>0</v>
      </c>
      <c r="CE17" s="44">
        <v>0</v>
      </c>
      <c r="CF17" s="28">
        <f t="shared" si="14"/>
        <v>0</v>
      </c>
      <c r="CI17" s="30" t="s">
        <v>23</v>
      </c>
      <c r="CJ17" s="44">
        <v>0</v>
      </c>
      <c r="CK17" s="44">
        <v>9</v>
      </c>
      <c r="CL17" s="44">
        <v>0</v>
      </c>
      <c r="CM17" s="44">
        <v>5</v>
      </c>
      <c r="CN17" s="28">
        <f t="shared" si="15"/>
        <v>14</v>
      </c>
      <c r="CP17" s="30" t="s">
        <v>23</v>
      </c>
      <c r="CQ17" s="44"/>
      <c r="CR17" s="44">
        <v>0</v>
      </c>
      <c r="CS17" s="44"/>
      <c r="CT17" s="44"/>
      <c r="CU17" s="28">
        <f t="shared" si="16"/>
        <v>0</v>
      </c>
      <c r="CW17" s="30" t="s">
        <v>23</v>
      </c>
      <c r="CX17" s="44"/>
      <c r="CY17" s="44">
        <v>0</v>
      </c>
      <c r="CZ17" s="44"/>
      <c r="DA17" s="44"/>
      <c r="DB17" s="28">
        <f t="shared" si="17"/>
        <v>0</v>
      </c>
      <c r="DD17" s="30" t="s">
        <v>23</v>
      </c>
      <c r="DE17" s="44"/>
      <c r="DF17" s="44">
        <v>0</v>
      </c>
      <c r="DG17" s="44"/>
      <c r="DH17" s="44"/>
      <c r="DI17" s="28">
        <f t="shared" si="18"/>
        <v>0</v>
      </c>
      <c r="DL17" s="30" t="s">
        <v>23</v>
      </c>
      <c r="DM17" s="44">
        <f t="shared" si="19"/>
        <v>20</v>
      </c>
      <c r="DN17" s="44">
        <f t="shared" si="2"/>
        <v>12</v>
      </c>
      <c r="DO17" s="44">
        <f t="shared" si="2"/>
        <v>0</v>
      </c>
      <c r="DP17" s="44">
        <f t="shared" si="2"/>
        <v>8</v>
      </c>
      <c r="DQ17" s="44">
        <f t="shared" si="2"/>
        <v>40</v>
      </c>
      <c r="DR17" s="110">
        <v>40</v>
      </c>
      <c r="DS17" s="130"/>
    </row>
    <row r="18" spans="1:123" s="30" customFormat="1" ht="12.75" customHeight="1" x14ac:dyDescent="0.35">
      <c r="A18" s="29">
        <v>63</v>
      </c>
      <c r="B18" s="30" t="s">
        <v>24</v>
      </c>
      <c r="C18" s="44">
        <v>0</v>
      </c>
      <c r="D18" s="44">
        <v>0</v>
      </c>
      <c r="E18" s="44">
        <v>0</v>
      </c>
      <c r="F18" s="44">
        <v>0</v>
      </c>
      <c r="G18" s="28">
        <f t="shared" si="3"/>
        <v>0</v>
      </c>
      <c r="I18" s="30" t="s">
        <v>24</v>
      </c>
      <c r="J18" s="44">
        <v>1</v>
      </c>
      <c r="K18" s="44">
        <v>0</v>
      </c>
      <c r="L18" s="44">
        <v>1</v>
      </c>
      <c r="M18" s="44">
        <v>0</v>
      </c>
      <c r="N18" s="28">
        <f t="shared" si="4"/>
        <v>2</v>
      </c>
      <c r="P18" s="30" t="s">
        <v>24</v>
      </c>
      <c r="Q18" s="44">
        <v>0</v>
      </c>
      <c r="R18" s="44">
        <v>0</v>
      </c>
      <c r="S18" s="44">
        <v>0</v>
      </c>
      <c r="T18" s="44">
        <v>0</v>
      </c>
      <c r="U18" s="28">
        <f t="shared" si="5"/>
        <v>0</v>
      </c>
      <c r="W18" s="30" t="s">
        <v>24</v>
      </c>
      <c r="X18" s="44">
        <v>0</v>
      </c>
      <c r="Y18" s="44">
        <v>0</v>
      </c>
      <c r="Z18" s="44">
        <v>0</v>
      </c>
      <c r="AA18" s="44">
        <v>0</v>
      </c>
      <c r="AB18" s="28">
        <f t="shared" si="6"/>
        <v>0</v>
      </c>
      <c r="AD18" s="30" t="s">
        <v>24</v>
      </c>
      <c r="AE18" s="44">
        <v>0</v>
      </c>
      <c r="AF18" s="44">
        <v>0</v>
      </c>
      <c r="AG18" s="44">
        <v>0</v>
      </c>
      <c r="AH18" s="44">
        <v>1</v>
      </c>
      <c r="AI18" s="28">
        <f t="shared" si="7"/>
        <v>1</v>
      </c>
      <c r="AK18" s="30" t="s">
        <v>24</v>
      </c>
      <c r="AL18" s="44">
        <v>0</v>
      </c>
      <c r="AM18" s="44">
        <v>0</v>
      </c>
      <c r="AN18" s="44">
        <v>0</v>
      </c>
      <c r="AO18" s="44">
        <v>2</v>
      </c>
      <c r="AP18" s="28">
        <f t="shared" si="8"/>
        <v>2</v>
      </c>
      <c r="AR18" s="30" t="s">
        <v>24</v>
      </c>
      <c r="AS18" s="44">
        <v>0</v>
      </c>
      <c r="AT18" s="44">
        <v>0</v>
      </c>
      <c r="AU18" s="44">
        <v>0</v>
      </c>
      <c r="AV18" s="44">
        <v>0</v>
      </c>
      <c r="AW18" s="28">
        <f t="shared" si="9"/>
        <v>0</v>
      </c>
      <c r="AY18" s="30" t="s">
        <v>24</v>
      </c>
      <c r="AZ18" s="44">
        <v>13</v>
      </c>
      <c r="BA18" s="44">
        <v>1</v>
      </c>
      <c r="BB18" s="44">
        <v>0</v>
      </c>
      <c r="BC18" s="44">
        <v>3</v>
      </c>
      <c r="BD18" s="28">
        <f t="shared" si="10"/>
        <v>17</v>
      </c>
      <c r="BF18" s="30" t="s">
        <v>24</v>
      </c>
      <c r="BG18" s="44">
        <v>2</v>
      </c>
      <c r="BH18" s="44">
        <v>0</v>
      </c>
      <c r="BI18" s="44">
        <v>0</v>
      </c>
      <c r="BJ18" s="44">
        <v>0</v>
      </c>
      <c r="BK18" s="28">
        <f t="shared" si="11"/>
        <v>2</v>
      </c>
      <c r="BM18" s="30" t="s">
        <v>24</v>
      </c>
      <c r="BN18" s="44">
        <v>0</v>
      </c>
      <c r="BO18" s="44">
        <v>0</v>
      </c>
      <c r="BP18" s="44">
        <v>4</v>
      </c>
      <c r="BQ18" s="44"/>
      <c r="BR18" s="28">
        <f t="shared" si="12"/>
        <v>4</v>
      </c>
      <c r="BT18" s="30" t="s">
        <v>24</v>
      </c>
      <c r="BU18" s="44">
        <v>2</v>
      </c>
      <c r="BV18" s="44">
        <v>19</v>
      </c>
      <c r="BW18" s="44">
        <v>0</v>
      </c>
      <c r="BX18" s="44">
        <v>18</v>
      </c>
      <c r="BY18" s="28">
        <f t="shared" si="13"/>
        <v>39</v>
      </c>
      <c r="CA18" s="30" t="s">
        <v>24</v>
      </c>
      <c r="CB18" s="44">
        <v>0</v>
      </c>
      <c r="CC18" s="44">
        <v>0</v>
      </c>
      <c r="CD18" s="44">
        <v>0</v>
      </c>
      <c r="CE18" s="44">
        <v>0</v>
      </c>
      <c r="CF18" s="28">
        <f t="shared" si="14"/>
        <v>0</v>
      </c>
      <c r="CI18" s="30" t="s">
        <v>24</v>
      </c>
      <c r="CJ18" s="44">
        <v>0</v>
      </c>
      <c r="CK18" s="44">
        <v>0</v>
      </c>
      <c r="CL18" s="44">
        <v>0</v>
      </c>
      <c r="CM18" s="44">
        <v>2</v>
      </c>
      <c r="CN18" s="28">
        <f t="shared" si="15"/>
        <v>2</v>
      </c>
      <c r="CP18" s="30" t="s">
        <v>24</v>
      </c>
      <c r="CQ18" s="44"/>
      <c r="CR18" s="44">
        <v>0</v>
      </c>
      <c r="CS18" s="44"/>
      <c r="CT18" s="44"/>
      <c r="CU18" s="28">
        <f t="shared" si="16"/>
        <v>0</v>
      </c>
      <c r="CW18" s="30" t="s">
        <v>24</v>
      </c>
      <c r="CX18" s="44"/>
      <c r="CY18" s="44">
        <v>0</v>
      </c>
      <c r="CZ18" s="44"/>
      <c r="DA18" s="44"/>
      <c r="DB18" s="28">
        <f t="shared" si="17"/>
        <v>0</v>
      </c>
      <c r="DD18" s="30" t="s">
        <v>24</v>
      </c>
      <c r="DE18" s="44"/>
      <c r="DF18" s="44">
        <v>0</v>
      </c>
      <c r="DG18" s="44"/>
      <c r="DH18" s="44"/>
      <c r="DI18" s="28">
        <f t="shared" si="18"/>
        <v>0</v>
      </c>
      <c r="DL18" s="30" t="s">
        <v>24</v>
      </c>
      <c r="DM18" s="44">
        <f t="shared" si="19"/>
        <v>18</v>
      </c>
      <c r="DN18" s="44">
        <f t="shared" si="2"/>
        <v>20</v>
      </c>
      <c r="DO18" s="44">
        <f t="shared" si="2"/>
        <v>5</v>
      </c>
      <c r="DP18" s="44">
        <f t="shared" si="2"/>
        <v>26</v>
      </c>
      <c r="DQ18" s="44">
        <f t="shared" si="2"/>
        <v>69</v>
      </c>
      <c r="DR18" s="110">
        <v>69</v>
      </c>
      <c r="DS18" s="130"/>
    </row>
    <row r="19" spans="1:123" s="30" customFormat="1" ht="12.75" customHeight="1" x14ac:dyDescent="0.35">
      <c r="A19" s="29">
        <v>64</v>
      </c>
      <c r="B19" s="30" t="s">
        <v>25</v>
      </c>
      <c r="C19" s="44">
        <v>0</v>
      </c>
      <c r="D19" s="44">
        <v>1</v>
      </c>
      <c r="E19" s="44">
        <v>0</v>
      </c>
      <c r="F19" s="44">
        <v>0</v>
      </c>
      <c r="G19" s="28">
        <f t="shared" si="3"/>
        <v>1</v>
      </c>
      <c r="I19" s="30" t="s">
        <v>25</v>
      </c>
      <c r="J19" s="44">
        <v>0</v>
      </c>
      <c r="K19" s="44">
        <v>0</v>
      </c>
      <c r="L19" s="44">
        <v>0</v>
      </c>
      <c r="M19" s="44">
        <v>0</v>
      </c>
      <c r="N19" s="28">
        <f t="shared" si="4"/>
        <v>0</v>
      </c>
      <c r="P19" s="30" t="s">
        <v>25</v>
      </c>
      <c r="Q19" s="44">
        <v>0</v>
      </c>
      <c r="R19" s="44">
        <v>0</v>
      </c>
      <c r="S19" s="44">
        <v>0</v>
      </c>
      <c r="T19" s="44">
        <v>0</v>
      </c>
      <c r="U19" s="28">
        <f t="shared" si="5"/>
        <v>0</v>
      </c>
      <c r="W19" s="30" t="s">
        <v>25</v>
      </c>
      <c r="X19" s="44">
        <v>0</v>
      </c>
      <c r="Y19" s="44">
        <v>0</v>
      </c>
      <c r="Z19" s="44">
        <v>0</v>
      </c>
      <c r="AA19" s="44">
        <v>0</v>
      </c>
      <c r="AB19" s="28">
        <f t="shared" si="6"/>
        <v>0</v>
      </c>
      <c r="AD19" s="30" t="s">
        <v>25</v>
      </c>
      <c r="AE19" s="44">
        <v>0</v>
      </c>
      <c r="AF19" s="44">
        <v>0</v>
      </c>
      <c r="AG19" s="44">
        <v>0</v>
      </c>
      <c r="AH19" s="44">
        <v>0</v>
      </c>
      <c r="AI19" s="28">
        <f t="shared" si="7"/>
        <v>0</v>
      </c>
      <c r="AK19" s="30" t="s">
        <v>25</v>
      </c>
      <c r="AL19" s="44">
        <v>0</v>
      </c>
      <c r="AM19" s="44">
        <v>0</v>
      </c>
      <c r="AN19" s="44">
        <v>0</v>
      </c>
      <c r="AO19" s="44">
        <v>1</v>
      </c>
      <c r="AP19" s="28">
        <f t="shared" si="8"/>
        <v>1</v>
      </c>
      <c r="AR19" s="30" t="s">
        <v>25</v>
      </c>
      <c r="AS19" s="44">
        <v>1</v>
      </c>
      <c r="AT19" s="44">
        <v>0</v>
      </c>
      <c r="AU19" s="44">
        <v>0</v>
      </c>
      <c r="AV19" s="44">
        <v>0</v>
      </c>
      <c r="AW19" s="28">
        <f t="shared" si="9"/>
        <v>1</v>
      </c>
      <c r="AY19" s="30" t="s">
        <v>25</v>
      </c>
      <c r="AZ19" s="44">
        <v>23</v>
      </c>
      <c r="BA19" s="44">
        <v>4</v>
      </c>
      <c r="BB19" s="44">
        <v>0</v>
      </c>
      <c r="BC19" s="44">
        <v>4</v>
      </c>
      <c r="BD19" s="28">
        <f t="shared" si="10"/>
        <v>31</v>
      </c>
      <c r="BF19" s="30" t="s">
        <v>25</v>
      </c>
      <c r="BG19" s="44">
        <v>0</v>
      </c>
      <c r="BH19" s="44">
        <v>0</v>
      </c>
      <c r="BI19" s="44">
        <v>0</v>
      </c>
      <c r="BJ19" s="44">
        <v>0</v>
      </c>
      <c r="BK19" s="28">
        <f t="shared" si="11"/>
        <v>0</v>
      </c>
      <c r="BM19" s="30" t="s">
        <v>25</v>
      </c>
      <c r="BN19" s="44">
        <v>0</v>
      </c>
      <c r="BO19" s="44">
        <v>0</v>
      </c>
      <c r="BP19" s="44">
        <v>0</v>
      </c>
      <c r="BQ19" s="44"/>
      <c r="BR19" s="28">
        <f t="shared" si="12"/>
        <v>0</v>
      </c>
      <c r="BT19" s="30" t="s">
        <v>25</v>
      </c>
      <c r="BU19" s="44">
        <v>1</v>
      </c>
      <c r="BV19" s="44">
        <v>0</v>
      </c>
      <c r="BW19" s="44">
        <v>0</v>
      </c>
      <c r="BX19" s="44">
        <v>0</v>
      </c>
      <c r="BY19" s="28">
        <f t="shared" si="13"/>
        <v>1</v>
      </c>
      <c r="CA19" s="30" t="s">
        <v>25</v>
      </c>
      <c r="CB19" s="44">
        <v>0</v>
      </c>
      <c r="CC19" s="44">
        <v>0</v>
      </c>
      <c r="CD19" s="44">
        <v>0</v>
      </c>
      <c r="CE19" s="44">
        <v>0</v>
      </c>
      <c r="CF19" s="28">
        <f t="shared" si="14"/>
        <v>0</v>
      </c>
      <c r="CI19" s="30" t="s">
        <v>25</v>
      </c>
      <c r="CJ19" s="44">
        <v>11</v>
      </c>
      <c r="CK19" s="44">
        <v>69</v>
      </c>
      <c r="CL19" s="44">
        <v>1</v>
      </c>
      <c r="CM19" s="44">
        <v>31</v>
      </c>
      <c r="CN19" s="28">
        <f t="shared" si="15"/>
        <v>112</v>
      </c>
      <c r="CP19" s="30" t="s">
        <v>25</v>
      </c>
      <c r="CQ19" s="44"/>
      <c r="CR19" s="44">
        <v>0</v>
      </c>
      <c r="CS19" s="44"/>
      <c r="CT19" s="44"/>
      <c r="CU19" s="28">
        <f t="shared" si="16"/>
        <v>0</v>
      </c>
      <c r="CW19" s="30" t="s">
        <v>25</v>
      </c>
      <c r="CX19" s="44"/>
      <c r="CY19" s="44">
        <v>0</v>
      </c>
      <c r="CZ19" s="44"/>
      <c r="DA19" s="44"/>
      <c r="DB19" s="28">
        <f t="shared" si="17"/>
        <v>0</v>
      </c>
      <c r="DD19" s="30" t="s">
        <v>25</v>
      </c>
      <c r="DE19" s="44"/>
      <c r="DF19" s="44">
        <v>0</v>
      </c>
      <c r="DG19" s="44"/>
      <c r="DH19" s="44"/>
      <c r="DI19" s="28">
        <f t="shared" si="18"/>
        <v>0</v>
      </c>
      <c r="DL19" s="30" t="s">
        <v>25</v>
      </c>
      <c r="DM19" s="44">
        <f t="shared" si="19"/>
        <v>36</v>
      </c>
      <c r="DN19" s="44">
        <f t="shared" si="2"/>
        <v>74</v>
      </c>
      <c r="DO19" s="44">
        <f t="shared" si="2"/>
        <v>1</v>
      </c>
      <c r="DP19" s="44">
        <f t="shared" si="2"/>
        <v>36</v>
      </c>
      <c r="DQ19" s="44">
        <f t="shared" si="2"/>
        <v>147</v>
      </c>
      <c r="DR19" s="110">
        <v>147</v>
      </c>
      <c r="DS19" s="130"/>
    </row>
    <row r="20" spans="1:123" s="30" customFormat="1" ht="12.75" customHeight="1" x14ac:dyDescent="0.35">
      <c r="A20" s="29">
        <v>65</v>
      </c>
      <c r="B20" s="30" t="s">
        <v>26</v>
      </c>
      <c r="C20" s="44">
        <v>1</v>
      </c>
      <c r="D20" s="44">
        <v>1</v>
      </c>
      <c r="E20" s="44">
        <v>0</v>
      </c>
      <c r="F20" s="44">
        <v>0</v>
      </c>
      <c r="G20" s="28">
        <f t="shared" si="3"/>
        <v>2</v>
      </c>
      <c r="I20" s="30" t="s">
        <v>26</v>
      </c>
      <c r="J20" s="44">
        <v>0</v>
      </c>
      <c r="K20" s="44">
        <v>0</v>
      </c>
      <c r="L20" s="44">
        <v>0</v>
      </c>
      <c r="M20" s="44">
        <v>0</v>
      </c>
      <c r="N20" s="28">
        <f t="shared" si="4"/>
        <v>0</v>
      </c>
      <c r="P20" s="30" t="s">
        <v>26</v>
      </c>
      <c r="Q20" s="44">
        <v>0</v>
      </c>
      <c r="R20" s="44">
        <v>0</v>
      </c>
      <c r="S20" s="44">
        <v>0</v>
      </c>
      <c r="T20" s="44">
        <v>0</v>
      </c>
      <c r="U20" s="28">
        <f t="shared" si="5"/>
        <v>0</v>
      </c>
      <c r="W20" s="30" t="s">
        <v>26</v>
      </c>
      <c r="X20" s="44">
        <v>0</v>
      </c>
      <c r="Y20" s="44">
        <v>0</v>
      </c>
      <c r="Z20" s="44">
        <v>0</v>
      </c>
      <c r="AA20" s="44">
        <v>0</v>
      </c>
      <c r="AB20" s="28">
        <f t="shared" si="6"/>
        <v>0</v>
      </c>
      <c r="AD20" s="30" t="s">
        <v>26</v>
      </c>
      <c r="AE20" s="44">
        <v>0</v>
      </c>
      <c r="AF20" s="44">
        <v>0</v>
      </c>
      <c r="AG20" s="44">
        <v>0</v>
      </c>
      <c r="AH20" s="44">
        <v>0</v>
      </c>
      <c r="AI20" s="28">
        <f t="shared" si="7"/>
        <v>0</v>
      </c>
      <c r="AK20" s="30" t="s">
        <v>26</v>
      </c>
      <c r="AL20" s="44">
        <v>0</v>
      </c>
      <c r="AM20" s="44">
        <v>0</v>
      </c>
      <c r="AN20" s="44">
        <v>0</v>
      </c>
      <c r="AO20" s="44">
        <v>0</v>
      </c>
      <c r="AP20" s="28">
        <f t="shared" si="8"/>
        <v>0</v>
      </c>
      <c r="AR20" s="30" t="s">
        <v>26</v>
      </c>
      <c r="AS20" s="44">
        <v>8</v>
      </c>
      <c r="AT20" s="44">
        <v>2</v>
      </c>
      <c r="AU20" s="44">
        <v>0</v>
      </c>
      <c r="AV20" s="44">
        <v>0</v>
      </c>
      <c r="AW20" s="28">
        <f t="shared" si="9"/>
        <v>10</v>
      </c>
      <c r="AY20" s="30" t="s">
        <v>26</v>
      </c>
      <c r="AZ20" s="44">
        <v>12</v>
      </c>
      <c r="BA20" s="44">
        <v>2</v>
      </c>
      <c r="BB20" s="44">
        <v>0</v>
      </c>
      <c r="BC20" s="44">
        <v>1</v>
      </c>
      <c r="BD20" s="28">
        <f t="shared" si="10"/>
        <v>15</v>
      </c>
      <c r="BF20" s="30" t="s">
        <v>26</v>
      </c>
      <c r="BG20" s="44">
        <v>0</v>
      </c>
      <c r="BH20" s="44">
        <v>0</v>
      </c>
      <c r="BI20" s="44">
        <v>0</v>
      </c>
      <c r="BJ20" s="44">
        <v>0</v>
      </c>
      <c r="BK20" s="28">
        <f t="shared" si="11"/>
        <v>0</v>
      </c>
      <c r="BM20" s="30" t="s">
        <v>26</v>
      </c>
      <c r="BN20" s="44">
        <v>0</v>
      </c>
      <c r="BO20" s="44">
        <v>0</v>
      </c>
      <c r="BP20" s="44">
        <v>0</v>
      </c>
      <c r="BQ20" s="44"/>
      <c r="BR20" s="28">
        <f t="shared" si="12"/>
        <v>0</v>
      </c>
      <c r="BT20" s="30" t="s">
        <v>26</v>
      </c>
      <c r="BU20" s="44">
        <v>3</v>
      </c>
      <c r="BV20" s="44">
        <v>35</v>
      </c>
      <c r="BW20" s="44">
        <v>1</v>
      </c>
      <c r="BX20" s="44">
        <v>3</v>
      </c>
      <c r="BY20" s="28">
        <f t="shared" si="13"/>
        <v>42</v>
      </c>
      <c r="CA20" s="30" t="s">
        <v>26</v>
      </c>
      <c r="CB20" s="44">
        <v>0</v>
      </c>
      <c r="CC20" s="44">
        <v>0</v>
      </c>
      <c r="CD20" s="44">
        <v>0</v>
      </c>
      <c r="CE20" s="44">
        <v>0</v>
      </c>
      <c r="CF20" s="28">
        <f t="shared" si="14"/>
        <v>0</v>
      </c>
      <c r="CI20" s="30" t="s">
        <v>26</v>
      </c>
      <c r="CJ20" s="44">
        <v>0</v>
      </c>
      <c r="CK20" s="44">
        <v>0</v>
      </c>
      <c r="CL20" s="44">
        <v>0</v>
      </c>
      <c r="CM20" s="44">
        <v>0</v>
      </c>
      <c r="CN20" s="28">
        <f t="shared" si="15"/>
        <v>0</v>
      </c>
      <c r="CP20" s="30" t="s">
        <v>26</v>
      </c>
      <c r="CQ20" s="44"/>
      <c r="CR20" s="44">
        <v>0</v>
      </c>
      <c r="CS20" s="44"/>
      <c r="CT20" s="44"/>
      <c r="CU20" s="28">
        <f t="shared" si="16"/>
        <v>0</v>
      </c>
      <c r="CW20" s="30" t="s">
        <v>26</v>
      </c>
      <c r="CX20" s="44"/>
      <c r="CY20" s="44">
        <v>0</v>
      </c>
      <c r="CZ20" s="44"/>
      <c r="DA20" s="44"/>
      <c r="DB20" s="28">
        <f t="shared" si="17"/>
        <v>0</v>
      </c>
      <c r="DD20" s="30" t="s">
        <v>26</v>
      </c>
      <c r="DE20" s="44"/>
      <c r="DF20" s="44">
        <v>0</v>
      </c>
      <c r="DG20" s="44"/>
      <c r="DH20" s="44"/>
      <c r="DI20" s="28">
        <f t="shared" si="18"/>
        <v>0</v>
      </c>
      <c r="DL20" s="30" t="s">
        <v>26</v>
      </c>
      <c r="DM20" s="44">
        <f t="shared" si="19"/>
        <v>24</v>
      </c>
      <c r="DN20" s="44">
        <f t="shared" si="2"/>
        <v>40</v>
      </c>
      <c r="DO20" s="44">
        <f t="shared" si="2"/>
        <v>1</v>
      </c>
      <c r="DP20" s="44">
        <f t="shared" si="2"/>
        <v>4</v>
      </c>
      <c r="DQ20" s="44">
        <f t="shared" si="2"/>
        <v>69</v>
      </c>
      <c r="DR20" s="110">
        <v>69</v>
      </c>
      <c r="DS20" s="130"/>
    </row>
    <row r="21" spans="1:123" s="30" customFormat="1" ht="12.75" customHeight="1" x14ac:dyDescent="0.35">
      <c r="A21" s="29">
        <v>67</v>
      </c>
      <c r="B21" s="30" t="s">
        <v>29</v>
      </c>
      <c r="C21" s="44">
        <v>0</v>
      </c>
      <c r="D21" s="44">
        <v>0</v>
      </c>
      <c r="E21" s="44">
        <v>0</v>
      </c>
      <c r="F21" s="44">
        <v>0</v>
      </c>
      <c r="G21" s="28">
        <f t="shared" si="3"/>
        <v>0</v>
      </c>
      <c r="I21" s="30" t="s">
        <v>29</v>
      </c>
      <c r="J21" s="44">
        <v>1</v>
      </c>
      <c r="K21" s="44">
        <v>4</v>
      </c>
      <c r="L21" s="44">
        <v>0</v>
      </c>
      <c r="M21" s="44">
        <v>0</v>
      </c>
      <c r="N21" s="28">
        <f t="shared" si="4"/>
        <v>5</v>
      </c>
      <c r="P21" s="30" t="s">
        <v>29</v>
      </c>
      <c r="Q21" s="44">
        <v>0</v>
      </c>
      <c r="R21" s="44">
        <v>0</v>
      </c>
      <c r="S21" s="44">
        <v>0</v>
      </c>
      <c r="T21" s="44">
        <v>0</v>
      </c>
      <c r="U21" s="28">
        <f t="shared" si="5"/>
        <v>0</v>
      </c>
      <c r="W21" s="30" t="s">
        <v>29</v>
      </c>
      <c r="X21" s="44">
        <v>0</v>
      </c>
      <c r="Y21" s="44">
        <v>0</v>
      </c>
      <c r="Z21" s="44">
        <v>0</v>
      </c>
      <c r="AA21" s="44">
        <v>0</v>
      </c>
      <c r="AB21" s="28">
        <f t="shared" si="6"/>
        <v>0</v>
      </c>
      <c r="AD21" s="30" t="s">
        <v>29</v>
      </c>
      <c r="AE21" s="44">
        <v>0</v>
      </c>
      <c r="AF21" s="44">
        <v>0</v>
      </c>
      <c r="AG21" s="44">
        <v>0</v>
      </c>
      <c r="AH21" s="44">
        <v>0</v>
      </c>
      <c r="AI21" s="28">
        <f t="shared" si="7"/>
        <v>0</v>
      </c>
      <c r="AK21" s="30" t="s">
        <v>29</v>
      </c>
      <c r="AL21" s="44">
        <v>0</v>
      </c>
      <c r="AM21" s="44">
        <v>0</v>
      </c>
      <c r="AN21" s="44">
        <v>0</v>
      </c>
      <c r="AO21" s="44">
        <v>0</v>
      </c>
      <c r="AP21" s="28">
        <f t="shared" si="8"/>
        <v>0</v>
      </c>
      <c r="AR21" s="30" t="s">
        <v>29</v>
      </c>
      <c r="AS21" s="44">
        <v>0</v>
      </c>
      <c r="AT21" s="44">
        <v>0</v>
      </c>
      <c r="AU21" s="44">
        <v>0</v>
      </c>
      <c r="AV21" s="44">
        <v>0</v>
      </c>
      <c r="AW21" s="28">
        <f t="shared" si="9"/>
        <v>0</v>
      </c>
      <c r="AY21" s="30" t="s">
        <v>29</v>
      </c>
      <c r="AZ21" s="44">
        <v>18</v>
      </c>
      <c r="BA21" s="44">
        <v>8</v>
      </c>
      <c r="BB21" s="44">
        <v>1</v>
      </c>
      <c r="BC21" s="44">
        <v>4</v>
      </c>
      <c r="BD21" s="28">
        <f t="shared" si="10"/>
        <v>31</v>
      </c>
      <c r="BF21" s="30" t="s">
        <v>29</v>
      </c>
      <c r="BG21" s="44">
        <v>2</v>
      </c>
      <c r="BH21" s="44">
        <v>0</v>
      </c>
      <c r="BI21" s="44">
        <v>0</v>
      </c>
      <c r="BJ21" s="44">
        <v>0</v>
      </c>
      <c r="BK21" s="28">
        <f t="shared" si="11"/>
        <v>2</v>
      </c>
      <c r="BM21" s="30" t="s">
        <v>29</v>
      </c>
      <c r="BN21" s="44">
        <v>0</v>
      </c>
      <c r="BO21" s="44">
        <v>0</v>
      </c>
      <c r="BP21" s="44">
        <v>0</v>
      </c>
      <c r="BQ21" s="44"/>
      <c r="BR21" s="28">
        <f t="shared" si="12"/>
        <v>0</v>
      </c>
      <c r="BT21" s="30" t="s">
        <v>29</v>
      </c>
      <c r="BU21" s="44">
        <v>23</v>
      </c>
      <c r="BV21" s="44">
        <v>13</v>
      </c>
      <c r="BW21" s="44">
        <v>1</v>
      </c>
      <c r="BX21" s="44">
        <v>14</v>
      </c>
      <c r="BY21" s="28">
        <f t="shared" si="13"/>
        <v>51</v>
      </c>
      <c r="CA21" s="30" t="s">
        <v>29</v>
      </c>
      <c r="CB21" s="44">
        <v>0</v>
      </c>
      <c r="CC21" s="44">
        <v>1</v>
      </c>
      <c r="CD21" s="44">
        <v>0</v>
      </c>
      <c r="CE21" s="44">
        <v>0</v>
      </c>
      <c r="CF21" s="28">
        <f t="shared" si="14"/>
        <v>1</v>
      </c>
      <c r="CI21" s="30" t="s">
        <v>29</v>
      </c>
      <c r="CJ21" s="44">
        <v>55</v>
      </c>
      <c r="CK21" s="44">
        <v>45</v>
      </c>
      <c r="CL21" s="44">
        <v>0</v>
      </c>
      <c r="CM21" s="44">
        <v>27</v>
      </c>
      <c r="CN21" s="28">
        <f t="shared" si="15"/>
        <v>127</v>
      </c>
      <c r="CP21" s="30" t="s">
        <v>29</v>
      </c>
      <c r="CQ21" s="44"/>
      <c r="CR21" s="44">
        <v>13</v>
      </c>
      <c r="CS21" s="44"/>
      <c r="CT21" s="44"/>
      <c r="CU21" s="28">
        <f t="shared" si="16"/>
        <v>13</v>
      </c>
      <c r="CW21" s="30" t="s">
        <v>29</v>
      </c>
      <c r="CX21" s="44"/>
      <c r="CY21" s="44">
        <v>0</v>
      </c>
      <c r="CZ21" s="44"/>
      <c r="DA21" s="44"/>
      <c r="DB21" s="28">
        <f t="shared" si="17"/>
        <v>0</v>
      </c>
      <c r="DD21" s="30" t="s">
        <v>29</v>
      </c>
      <c r="DE21" s="44"/>
      <c r="DF21" s="44">
        <v>0</v>
      </c>
      <c r="DG21" s="44"/>
      <c r="DH21" s="44"/>
      <c r="DI21" s="28">
        <f t="shared" si="18"/>
        <v>0</v>
      </c>
      <c r="DL21" s="30" t="s">
        <v>29</v>
      </c>
      <c r="DM21" s="44">
        <f t="shared" si="19"/>
        <v>99</v>
      </c>
      <c r="DN21" s="44">
        <f t="shared" si="19"/>
        <v>84</v>
      </c>
      <c r="DO21" s="44">
        <f t="shared" si="19"/>
        <v>2</v>
      </c>
      <c r="DP21" s="44">
        <f t="shared" si="19"/>
        <v>45</v>
      </c>
      <c r="DQ21" s="44">
        <f t="shared" si="19"/>
        <v>230</v>
      </c>
      <c r="DR21" s="110">
        <v>230</v>
      </c>
      <c r="DS21" s="130"/>
    </row>
    <row r="22" spans="1:123" s="30" customFormat="1" ht="12.75" customHeight="1" x14ac:dyDescent="0.35">
      <c r="A22" s="29">
        <v>68</v>
      </c>
      <c r="B22" s="30" t="s">
        <v>61</v>
      </c>
      <c r="C22" s="44">
        <v>1</v>
      </c>
      <c r="D22" s="44">
        <v>1</v>
      </c>
      <c r="E22" s="44">
        <v>0</v>
      </c>
      <c r="F22" s="44">
        <v>0</v>
      </c>
      <c r="G22" s="28">
        <f t="shared" si="3"/>
        <v>2</v>
      </c>
      <c r="I22" s="30" t="s">
        <v>61</v>
      </c>
      <c r="J22" s="44">
        <v>0</v>
      </c>
      <c r="K22" s="44">
        <v>0</v>
      </c>
      <c r="L22" s="44">
        <v>0</v>
      </c>
      <c r="M22" s="44">
        <v>0</v>
      </c>
      <c r="N22" s="28">
        <f t="shared" si="4"/>
        <v>0</v>
      </c>
      <c r="P22" s="30" t="s">
        <v>61</v>
      </c>
      <c r="Q22" s="44">
        <v>0</v>
      </c>
      <c r="R22" s="44">
        <v>0</v>
      </c>
      <c r="S22" s="44">
        <v>0</v>
      </c>
      <c r="T22" s="44">
        <v>0</v>
      </c>
      <c r="U22" s="28">
        <f t="shared" si="5"/>
        <v>0</v>
      </c>
      <c r="W22" s="30" t="s">
        <v>61</v>
      </c>
      <c r="X22" s="44">
        <v>0</v>
      </c>
      <c r="Y22" s="44">
        <v>0</v>
      </c>
      <c r="Z22" s="44">
        <v>0</v>
      </c>
      <c r="AA22" s="44">
        <v>0</v>
      </c>
      <c r="AB22" s="28">
        <f t="shared" si="6"/>
        <v>0</v>
      </c>
      <c r="AD22" s="30" t="s">
        <v>61</v>
      </c>
      <c r="AE22" s="44">
        <v>0</v>
      </c>
      <c r="AF22" s="44">
        <v>0</v>
      </c>
      <c r="AG22" s="44">
        <v>0</v>
      </c>
      <c r="AH22" s="44">
        <v>0</v>
      </c>
      <c r="AI22" s="28">
        <f t="shared" si="7"/>
        <v>0</v>
      </c>
      <c r="AK22" s="30" t="s">
        <v>61</v>
      </c>
      <c r="AL22" s="44">
        <v>2</v>
      </c>
      <c r="AM22" s="44">
        <v>1</v>
      </c>
      <c r="AN22" s="44">
        <v>0</v>
      </c>
      <c r="AO22" s="44">
        <v>0</v>
      </c>
      <c r="AP22" s="28">
        <f t="shared" si="8"/>
        <v>3</v>
      </c>
      <c r="AR22" s="30" t="s">
        <v>61</v>
      </c>
      <c r="AS22" s="44">
        <v>0</v>
      </c>
      <c r="AT22" s="44">
        <v>0</v>
      </c>
      <c r="AU22" s="44">
        <v>0</v>
      </c>
      <c r="AV22" s="44">
        <v>0</v>
      </c>
      <c r="AW22" s="28">
        <f t="shared" si="9"/>
        <v>0</v>
      </c>
      <c r="AY22" s="30" t="s">
        <v>61</v>
      </c>
      <c r="AZ22" s="44">
        <v>9</v>
      </c>
      <c r="BA22" s="44">
        <v>2</v>
      </c>
      <c r="BB22" s="44">
        <v>1</v>
      </c>
      <c r="BC22" s="44">
        <v>1</v>
      </c>
      <c r="BD22" s="28">
        <f t="shared" si="10"/>
        <v>13</v>
      </c>
      <c r="BF22" s="30" t="s">
        <v>61</v>
      </c>
      <c r="BG22" s="44">
        <v>1</v>
      </c>
      <c r="BH22" s="44">
        <v>0</v>
      </c>
      <c r="BI22" s="44">
        <v>0</v>
      </c>
      <c r="BJ22" s="44">
        <v>0</v>
      </c>
      <c r="BK22" s="28">
        <f t="shared" si="11"/>
        <v>1</v>
      </c>
      <c r="BM22" s="30" t="s">
        <v>61</v>
      </c>
      <c r="BN22" s="44">
        <v>0</v>
      </c>
      <c r="BO22" s="44">
        <v>0</v>
      </c>
      <c r="BP22" s="44">
        <v>0</v>
      </c>
      <c r="BQ22" s="44"/>
      <c r="BR22" s="28">
        <f t="shared" si="12"/>
        <v>0</v>
      </c>
      <c r="BT22" s="30" t="s">
        <v>61</v>
      </c>
      <c r="BU22" s="44">
        <v>0</v>
      </c>
      <c r="BV22" s="44">
        <v>42</v>
      </c>
      <c r="BW22" s="44">
        <v>1</v>
      </c>
      <c r="BX22" s="44">
        <v>11</v>
      </c>
      <c r="BY22" s="28">
        <f t="shared" si="13"/>
        <v>54</v>
      </c>
      <c r="CA22" s="30" t="s">
        <v>61</v>
      </c>
      <c r="CB22" s="44">
        <v>0</v>
      </c>
      <c r="CC22" s="44">
        <v>0</v>
      </c>
      <c r="CD22" s="44">
        <v>0</v>
      </c>
      <c r="CE22" s="44">
        <v>0</v>
      </c>
      <c r="CF22" s="28">
        <f t="shared" si="14"/>
        <v>0</v>
      </c>
      <c r="CI22" s="30" t="s">
        <v>61</v>
      </c>
      <c r="CJ22" s="44">
        <v>4</v>
      </c>
      <c r="CK22" s="44">
        <v>1</v>
      </c>
      <c r="CL22" s="44">
        <v>0</v>
      </c>
      <c r="CM22" s="44">
        <v>3</v>
      </c>
      <c r="CN22" s="28">
        <f t="shared" si="15"/>
        <v>8</v>
      </c>
      <c r="CP22" s="30" t="s">
        <v>61</v>
      </c>
      <c r="CQ22" s="44"/>
      <c r="CR22" s="44">
        <v>0</v>
      </c>
      <c r="CS22" s="44"/>
      <c r="CT22" s="44"/>
      <c r="CU22" s="28">
        <f t="shared" si="16"/>
        <v>0</v>
      </c>
      <c r="CW22" s="30" t="s">
        <v>61</v>
      </c>
      <c r="CX22" s="44"/>
      <c r="CY22" s="44">
        <v>0</v>
      </c>
      <c r="CZ22" s="44"/>
      <c r="DA22" s="44"/>
      <c r="DB22" s="28">
        <f t="shared" si="17"/>
        <v>0</v>
      </c>
      <c r="DD22" s="30" t="s">
        <v>61</v>
      </c>
      <c r="DE22" s="44"/>
      <c r="DF22" s="44">
        <v>0</v>
      </c>
      <c r="DG22" s="44"/>
      <c r="DH22" s="44"/>
      <c r="DI22" s="28">
        <f t="shared" si="18"/>
        <v>0</v>
      </c>
      <c r="DL22" s="30" t="s">
        <v>61</v>
      </c>
      <c r="DM22" s="44">
        <f t="shared" si="19"/>
        <v>17</v>
      </c>
      <c r="DN22" s="44">
        <f t="shared" si="19"/>
        <v>47</v>
      </c>
      <c r="DO22" s="44">
        <f t="shared" si="19"/>
        <v>2</v>
      </c>
      <c r="DP22" s="44">
        <f t="shared" si="19"/>
        <v>15</v>
      </c>
      <c r="DQ22" s="44">
        <f t="shared" si="19"/>
        <v>81</v>
      </c>
      <c r="DR22" s="110">
        <v>81</v>
      </c>
      <c r="DS22" s="130"/>
    </row>
    <row r="23" spans="1:123" s="30" customFormat="1" ht="12.75" customHeight="1" x14ac:dyDescent="0.35">
      <c r="A23" s="29">
        <v>69</v>
      </c>
      <c r="B23" s="30" t="s">
        <v>30</v>
      </c>
      <c r="C23" s="44">
        <v>0</v>
      </c>
      <c r="D23" s="44">
        <v>1</v>
      </c>
      <c r="E23" s="44">
        <v>0</v>
      </c>
      <c r="F23" s="44">
        <v>0</v>
      </c>
      <c r="G23" s="28">
        <f t="shared" si="3"/>
        <v>1</v>
      </c>
      <c r="I23" s="30" t="s">
        <v>30</v>
      </c>
      <c r="J23" s="44">
        <v>0</v>
      </c>
      <c r="K23" s="44">
        <v>0</v>
      </c>
      <c r="L23" s="44">
        <v>0</v>
      </c>
      <c r="M23" s="44">
        <v>0</v>
      </c>
      <c r="N23" s="28">
        <f t="shared" si="4"/>
        <v>0</v>
      </c>
      <c r="P23" s="30" t="s">
        <v>30</v>
      </c>
      <c r="Q23" s="44">
        <v>0</v>
      </c>
      <c r="R23" s="44">
        <v>0</v>
      </c>
      <c r="S23" s="44">
        <v>0</v>
      </c>
      <c r="T23" s="44">
        <v>0</v>
      </c>
      <c r="U23" s="28">
        <f t="shared" si="5"/>
        <v>0</v>
      </c>
      <c r="W23" s="30" t="s">
        <v>30</v>
      </c>
      <c r="X23" s="44">
        <v>0</v>
      </c>
      <c r="Y23" s="44">
        <v>0</v>
      </c>
      <c r="Z23" s="44">
        <v>0</v>
      </c>
      <c r="AA23" s="44">
        <v>0</v>
      </c>
      <c r="AB23" s="28">
        <f t="shared" si="6"/>
        <v>0</v>
      </c>
      <c r="AD23" s="30" t="s">
        <v>30</v>
      </c>
      <c r="AE23" s="44">
        <v>0</v>
      </c>
      <c r="AF23" s="44">
        <v>0</v>
      </c>
      <c r="AG23" s="44">
        <v>0</v>
      </c>
      <c r="AH23" s="44">
        <v>0</v>
      </c>
      <c r="AI23" s="28">
        <f t="shared" si="7"/>
        <v>0</v>
      </c>
      <c r="AK23" s="30" t="s">
        <v>30</v>
      </c>
      <c r="AL23" s="44">
        <v>0</v>
      </c>
      <c r="AM23" s="44">
        <v>0</v>
      </c>
      <c r="AN23" s="44">
        <v>0</v>
      </c>
      <c r="AO23" s="44">
        <v>0</v>
      </c>
      <c r="AP23" s="28">
        <f t="shared" si="8"/>
        <v>0</v>
      </c>
      <c r="AR23" s="30" t="s">
        <v>30</v>
      </c>
      <c r="AS23" s="44">
        <v>18</v>
      </c>
      <c r="AT23" s="44">
        <v>10</v>
      </c>
      <c r="AU23" s="44">
        <v>0</v>
      </c>
      <c r="AV23" s="44">
        <v>3</v>
      </c>
      <c r="AW23" s="28">
        <f t="shared" si="9"/>
        <v>31</v>
      </c>
      <c r="AY23" s="30" t="s">
        <v>30</v>
      </c>
      <c r="AZ23" s="44">
        <v>0</v>
      </c>
      <c r="BA23" s="44">
        <v>0</v>
      </c>
      <c r="BB23" s="44">
        <v>0</v>
      </c>
      <c r="BC23" s="44">
        <v>0</v>
      </c>
      <c r="BD23" s="28">
        <f t="shared" si="10"/>
        <v>0</v>
      </c>
      <c r="BF23" s="30" t="s">
        <v>30</v>
      </c>
      <c r="BG23" s="44">
        <v>3</v>
      </c>
      <c r="BH23" s="44">
        <v>0</v>
      </c>
      <c r="BI23" s="44">
        <v>0</v>
      </c>
      <c r="BJ23" s="44">
        <v>0</v>
      </c>
      <c r="BK23" s="28">
        <f t="shared" si="11"/>
        <v>3</v>
      </c>
      <c r="BM23" s="30" t="s">
        <v>30</v>
      </c>
      <c r="BN23" s="44">
        <v>0</v>
      </c>
      <c r="BO23" s="44">
        <v>0</v>
      </c>
      <c r="BP23" s="44">
        <v>0</v>
      </c>
      <c r="BQ23" s="44"/>
      <c r="BR23" s="28">
        <f t="shared" si="12"/>
        <v>0</v>
      </c>
      <c r="BT23" s="30" t="s">
        <v>30</v>
      </c>
      <c r="BU23" s="44">
        <v>17</v>
      </c>
      <c r="BV23" s="44">
        <v>10</v>
      </c>
      <c r="BW23" s="44">
        <v>2</v>
      </c>
      <c r="BX23" s="44">
        <v>8</v>
      </c>
      <c r="BY23" s="28">
        <f t="shared" si="13"/>
        <v>37</v>
      </c>
      <c r="CA23" s="30" t="s">
        <v>30</v>
      </c>
      <c r="CB23" s="44">
        <v>0</v>
      </c>
      <c r="CC23" s="44">
        <v>0</v>
      </c>
      <c r="CD23" s="44">
        <v>0</v>
      </c>
      <c r="CE23" s="44">
        <v>0</v>
      </c>
      <c r="CF23" s="28">
        <f t="shared" si="14"/>
        <v>0</v>
      </c>
      <c r="CI23" s="30" t="s">
        <v>30</v>
      </c>
      <c r="CJ23" s="44">
        <v>15</v>
      </c>
      <c r="CK23" s="44">
        <v>10</v>
      </c>
      <c r="CL23" s="44">
        <v>2</v>
      </c>
      <c r="CM23" s="44">
        <v>8</v>
      </c>
      <c r="CN23" s="28">
        <f t="shared" si="15"/>
        <v>35</v>
      </c>
      <c r="CP23" s="30" t="s">
        <v>30</v>
      </c>
      <c r="CQ23" s="44"/>
      <c r="CR23" s="44">
        <v>11</v>
      </c>
      <c r="CS23" s="44"/>
      <c r="CT23" s="44"/>
      <c r="CU23" s="28">
        <f t="shared" si="16"/>
        <v>11</v>
      </c>
      <c r="CW23" s="30" t="s">
        <v>30</v>
      </c>
      <c r="CX23" s="44"/>
      <c r="CY23" s="44">
        <v>0</v>
      </c>
      <c r="CZ23" s="44"/>
      <c r="DA23" s="44"/>
      <c r="DB23" s="28">
        <f t="shared" si="17"/>
        <v>0</v>
      </c>
      <c r="DD23" s="30" t="s">
        <v>30</v>
      </c>
      <c r="DE23" s="44"/>
      <c r="DF23" s="44">
        <v>0</v>
      </c>
      <c r="DG23" s="44"/>
      <c r="DH23" s="44"/>
      <c r="DI23" s="28">
        <f t="shared" si="18"/>
        <v>0</v>
      </c>
      <c r="DL23" s="30" t="s">
        <v>30</v>
      </c>
      <c r="DM23" s="44">
        <f t="shared" si="19"/>
        <v>53</v>
      </c>
      <c r="DN23" s="44">
        <f>D23+K23+R23+Y23+AF23+AM23+AT23+BA23+BH23+BO23+BV23+CC23+CK23+CR23+CY23+DF23</f>
        <v>42</v>
      </c>
      <c r="DO23" s="44">
        <f t="shared" si="19"/>
        <v>4</v>
      </c>
      <c r="DP23" s="44">
        <f t="shared" si="19"/>
        <v>19</v>
      </c>
      <c r="DQ23" s="44">
        <f t="shared" si="19"/>
        <v>118</v>
      </c>
      <c r="DR23" s="110">
        <v>118</v>
      </c>
      <c r="DS23" s="130"/>
    </row>
    <row r="24" spans="1:123" s="30" customFormat="1" ht="12.75" customHeight="1" x14ac:dyDescent="0.35">
      <c r="A24" s="29">
        <v>70</v>
      </c>
      <c r="B24" s="30" t="s">
        <v>31</v>
      </c>
      <c r="C24" s="44">
        <v>0</v>
      </c>
      <c r="D24" s="44">
        <v>1</v>
      </c>
      <c r="E24" s="44">
        <v>0</v>
      </c>
      <c r="F24" s="44">
        <v>0</v>
      </c>
      <c r="G24" s="28">
        <f t="shared" si="3"/>
        <v>1</v>
      </c>
      <c r="I24" s="30" t="s">
        <v>31</v>
      </c>
      <c r="J24" s="44">
        <v>2</v>
      </c>
      <c r="K24" s="44">
        <v>4</v>
      </c>
      <c r="L24" s="44">
        <v>0</v>
      </c>
      <c r="M24" s="44">
        <v>0</v>
      </c>
      <c r="N24" s="28">
        <f t="shared" si="4"/>
        <v>6</v>
      </c>
      <c r="P24" s="30" t="s">
        <v>31</v>
      </c>
      <c r="Q24" s="44">
        <v>0</v>
      </c>
      <c r="R24" s="44">
        <v>0</v>
      </c>
      <c r="S24" s="44">
        <v>0</v>
      </c>
      <c r="T24" s="44">
        <v>0</v>
      </c>
      <c r="U24" s="28">
        <f t="shared" si="5"/>
        <v>0</v>
      </c>
      <c r="W24" s="30" t="s">
        <v>31</v>
      </c>
      <c r="X24" s="44">
        <v>0</v>
      </c>
      <c r="Y24" s="44">
        <v>0</v>
      </c>
      <c r="Z24" s="44">
        <v>0</v>
      </c>
      <c r="AA24" s="44">
        <v>0</v>
      </c>
      <c r="AB24" s="28">
        <f t="shared" si="6"/>
        <v>0</v>
      </c>
      <c r="AD24" s="30" t="s">
        <v>31</v>
      </c>
      <c r="AE24" s="44">
        <v>0</v>
      </c>
      <c r="AF24" s="44">
        <v>0</v>
      </c>
      <c r="AG24" s="44">
        <v>0</v>
      </c>
      <c r="AH24" s="44">
        <v>0</v>
      </c>
      <c r="AI24" s="28">
        <f t="shared" si="7"/>
        <v>0</v>
      </c>
      <c r="AK24" s="30" t="s">
        <v>31</v>
      </c>
      <c r="AL24" s="44">
        <v>0</v>
      </c>
      <c r="AM24" s="44">
        <v>0</v>
      </c>
      <c r="AN24" s="44">
        <v>0</v>
      </c>
      <c r="AO24" s="44">
        <v>13</v>
      </c>
      <c r="AP24" s="28">
        <f t="shared" si="8"/>
        <v>13</v>
      </c>
      <c r="AR24" s="30" t="s">
        <v>31</v>
      </c>
      <c r="AS24" s="44">
        <v>0</v>
      </c>
      <c r="AT24" s="44">
        <v>0</v>
      </c>
      <c r="AU24" s="44">
        <v>0</v>
      </c>
      <c r="AV24" s="44">
        <v>1</v>
      </c>
      <c r="AW24" s="28">
        <f t="shared" si="9"/>
        <v>1</v>
      </c>
      <c r="AY24" s="30" t="s">
        <v>31</v>
      </c>
      <c r="AZ24" s="44">
        <v>24</v>
      </c>
      <c r="BA24" s="44">
        <v>5</v>
      </c>
      <c r="BB24" s="44">
        <v>0</v>
      </c>
      <c r="BC24" s="44">
        <v>1</v>
      </c>
      <c r="BD24" s="28">
        <f t="shared" si="10"/>
        <v>30</v>
      </c>
      <c r="BF24" s="30" t="s">
        <v>31</v>
      </c>
      <c r="BG24" s="44">
        <v>0</v>
      </c>
      <c r="BH24" s="44">
        <v>0</v>
      </c>
      <c r="BI24" s="44">
        <v>0</v>
      </c>
      <c r="BJ24" s="44">
        <v>0</v>
      </c>
      <c r="BK24" s="28">
        <f t="shared" si="11"/>
        <v>0</v>
      </c>
      <c r="BM24" s="30" t="s">
        <v>31</v>
      </c>
      <c r="BN24" s="44">
        <v>0</v>
      </c>
      <c r="BO24" s="44">
        <v>0</v>
      </c>
      <c r="BP24" s="44">
        <v>0</v>
      </c>
      <c r="BQ24" s="44"/>
      <c r="BR24" s="28">
        <f t="shared" si="12"/>
        <v>0</v>
      </c>
      <c r="BT24" s="30" t="s">
        <v>31</v>
      </c>
      <c r="BU24" s="44">
        <v>4</v>
      </c>
      <c r="BV24" s="44">
        <v>19</v>
      </c>
      <c r="BW24" s="44">
        <v>2</v>
      </c>
      <c r="BX24" s="44">
        <v>18</v>
      </c>
      <c r="BY24" s="28">
        <f t="shared" si="13"/>
        <v>43</v>
      </c>
      <c r="CA24" s="30" t="s">
        <v>31</v>
      </c>
      <c r="CB24" s="44">
        <v>0</v>
      </c>
      <c r="CC24" s="44">
        <v>0</v>
      </c>
      <c r="CD24" s="44">
        <v>0</v>
      </c>
      <c r="CE24" s="44">
        <v>1</v>
      </c>
      <c r="CF24" s="28">
        <f t="shared" si="14"/>
        <v>1</v>
      </c>
      <c r="CI24" s="30" t="s">
        <v>31</v>
      </c>
      <c r="CJ24" s="44">
        <v>0</v>
      </c>
      <c r="CK24" s="44">
        <v>0</v>
      </c>
      <c r="CL24" s="44">
        <v>0</v>
      </c>
      <c r="CM24" s="44">
        <v>2</v>
      </c>
      <c r="CN24" s="28">
        <f t="shared" si="15"/>
        <v>2</v>
      </c>
      <c r="CP24" s="30" t="s">
        <v>31</v>
      </c>
      <c r="CQ24" s="44"/>
      <c r="CR24" s="44">
        <v>0</v>
      </c>
      <c r="CS24" s="44"/>
      <c r="CT24" s="44"/>
      <c r="CU24" s="28">
        <f t="shared" si="16"/>
        <v>0</v>
      </c>
      <c r="CW24" s="30" t="s">
        <v>31</v>
      </c>
      <c r="CX24" s="44"/>
      <c r="CY24" s="44">
        <v>0</v>
      </c>
      <c r="CZ24" s="44"/>
      <c r="DA24" s="44"/>
      <c r="DB24" s="28">
        <f t="shared" si="17"/>
        <v>0</v>
      </c>
      <c r="DD24" s="30" t="s">
        <v>31</v>
      </c>
      <c r="DE24" s="44"/>
      <c r="DF24" s="44">
        <v>0</v>
      </c>
      <c r="DG24" s="44"/>
      <c r="DH24" s="44"/>
      <c r="DI24" s="28">
        <f t="shared" si="18"/>
        <v>0</v>
      </c>
      <c r="DL24" s="30" t="s">
        <v>31</v>
      </c>
      <c r="DM24" s="44">
        <f t="shared" si="19"/>
        <v>30</v>
      </c>
      <c r="DN24" s="44">
        <f t="shared" si="19"/>
        <v>29</v>
      </c>
      <c r="DO24" s="44">
        <f t="shared" si="19"/>
        <v>2</v>
      </c>
      <c r="DP24" s="44">
        <f t="shared" si="19"/>
        <v>36</v>
      </c>
      <c r="DQ24" s="44">
        <f t="shared" si="19"/>
        <v>97</v>
      </c>
      <c r="DR24" s="110">
        <v>97</v>
      </c>
      <c r="DS24" s="130"/>
    </row>
    <row r="25" spans="1:123" s="30" customFormat="1" ht="12.75" customHeight="1" x14ac:dyDescent="0.35">
      <c r="A25" s="29">
        <v>71</v>
      </c>
      <c r="B25" s="30" t="s">
        <v>62</v>
      </c>
      <c r="C25" s="44">
        <v>0</v>
      </c>
      <c r="D25" s="44">
        <v>0</v>
      </c>
      <c r="E25" s="44">
        <v>0</v>
      </c>
      <c r="F25" s="44">
        <v>0</v>
      </c>
      <c r="G25" s="28">
        <f t="shared" si="3"/>
        <v>0</v>
      </c>
      <c r="I25" s="30" t="s">
        <v>62</v>
      </c>
      <c r="J25" s="44">
        <v>0</v>
      </c>
      <c r="K25" s="44">
        <v>0</v>
      </c>
      <c r="L25" s="44">
        <v>0</v>
      </c>
      <c r="M25" s="44">
        <v>0</v>
      </c>
      <c r="N25" s="28">
        <f t="shared" si="4"/>
        <v>0</v>
      </c>
      <c r="P25" s="30" t="s">
        <v>62</v>
      </c>
      <c r="Q25" s="44">
        <v>0</v>
      </c>
      <c r="R25" s="44">
        <v>0</v>
      </c>
      <c r="S25" s="44">
        <v>0</v>
      </c>
      <c r="T25" s="44">
        <v>0</v>
      </c>
      <c r="U25" s="28">
        <f t="shared" si="5"/>
        <v>0</v>
      </c>
      <c r="W25" s="30" t="s">
        <v>62</v>
      </c>
      <c r="X25" s="44">
        <v>0</v>
      </c>
      <c r="Y25" s="44">
        <v>0</v>
      </c>
      <c r="Z25" s="44">
        <v>0</v>
      </c>
      <c r="AA25" s="44">
        <v>0</v>
      </c>
      <c r="AB25" s="28">
        <f t="shared" si="6"/>
        <v>0</v>
      </c>
      <c r="AD25" s="30" t="s">
        <v>62</v>
      </c>
      <c r="AE25" s="44">
        <v>0</v>
      </c>
      <c r="AF25" s="44">
        <v>0</v>
      </c>
      <c r="AG25" s="44">
        <v>0</v>
      </c>
      <c r="AH25" s="44">
        <v>0</v>
      </c>
      <c r="AI25" s="28">
        <f t="shared" si="7"/>
        <v>0</v>
      </c>
      <c r="AK25" s="30" t="s">
        <v>62</v>
      </c>
      <c r="AL25" s="44">
        <v>0</v>
      </c>
      <c r="AM25" s="44">
        <v>0</v>
      </c>
      <c r="AN25" s="44">
        <v>0</v>
      </c>
      <c r="AO25" s="44">
        <v>0</v>
      </c>
      <c r="AP25" s="28">
        <f t="shared" si="8"/>
        <v>0</v>
      </c>
      <c r="AR25" s="30" t="s">
        <v>62</v>
      </c>
      <c r="AS25" s="44">
        <v>0</v>
      </c>
      <c r="AT25" s="44">
        <v>0</v>
      </c>
      <c r="AU25" s="44">
        <v>0</v>
      </c>
      <c r="AV25" s="44">
        <v>0</v>
      </c>
      <c r="AW25" s="28">
        <f t="shared" si="9"/>
        <v>0</v>
      </c>
      <c r="AY25" s="30" t="s">
        <v>62</v>
      </c>
      <c r="AZ25" s="44">
        <v>1</v>
      </c>
      <c r="BA25" s="44">
        <v>0</v>
      </c>
      <c r="BB25" s="44">
        <v>0</v>
      </c>
      <c r="BC25" s="44">
        <v>0</v>
      </c>
      <c r="BD25" s="28">
        <f t="shared" si="10"/>
        <v>1</v>
      </c>
      <c r="BF25" s="30" t="s">
        <v>62</v>
      </c>
      <c r="BG25" s="44">
        <v>0</v>
      </c>
      <c r="BH25" s="44">
        <v>0</v>
      </c>
      <c r="BI25" s="44">
        <v>0</v>
      </c>
      <c r="BJ25" s="44">
        <v>0</v>
      </c>
      <c r="BK25" s="28">
        <f t="shared" si="11"/>
        <v>0</v>
      </c>
      <c r="BM25" s="30" t="s">
        <v>62</v>
      </c>
      <c r="BN25" s="44">
        <v>0</v>
      </c>
      <c r="BO25" s="44">
        <v>0</v>
      </c>
      <c r="BP25" s="44">
        <v>0</v>
      </c>
      <c r="BQ25" s="44"/>
      <c r="BR25" s="28">
        <f t="shared" si="12"/>
        <v>0</v>
      </c>
      <c r="BT25" s="30" t="s">
        <v>62</v>
      </c>
      <c r="BU25" s="44">
        <v>0</v>
      </c>
      <c r="BV25" s="44">
        <v>1</v>
      </c>
      <c r="BW25" s="44">
        <v>0</v>
      </c>
      <c r="BX25" s="44">
        <v>0</v>
      </c>
      <c r="BY25" s="28">
        <f t="shared" si="13"/>
        <v>1</v>
      </c>
      <c r="CA25" s="30" t="s">
        <v>62</v>
      </c>
      <c r="CB25" s="44">
        <v>1</v>
      </c>
      <c r="CC25" s="44">
        <v>0</v>
      </c>
      <c r="CD25" s="44">
        <v>0</v>
      </c>
      <c r="CE25" s="44">
        <v>0</v>
      </c>
      <c r="CF25" s="28">
        <f t="shared" si="14"/>
        <v>1</v>
      </c>
      <c r="CI25" s="30" t="s">
        <v>62</v>
      </c>
      <c r="CJ25" s="44">
        <v>1</v>
      </c>
      <c r="CK25" s="44">
        <v>4</v>
      </c>
      <c r="CL25" s="44">
        <v>0</v>
      </c>
      <c r="CM25" s="44">
        <v>0</v>
      </c>
      <c r="CN25" s="28">
        <f t="shared" si="15"/>
        <v>5</v>
      </c>
      <c r="CP25" s="30" t="s">
        <v>62</v>
      </c>
      <c r="CQ25" s="44"/>
      <c r="CR25" s="44">
        <v>2</v>
      </c>
      <c r="CS25" s="44"/>
      <c r="CT25" s="44"/>
      <c r="CU25" s="28">
        <f t="shared" si="16"/>
        <v>2</v>
      </c>
      <c r="CW25" s="30" t="s">
        <v>62</v>
      </c>
      <c r="CX25" s="44"/>
      <c r="CY25" s="44">
        <v>3</v>
      </c>
      <c r="CZ25" s="44"/>
      <c r="DA25" s="44"/>
      <c r="DB25" s="28">
        <f t="shared" si="17"/>
        <v>3</v>
      </c>
      <c r="DD25" s="30" t="s">
        <v>62</v>
      </c>
      <c r="DE25" s="44"/>
      <c r="DF25" s="44">
        <v>0</v>
      </c>
      <c r="DG25" s="44"/>
      <c r="DH25" s="44"/>
      <c r="DI25" s="28">
        <f t="shared" si="18"/>
        <v>0</v>
      </c>
      <c r="DL25" s="30" t="s">
        <v>62</v>
      </c>
      <c r="DM25" s="44">
        <f t="shared" si="19"/>
        <v>3</v>
      </c>
      <c r="DN25" s="44">
        <f t="shared" si="19"/>
        <v>10</v>
      </c>
      <c r="DO25" s="44">
        <f t="shared" si="19"/>
        <v>0</v>
      </c>
      <c r="DP25" s="44">
        <f t="shared" si="19"/>
        <v>0</v>
      </c>
      <c r="DQ25" s="44">
        <f t="shared" si="19"/>
        <v>13</v>
      </c>
      <c r="DR25" s="110">
        <v>13</v>
      </c>
      <c r="DS25" s="130"/>
    </row>
    <row r="26" spans="1:123" s="30" customFormat="1" ht="12.75" customHeight="1" x14ac:dyDescent="0.35">
      <c r="A26" s="29">
        <v>73</v>
      </c>
      <c r="B26" s="30" t="s">
        <v>33</v>
      </c>
      <c r="C26" s="44">
        <v>1</v>
      </c>
      <c r="D26" s="44">
        <v>1</v>
      </c>
      <c r="E26" s="44">
        <v>0</v>
      </c>
      <c r="F26" s="44">
        <v>0</v>
      </c>
      <c r="G26" s="28">
        <f t="shared" si="3"/>
        <v>2</v>
      </c>
      <c r="I26" s="30" t="s">
        <v>33</v>
      </c>
      <c r="J26" s="44">
        <v>1</v>
      </c>
      <c r="K26" s="44">
        <v>0</v>
      </c>
      <c r="L26" s="44">
        <v>0</v>
      </c>
      <c r="M26" s="44">
        <v>1</v>
      </c>
      <c r="N26" s="28">
        <f t="shared" si="4"/>
        <v>2</v>
      </c>
      <c r="P26" s="30" t="s">
        <v>33</v>
      </c>
      <c r="Q26" s="44">
        <v>0</v>
      </c>
      <c r="R26" s="44">
        <v>0</v>
      </c>
      <c r="S26" s="44">
        <v>0</v>
      </c>
      <c r="T26" s="44">
        <v>0</v>
      </c>
      <c r="U26" s="28">
        <f t="shared" si="5"/>
        <v>0</v>
      </c>
      <c r="W26" s="30" t="s">
        <v>33</v>
      </c>
      <c r="X26" s="44">
        <v>0</v>
      </c>
      <c r="Y26" s="44">
        <v>0</v>
      </c>
      <c r="Z26" s="44">
        <v>0</v>
      </c>
      <c r="AA26" s="44">
        <v>0</v>
      </c>
      <c r="AB26" s="28">
        <f t="shared" si="6"/>
        <v>0</v>
      </c>
      <c r="AD26" s="30" t="s">
        <v>33</v>
      </c>
      <c r="AE26" s="44">
        <v>0</v>
      </c>
      <c r="AF26" s="44">
        <v>9</v>
      </c>
      <c r="AG26" s="44">
        <v>0</v>
      </c>
      <c r="AH26" s="44">
        <v>0</v>
      </c>
      <c r="AI26" s="28">
        <f t="shared" si="7"/>
        <v>9</v>
      </c>
      <c r="AK26" s="30" t="s">
        <v>33</v>
      </c>
      <c r="AL26" s="44">
        <v>0</v>
      </c>
      <c r="AM26" s="44">
        <v>0</v>
      </c>
      <c r="AN26" s="44">
        <v>0</v>
      </c>
      <c r="AO26" s="44">
        <v>10</v>
      </c>
      <c r="AP26" s="28">
        <f t="shared" si="8"/>
        <v>10</v>
      </c>
      <c r="AR26" s="30" t="s">
        <v>33</v>
      </c>
      <c r="AS26" s="44">
        <v>1</v>
      </c>
      <c r="AT26" s="44">
        <v>0</v>
      </c>
      <c r="AU26" s="44">
        <v>0</v>
      </c>
      <c r="AV26" s="44">
        <v>2</v>
      </c>
      <c r="AW26" s="28">
        <f t="shared" si="9"/>
        <v>3</v>
      </c>
      <c r="AY26" s="30" t="s">
        <v>33</v>
      </c>
      <c r="AZ26" s="44">
        <v>43</v>
      </c>
      <c r="BA26" s="44">
        <v>0</v>
      </c>
      <c r="BB26" s="44">
        <v>1</v>
      </c>
      <c r="BC26" s="44">
        <v>5</v>
      </c>
      <c r="BD26" s="28">
        <f t="shared" si="10"/>
        <v>49</v>
      </c>
      <c r="BF26" s="30" t="s">
        <v>33</v>
      </c>
      <c r="BG26" s="44">
        <v>0</v>
      </c>
      <c r="BH26" s="44">
        <v>0</v>
      </c>
      <c r="BI26" s="44">
        <v>0</v>
      </c>
      <c r="BJ26" s="44">
        <v>0</v>
      </c>
      <c r="BK26" s="28">
        <f t="shared" si="11"/>
        <v>0</v>
      </c>
      <c r="BM26" s="30" t="s">
        <v>33</v>
      </c>
      <c r="BN26" s="44">
        <v>0</v>
      </c>
      <c r="BO26" s="44">
        <v>0</v>
      </c>
      <c r="BP26" s="44">
        <v>0</v>
      </c>
      <c r="BQ26" s="44"/>
      <c r="BR26" s="28">
        <f t="shared" si="12"/>
        <v>0</v>
      </c>
      <c r="BT26" s="30" t="s">
        <v>33</v>
      </c>
      <c r="BU26" s="44">
        <v>0</v>
      </c>
      <c r="BV26" s="44">
        <v>0</v>
      </c>
      <c r="BW26" s="44">
        <v>0</v>
      </c>
      <c r="BX26" s="44">
        <v>0</v>
      </c>
      <c r="BY26" s="28">
        <f t="shared" si="13"/>
        <v>0</v>
      </c>
      <c r="CA26" s="30" t="s">
        <v>33</v>
      </c>
      <c r="CB26" s="44">
        <v>0</v>
      </c>
      <c r="CC26" s="44">
        <v>0</v>
      </c>
      <c r="CD26" s="44">
        <v>0</v>
      </c>
      <c r="CE26" s="44">
        <v>0</v>
      </c>
      <c r="CF26" s="28">
        <f t="shared" si="14"/>
        <v>0</v>
      </c>
      <c r="CI26" s="30" t="s">
        <v>33</v>
      </c>
      <c r="CJ26" s="44">
        <v>6</v>
      </c>
      <c r="CK26" s="44">
        <v>25</v>
      </c>
      <c r="CL26" s="44">
        <v>1</v>
      </c>
      <c r="CM26" s="44">
        <v>21</v>
      </c>
      <c r="CN26" s="28">
        <f t="shared" si="15"/>
        <v>53</v>
      </c>
      <c r="CP26" s="30" t="s">
        <v>33</v>
      </c>
      <c r="CQ26" s="44"/>
      <c r="CR26" s="44">
        <v>0</v>
      </c>
      <c r="CS26" s="44"/>
      <c r="CT26" s="44"/>
      <c r="CU26" s="28">
        <f t="shared" si="16"/>
        <v>0</v>
      </c>
      <c r="CW26" s="30" t="s">
        <v>33</v>
      </c>
      <c r="CX26" s="44"/>
      <c r="CY26" s="44">
        <v>0</v>
      </c>
      <c r="CZ26" s="44"/>
      <c r="DA26" s="44"/>
      <c r="DB26" s="28">
        <f t="shared" si="17"/>
        <v>0</v>
      </c>
      <c r="DD26" s="30" t="s">
        <v>33</v>
      </c>
      <c r="DE26" s="44"/>
      <c r="DF26" s="44">
        <v>0</v>
      </c>
      <c r="DG26" s="44"/>
      <c r="DH26" s="44"/>
      <c r="DI26" s="28">
        <f t="shared" si="18"/>
        <v>0</v>
      </c>
      <c r="DL26" s="30" t="s">
        <v>33</v>
      </c>
      <c r="DM26" s="44">
        <f t="shared" si="19"/>
        <v>52</v>
      </c>
      <c r="DN26" s="44">
        <f t="shared" si="19"/>
        <v>35</v>
      </c>
      <c r="DO26" s="44">
        <f t="shared" si="19"/>
        <v>2</v>
      </c>
      <c r="DP26" s="44">
        <f t="shared" si="19"/>
        <v>39</v>
      </c>
      <c r="DQ26" s="44">
        <f t="shared" si="19"/>
        <v>128</v>
      </c>
      <c r="DR26" s="110">
        <v>128</v>
      </c>
      <c r="DS26" s="130"/>
    </row>
    <row r="27" spans="1:123" s="30" customFormat="1" ht="12.75" customHeight="1" x14ac:dyDescent="0.35">
      <c r="A27" s="29">
        <v>74</v>
      </c>
      <c r="B27" s="30" t="s">
        <v>34</v>
      </c>
      <c r="C27" s="44">
        <v>0</v>
      </c>
      <c r="D27" s="44">
        <v>3</v>
      </c>
      <c r="E27" s="44">
        <v>0</v>
      </c>
      <c r="F27" s="44">
        <v>1</v>
      </c>
      <c r="G27" s="28">
        <f t="shared" si="3"/>
        <v>4</v>
      </c>
      <c r="I27" s="30" t="s">
        <v>34</v>
      </c>
      <c r="J27" s="44">
        <v>0</v>
      </c>
      <c r="K27" s="44">
        <v>0</v>
      </c>
      <c r="L27" s="44">
        <v>0</v>
      </c>
      <c r="M27" s="44">
        <v>0</v>
      </c>
      <c r="N27" s="28">
        <f t="shared" si="4"/>
        <v>0</v>
      </c>
      <c r="P27" s="30" t="s">
        <v>34</v>
      </c>
      <c r="Q27" s="44">
        <v>0</v>
      </c>
      <c r="R27" s="44">
        <v>0</v>
      </c>
      <c r="S27" s="44">
        <v>0</v>
      </c>
      <c r="T27" s="44">
        <v>0</v>
      </c>
      <c r="U27" s="28">
        <f t="shared" si="5"/>
        <v>0</v>
      </c>
      <c r="W27" s="30" t="s">
        <v>34</v>
      </c>
      <c r="X27" s="44">
        <v>0</v>
      </c>
      <c r="Y27" s="44">
        <v>0</v>
      </c>
      <c r="Z27" s="44">
        <v>0</v>
      </c>
      <c r="AA27" s="44">
        <v>0</v>
      </c>
      <c r="AB27" s="28">
        <f t="shared" si="6"/>
        <v>0</v>
      </c>
      <c r="AD27" s="30" t="s">
        <v>34</v>
      </c>
      <c r="AE27" s="44">
        <v>0</v>
      </c>
      <c r="AF27" s="44">
        <v>0</v>
      </c>
      <c r="AG27" s="44">
        <v>0</v>
      </c>
      <c r="AH27" s="44">
        <v>0</v>
      </c>
      <c r="AI27" s="28">
        <f t="shared" si="7"/>
        <v>0</v>
      </c>
      <c r="AK27" s="30" t="s">
        <v>34</v>
      </c>
      <c r="AL27" s="44">
        <v>0</v>
      </c>
      <c r="AM27" s="44">
        <v>0</v>
      </c>
      <c r="AN27" s="44">
        <v>0</v>
      </c>
      <c r="AO27" s="44">
        <v>0</v>
      </c>
      <c r="AP27" s="28">
        <f t="shared" si="8"/>
        <v>0</v>
      </c>
      <c r="AR27" s="30" t="s">
        <v>34</v>
      </c>
      <c r="AS27" s="44">
        <v>0</v>
      </c>
      <c r="AT27" s="44">
        <v>0</v>
      </c>
      <c r="AU27" s="44">
        <v>0</v>
      </c>
      <c r="AV27" s="44">
        <v>0</v>
      </c>
      <c r="AW27" s="28">
        <f t="shared" si="9"/>
        <v>0</v>
      </c>
      <c r="AY27" s="30" t="s">
        <v>34</v>
      </c>
      <c r="AZ27" s="44">
        <v>29</v>
      </c>
      <c r="BA27" s="44">
        <v>5</v>
      </c>
      <c r="BB27" s="44">
        <v>0</v>
      </c>
      <c r="BC27" s="44">
        <v>5</v>
      </c>
      <c r="BD27" s="28">
        <f t="shared" si="10"/>
        <v>39</v>
      </c>
      <c r="BF27" s="30" t="s">
        <v>34</v>
      </c>
      <c r="BG27" s="44">
        <v>0</v>
      </c>
      <c r="BH27" s="44">
        <v>0</v>
      </c>
      <c r="BI27" s="44">
        <v>0</v>
      </c>
      <c r="BJ27" s="44">
        <v>0</v>
      </c>
      <c r="BK27" s="28">
        <f t="shared" si="11"/>
        <v>0</v>
      </c>
      <c r="BM27" s="30" t="s">
        <v>34</v>
      </c>
      <c r="BN27" s="44">
        <v>0</v>
      </c>
      <c r="BO27" s="44">
        <v>0</v>
      </c>
      <c r="BP27" s="44">
        <v>0</v>
      </c>
      <c r="BQ27" s="44"/>
      <c r="BR27" s="28">
        <f t="shared" si="12"/>
        <v>0</v>
      </c>
      <c r="BT27" s="30" t="s">
        <v>34</v>
      </c>
      <c r="BU27" s="44">
        <v>1</v>
      </c>
      <c r="BV27" s="44">
        <v>40</v>
      </c>
      <c r="BW27" s="44">
        <v>0</v>
      </c>
      <c r="BX27" s="44">
        <v>16</v>
      </c>
      <c r="BY27" s="28">
        <f t="shared" si="13"/>
        <v>57</v>
      </c>
      <c r="CA27" s="30" t="s">
        <v>34</v>
      </c>
      <c r="CB27" s="44">
        <v>0</v>
      </c>
      <c r="CC27" s="44">
        <v>0</v>
      </c>
      <c r="CD27" s="44">
        <v>0</v>
      </c>
      <c r="CE27" s="44">
        <v>0</v>
      </c>
      <c r="CF27" s="28">
        <f t="shared" si="14"/>
        <v>0</v>
      </c>
      <c r="CI27" s="30" t="s">
        <v>34</v>
      </c>
      <c r="CJ27" s="44">
        <v>1</v>
      </c>
      <c r="CK27" s="44">
        <v>1</v>
      </c>
      <c r="CL27" s="44">
        <v>0</v>
      </c>
      <c r="CM27" s="44">
        <v>3</v>
      </c>
      <c r="CN27" s="28">
        <f t="shared" si="15"/>
        <v>5</v>
      </c>
      <c r="CP27" s="30" t="s">
        <v>34</v>
      </c>
      <c r="CQ27" s="44"/>
      <c r="CR27" s="44">
        <v>0</v>
      </c>
      <c r="CS27" s="44"/>
      <c r="CT27" s="44"/>
      <c r="CU27" s="28">
        <f t="shared" si="16"/>
        <v>0</v>
      </c>
      <c r="CW27" s="30" t="s">
        <v>34</v>
      </c>
      <c r="CX27" s="44"/>
      <c r="CY27" s="44">
        <v>0</v>
      </c>
      <c r="CZ27" s="44"/>
      <c r="DA27" s="44"/>
      <c r="DB27" s="28">
        <f t="shared" si="17"/>
        <v>0</v>
      </c>
      <c r="DD27" s="30" t="s">
        <v>34</v>
      </c>
      <c r="DE27" s="44"/>
      <c r="DF27" s="44">
        <v>0</v>
      </c>
      <c r="DG27" s="44"/>
      <c r="DH27" s="44"/>
      <c r="DI27" s="28">
        <f t="shared" si="18"/>
        <v>0</v>
      </c>
      <c r="DL27" s="30" t="s">
        <v>34</v>
      </c>
      <c r="DM27" s="44">
        <f t="shared" si="19"/>
        <v>31</v>
      </c>
      <c r="DN27" s="44">
        <f t="shared" si="19"/>
        <v>49</v>
      </c>
      <c r="DO27" s="44">
        <f t="shared" si="19"/>
        <v>0</v>
      </c>
      <c r="DP27" s="44">
        <f t="shared" si="19"/>
        <v>25</v>
      </c>
      <c r="DQ27" s="44">
        <f t="shared" si="19"/>
        <v>105</v>
      </c>
      <c r="DR27" s="110">
        <v>105</v>
      </c>
      <c r="DS27" s="130"/>
    </row>
    <row r="28" spans="1:123" s="30" customFormat="1" ht="12.75" customHeight="1" x14ac:dyDescent="0.35">
      <c r="A28" s="29">
        <v>75</v>
      </c>
      <c r="B28" s="30" t="s">
        <v>35</v>
      </c>
      <c r="C28" s="44">
        <v>0</v>
      </c>
      <c r="D28" s="44">
        <v>0</v>
      </c>
      <c r="E28" s="44">
        <v>0</v>
      </c>
      <c r="F28" s="44">
        <v>1</v>
      </c>
      <c r="G28" s="28">
        <f t="shared" si="3"/>
        <v>1</v>
      </c>
      <c r="I28" s="30" t="s">
        <v>35</v>
      </c>
      <c r="J28" s="44">
        <v>0</v>
      </c>
      <c r="K28" s="44">
        <v>0</v>
      </c>
      <c r="L28" s="44">
        <v>0</v>
      </c>
      <c r="M28" s="44">
        <v>0</v>
      </c>
      <c r="N28" s="28">
        <f t="shared" si="4"/>
        <v>0</v>
      </c>
      <c r="P28" s="30" t="s">
        <v>35</v>
      </c>
      <c r="Q28" s="44">
        <v>0</v>
      </c>
      <c r="R28" s="44">
        <v>0</v>
      </c>
      <c r="S28" s="44">
        <v>0</v>
      </c>
      <c r="T28" s="44">
        <v>0</v>
      </c>
      <c r="U28" s="28">
        <f t="shared" si="5"/>
        <v>0</v>
      </c>
      <c r="W28" s="30" t="s">
        <v>35</v>
      </c>
      <c r="X28" s="44">
        <v>0</v>
      </c>
      <c r="Y28" s="44">
        <v>0</v>
      </c>
      <c r="Z28" s="44">
        <v>0</v>
      </c>
      <c r="AA28" s="44">
        <v>0</v>
      </c>
      <c r="AB28" s="28">
        <f t="shared" si="6"/>
        <v>0</v>
      </c>
      <c r="AD28" s="30" t="s">
        <v>35</v>
      </c>
      <c r="AE28" s="44">
        <v>0</v>
      </c>
      <c r="AF28" s="44">
        <v>0</v>
      </c>
      <c r="AG28" s="44">
        <v>0</v>
      </c>
      <c r="AH28" s="44">
        <v>0</v>
      </c>
      <c r="AI28" s="28">
        <f t="shared" si="7"/>
        <v>0</v>
      </c>
      <c r="AK28" s="30" t="s">
        <v>35</v>
      </c>
      <c r="AL28" s="44">
        <v>0</v>
      </c>
      <c r="AM28" s="44">
        <v>0</v>
      </c>
      <c r="AN28" s="44">
        <v>0</v>
      </c>
      <c r="AO28" s="44">
        <v>1</v>
      </c>
      <c r="AP28" s="28">
        <f t="shared" si="8"/>
        <v>1</v>
      </c>
      <c r="AR28" s="30" t="s">
        <v>35</v>
      </c>
      <c r="AS28" s="44">
        <v>0</v>
      </c>
      <c r="AT28" s="44">
        <v>1</v>
      </c>
      <c r="AU28" s="44">
        <v>0</v>
      </c>
      <c r="AV28" s="44">
        <v>0</v>
      </c>
      <c r="AW28" s="28">
        <f t="shared" si="9"/>
        <v>1</v>
      </c>
      <c r="AY28" s="30" t="s">
        <v>35</v>
      </c>
      <c r="AZ28" s="44">
        <v>11</v>
      </c>
      <c r="BA28" s="44">
        <v>3</v>
      </c>
      <c r="BB28" s="44">
        <v>0</v>
      </c>
      <c r="BC28" s="44">
        <v>4</v>
      </c>
      <c r="BD28" s="28">
        <f t="shared" si="10"/>
        <v>18</v>
      </c>
      <c r="BF28" s="30" t="s">
        <v>35</v>
      </c>
      <c r="BG28" s="44">
        <v>0</v>
      </c>
      <c r="BH28" s="44">
        <v>0</v>
      </c>
      <c r="BI28" s="44">
        <v>0</v>
      </c>
      <c r="BJ28" s="44">
        <v>0</v>
      </c>
      <c r="BK28" s="28">
        <f t="shared" si="11"/>
        <v>0</v>
      </c>
      <c r="BM28" s="30" t="s">
        <v>35</v>
      </c>
      <c r="BN28" s="44">
        <v>0</v>
      </c>
      <c r="BO28" s="44">
        <v>0</v>
      </c>
      <c r="BP28" s="44">
        <v>0</v>
      </c>
      <c r="BQ28" s="44"/>
      <c r="BR28" s="28">
        <f t="shared" si="12"/>
        <v>0</v>
      </c>
      <c r="BT28" s="30" t="s">
        <v>35</v>
      </c>
      <c r="BU28" s="44">
        <v>5</v>
      </c>
      <c r="BV28" s="44">
        <v>26</v>
      </c>
      <c r="BW28" s="44">
        <v>1</v>
      </c>
      <c r="BX28" s="44">
        <v>4</v>
      </c>
      <c r="BY28" s="28">
        <f t="shared" si="13"/>
        <v>36</v>
      </c>
      <c r="CA28" s="30" t="s">
        <v>35</v>
      </c>
      <c r="CB28" s="44">
        <v>0</v>
      </c>
      <c r="CC28" s="44">
        <v>0</v>
      </c>
      <c r="CD28" s="44">
        <v>0</v>
      </c>
      <c r="CE28" s="44">
        <v>0</v>
      </c>
      <c r="CF28" s="28">
        <f t="shared" si="14"/>
        <v>0</v>
      </c>
      <c r="CI28" s="30" t="s">
        <v>35</v>
      </c>
      <c r="CJ28" s="44">
        <v>1</v>
      </c>
      <c r="CK28" s="44">
        <v>0</v>
      </c>
      <c r="CL28" s="44">
        <v>0</v>
      </c>
      <c r="CM28" s="44">
        <v>3</v>
      </c>
      <c r="CN28" s="28">
        <f t="shared" si="15"/>
        <v>4</v>
      </c>
      <c r="CP28" s="30" t="s">
        <v>35</v>
      </c>
      <c r="CQ28" s="44"/>
      <c r="CR28" s="44">
        <v>0</v>
      </c>
      <c r="CS28" s="44"/>
      <c r="CT28" s="44"/>
      <c r="CU28" s="28">
        <f t="shared" si="16"/>
        <v>0</v>
      </c>
      <c r="CW28" s="30" t="s">
        <v>35</v>
      </c>
      <c r="CX28" s="44"/>
      <c r="CY28" s="44">
        <v>0</v>
      </c>
      <c r="CZ28" s="44"/>
      <c r="DA28" s="44"/>
      <c r="DB28" s="28">
        <f t="shared" si="17"/>
        <v>0</v>
      </c>
      <c r="DD28" s="30" t="s">
        <v>35</v>
      </c>
      <c r="DE28" s="44"/>
      <c r="DF28" s="44">
        <v>0</v>
      </c>
      <c r="DG28" s="44"/>
      <c r="DH28" s="44"/>
      <c r="DI28" s="28">
        <f t="shared" si="18"/>
        <v>0</v>
      </c>
      <c r="DL28" s="30" t="s">
        <v>35</v>
      </c>
      <c r="DM28" s="44">
        <f t="shared" si="19"/>
        <v>17</v>
      </c>
      <c r="DN28" s="44">
        <f t="shared" si="19"/>
        <v>30</v>
      </c>
      <c r="DO28" s="44">
        <f t="shared" si="19"/>
        <v>1</v>
      </c>
      <c r="DP28" s="44">
        <f t="shared" si="19"/>
        <v>13</v>
      </c>
      <c r="DQ28" s="44">
        <f t="shared" si="19"/>
        <v>61</v>
      </c>
      <c r="DR28" s="110">
        <v>61</v>
      </c>
      <c r="DS28" s="130"/>
    </row>
    <row r="29" spans="1:123" s="30" customFormat="1" ht="12.75" customHeight="1" x14ac:dyDescent="0.35">
      <c r="A29" s="29">
        <v>76</v>
      </c>
      <c r="B29" s="30" t="s">
        <v>36</v>
      </c>
      <c r="C29" s="44">
        <v>0</v>
      </c>
      <c r="D29" s="44">
        <v>0</v>
      </c>
      <c r="E29" s="44">
        <v>0</v>
      </c>
      <c r="F29" s="44">
        <v>0</v>
      </c>
      <c r="G29" s="28">
        <f t="shared" si="3"/>
        <v>0</v>
      </c>
      <c r="I29" s="30" t="s">
        <v>36</v>
      </c>
      <c r="J29" s="44">
        <v>0</v>
      </c>
      <c r="K29" s="44">
        <v>0</v>
      </c>
      <c r="L29" s="44">
        <v>0</v>
      </c>
      <c r="M29" s="44">
        <v>0</v>
      </c>
      <c r="N29" s="28">
        <f t="shared" si="4"/>
        <v>0</v>
      </c>
      <c r="P29" s="30" t="s">
        <v>36</v>
      </c>
      <c r="Q29" s="44">
        <v>0</v>
      </c>
      <c r="R29" s="44">
        <v>0</v>
      </c>
      <c r="S29" s="44">
        <v>0</v>
      </c>
      <c r="T29" s="44">
        <v>0</v>
      </c>
      <c r="U29" s="28">
        <f t="shared" si="5"/>
        <v>0</v>
      </c>
      <c r="W29" s="30" t="s">
        <v>36</v>
      </c>
      <c r="X29" s="44">
        <v>0</v>
      </c>
      <c r="Y29" s="44">
        <v>0</v>
      </c>
      <c r="Z29" s="44">
        <v>0</v>
      </c>
      <c r="AA29" s="44">
        <v>0</v>
      </c>
      <c r="AB29" s="28">
        <f t="shared" si="6"/>
        <v>0</v>
      </c>
      <c r="AD29" s="30" t="s">
        <v>36</v>
      </c>
      <c r="AE29" s="44">
        <v>0</v>
      </c>
      <c r="AF29" s="44">
        <v>0</v>
      </c>
      <c r="AG29" s="44">
        <v>0</v>
      </c>
      <c r="AH29" s="44">
        <v>0</v>
      </c>
      <c r="AI29" s="28">
        <f t="shared" si="7"/>
        <v>0</v>
      </c>
      <c r="AK29" s="30" t="s">
        <v>36</v>
      </c>
      <c r="AL29" s="44">
        <v>0</v>
      </c>
      <c r="AM29" s="44">
        <v>0</v>
      </c>
      <c r="AN29" s="44">
        <v>0</v>
      </c>
      <c r="AO29" s="44">
        <v>0</v>
      </c>
      <c r="AP29" s="28">
        <f t="shared" si="8"/>
        <v>0</v>
      </c>
      <c r="AR29" s="30" t="s">
        <v>36</v>
      </c>
      <c r="AS29" s="44">
        <v>1</v>
      </c>
      <c r="AT29" s="44">
        <v>1</v>
      </c>
      <c r="AU29" s="44">
        <v>0</v>
      </c>
      <c r="AV29" s="44">
        <v>1</v>
      </c>
      <c r="AW29" s="28">
        <f t="shared" si="9"/>
        <v>3</v>
      </c>
      <c r="AY29" s="30" t="s">
        <v>36</v>
      </c>
      <c r="AZ29" s="44">
        <v>5</v>
      </c>
      <c r="BA29" s="44">
        <v>3</v>
      </c>
      <c r="BB29" s="44">
        <v>0</v>
      </c>
      <c r="BC29" s="44">
        <v>0</v>
      </c>
      <c r="BD29" s="28">
        <f t="shared" si="10"/>
        <v>8</v>
      </c>
      <c r="BF29" s="30" t="s">
        <v>36</v>
      </c>
      <c r="BG29" s="44">
        <v>1</v>
      </c>
      <c r="BH29" s="44">
        <v>1</v>
      </c>
      <c r="BI29" s="44">
        <v>0</v>
      </c>
      <c r="BJ29" s="44">
        <v>0</v>
      </c>
      <c r="BK29" s="28">
        <f t="shared" si="11"/>
        <v>2</v>
      </c>
      <c r="BM29" s="30" t="s">
        <v>36</v>
      </c>
      <c r="BN29" s="44">
        <v>0</v>
      </c>
      <c r="BO29" s="44">
        <v>0</v>
      </c>
      <c r="BP29" s="44">
        <v>1</v>
      </c>
      <c r="BQ29" s="44"/>
      <c r="BR29" s="28">
        <f t="shared" si="12"/>
        <v>1</v>
      </c>
      <c r="BT29" s="30" t="s">
        <v>36</v>
      </c>
      <c r="BU29" s="44">
        <v>1</v>
      </c>
      <c r="BV29" s="44">
        <v>12</v>
      </c>
      <c r="BW29" s="44">
        <v>0</v>
      </c>
      <c r="BX29" s="44">
        <v>2</v>
      </c>
      <c r="BY29" s="28">
        <f t="shared" si="13"/>
        <v>15</v>
      </c>
      <c r="CA29" s="30" t="s">
        <v>36</v>
      </c>
      <c r="CB29" s="44">
        <v>0</v>
      </c>
      <c r="CC29" s="44">
        <v>0</v>
      </c>
      <c r="CD29" s="44">
        <v>0</v>
      </c>
      <c r="CE29" s="44">
        <v>0</v>
      </c>
      <c r="CF29" s="28">
        <f t="shared" si="14"/>
        <v>0</v>
      </c>
      <c r="CI29" s="30" t="s">
        <v>36</v>
      </c>
      <c r="CJ29" s="44">
        <v>0</v>
      </c>
      <c r="CK29" s="44">
        <v>38</v>
      </c>
      <c r="CL29" s="44">
        <v>0</v>
      </c>
      <c r="CM29" s="44">
        <v>1</v>
      </c>
      <c r="CN29" s="28">
        <f t="shared" si="15"/>
        <v>39</v>
      </c>
      <c r="CP29" s="30" t="s">
        <v>36</v>
      </c>
      <c r="CQ29" s="44"/>
      <c r="CR29" s="44">
        <v>0</v>
      </c>
      <c r="CS29" s="44"/>
      <c r="CT29" s="44"/>
      <c r="CU29" s="28">
        <f t="shared" si="16"/>
        <v>0</v>
      </c>
      <c r="CW29" s="30" t="s">
        <v>36</v>
      </c>
      <c r="CX29" s="44"/>
      <c r="CY29" s="44">
        <v>0</v>
      </c>
      <c r="CZ29" s="44"/>
      <c r="DA29" s="44"/>
      <c r="DB29" s="28">
        <f t="shared" si="17"/>
        <v>0</v>
      </c>
      <c r="DD29" s="30" t="s">
        <v>36</v>
      </c>
      <c r="DE29" s="44"/>
      <c r="DF29" s="44">
        <v>0</v>
      </c>
      <c r="DG29" s="44"/>
      <c r="DH29" s="44"/>
      <c r="DI29" s="28">
        <f t="shared" si="18"/>
        <v>0</v>
      </c>
      <c r="DL29" s="30" t="s">
        <v>36</v>
      </c>
      <c r="DM29" s="44">
        <f t="shared" si="19"/>
        <v>8</v>
      </c>
      <c r="DN29" s="44">
        <f t="shared" si="19"/>
        <v>55</v>
      </c>
      <c r="DO29" s="44">
        <f t="shared" si="19"/>
        <v>1</v>
      </c>
      <c r="DP29" s="44">
        <f t="shared" si="19"/>
        <v>4</v>
      </c>
      <c r="DQ29" s="44">
        <f t="shared" si="19"/>
        <v>68</v>
      </c>
      <c r="DR29" s="110">
        <v>68</v>
      </c>
      <c r="DS29" s="130"/>
    </row>
    <row r="30" spans="1:123" s="30" customFormat="1" ht="12.75" customHeight="1" x14ac:dyDescent="0.35">
      <c r="A30" s="29">
        <v>79</v>
      </c>
      <c r="B30" s="30" t="s">
        <v>38</v>
      </c>
      <c r="C30" s="44">
        <v>3</v>
      </c>
      <c r="D30" s="44">
        <v>0</v>
      </c>
      <c r="E30" s="44">
        <v>0</v>
      </c>
      <c r="F30" s="44">
        <v>0</v>
      </c>
      <c r="G30" s="28">
        <f t="shared" si="3"/>
        <v>3</v>
      </c>
      <c r="I30" s="30" t="s">
        <v>38</v>
      </c>
      <c r="J30" s="44">
        <v>2</v>
      </c>
      <c r="K30" s="44">
        <v>2</v>
      </c>
      <c r="L30" s="44">
        <v>0</v>
      </c>
      <c r="M30" s="44">
        <v>0</v>
      </c>
      <c r="N30" s="28">
        <f t="shared" si="4"/>
        <v>4</v>
      </c>
      <c r="P30" s="30" t="s">
        <v>38</v>
      </c>
      <c r="Q30" s="44">
        <v>0</v>
      </c>
      <c r="R30" s="44">
        <v>0</v>
      </c>
      <c r="S30" s="44">
        <v>0</v>
      </c>
      <c r="T30" s="44">
        <v>0</v>
      </c>
      <c r="U30" s="28">
        <f t="shared" si="5"/>
        <v>0</v>
      </c>
      <c r="W30" s="30" t="s">
        <v>38</v>
      </c>
      <c r="X30" s="44">
        <v>0</v>
      </c>
      <c r="Y30" s="44">
        <v>0</v>
      </c>
      <c r="Z30" s="44">
        <v>0</v>
      </c>
      <c r="AA30" s="44">
        <v>0</v>
      </c>
      <c r="AB30" s="28">
        <f t="shared" si="6"/>
        <v>0</v>
      </c>
      <c r="AD30" s="30" t="s">
        <v>38</v>
      </c>
      <c r="AE30" s="44">
        <v>0</v>
      </c>
      <c r="AF30" s="44">
        <v>0</v>
      </c>
      <c r="AG30" s="44">
        <v>0</v>
      </c>
      <c r="AH30" s="44">
        <v>0</v>
      </c>
      <c r="AI30" s="28">
        <f t="shared" si="7"/>
        <v>0</v>
      </c>
      <c r="AK30" s="30" t="s">
        <v>38</v>
      </c>
      <c r="AL30" s="44">
        <v>0</v>
      </c>
      <c r="AM30" s="44">
        <v>0</v>
      </c>
      <c r="AN30" s="44">
        <v>0</v>
      </c>
      <c r="AO30" s="44">
        <v>0</v>
      </c>
      <c r="AP30" s="28">
        <f t="shared" si="8"/>
        <v>0</v>
      </c>
      <c r="AR30" s="30" t="s">
        <v>38</v>
      </c>
      <c r="AS30" s="44">
        <v>0</v>
      </c>
      <c r="AT30" s="44">
        <v>0</v>
      </c>
      <c r="AU30" s="44">
        <v>0</v>
      </c>
      <c r="AV30" s="44">
        <v>0</v>
      </c>
      <c r="AW30" s="28">
        <f t="shared" si="9"/>
        <v>0</v>
      </c>
      <c r="AY30" s="30" t="s">
        <v>38</v>
      </c>
      <c r="AZ30" s="44">
        <v>10</v>
      </c>
      <c r="BA30" s="44">
        <v>4</v>
      </c>
      <c r="BB30" s="44">
        <v>0</v>
      </c>
      <c r="BC30" s="44">
        <v>3</v>
      </c>
      <c r="BD30" s="28">
        <f t="shared" si="10"/>
        <v>17</v>
      </c>
      <c r="BF30" s="30" t="s">
        <v>38</v>
      </c>
      <c r="BG30" s="44">
        <v>0</v>
      </c>
      <c r="BH30" s="44">
        <v>0</v>
      </c>
      <c r="BI30" s="44">
        <v>0</v>
      </c>
      <c r="BJ30" s="44">
        <v>0</v>
      </c>
      <c r="BK30" s="28">
        <f t="shared" si="11"/>
        <v>0</v>
      </c>
      <c r="BM30" s="30" t="s">
        <v>38</v>
      </c>
      <c r="BN30" s="44">
        <v>0</v>
      </c>
      <c r="BO30" s="44">
        <v>0</v>
      </c>
      <c r="BP30" s="44">
        <v>0</v>
      </c>
      <c r="BQ30" s="44"/>
      <c r="BR30" s="28">
        <f t="shared" si="12"/>
        <v>0</v>
      </c>
      <c r="BT30" s="30" t="s">
        <v>38</v>
      </c>
      <c r="BU30" s="44">
        <v>0</v>
      </c>
      <c r="BV30" s="44">
        <v>0</v>
      </c>
      <c r="BW30" s="44">
        <v>1</v>
      </c>
      <c r="BX30" s="44">
        <v>9</v>
      </c>
      <c r="BY30" s="28">
        <f t="shared" si="13"/>
        <v>10</v>
      </c>
      <c r="CA30" s="30" t="s">
        <v>38</v>
      </c>
      <c r="CB30" s="44">
        <v>0</v>
      </c>
      <c r="CC30" s="44">
        <v>2</v>
      </c>
      <c r="CD30" s="44">
        <v>0</v>
      </c>
      <c r="CE30" s="44">
        <v>0</v>
      </c>
      <c r="CF30" s="28">
        <f t="shared" si="14"/>
        <v>2</v>
      </c>
      <c r="CI30" s="30" t="s">
        <v>38</v>
      </c>
      <c r="CJ30" s="44">
        <v>0</v>
      </c>
      <c r="CK30" s="44">
        <v>22</v>
      </c>
      <c r="CL30" s="44">
        <v>0</v>
      </c>
      <c r="CM30" s="44">
        <v>4</v>
      </c>
      <c r="CN30" s="28">
        <f t="shared" si="15"/>
        <v>26</v>
      </c>
      <c r="CP30" s="30" t="s">
        <v>38</v>
      </c>
      <c r="CQ30" s="44"/>
      <c r="CR30" s="44">
        <v>2</v>
      </c>
      <c r="CS30" s="44"/>
      <c r="CT30" s="44"/>
      <c r="CU30" s="28">
        <f t="shared" si="16"/>
        <v>2</v>
      </c>
      <c r="CW30" s="30" t="s">
        <v>38</v>
      </c>
      <c r="CX30" s="44"/>
      <c r="CY30" s="44">
        <v>0</v>
      </c>
      <c r="CZ30" s="44"/>
      <c r="DA30" s="44"/>
      <c r="DB30" s="28">
        <f t="shared" si="17"/>
        <v>0</v>
      </c>
      <c r="DD30" s="30" t="s">
        <v>38</v>
      </c>
      <c r="DE30" s="44"/>
      <c r="DF30" s="44">
        <v>0</v>
      </c>
      <c r="DG30" s="44"/>
      <c r="DH30" s="44"/>
      <c r="DI30" s="28">
        <f t="shared" si="18"/>
        <v>0</v>
      </c>
      <c r="DL30" s="30" t="s">
        <v>38</v>
      </c>
      <c r="DM30" s="44">
        <f t="shared" si="19"/>
        <v>15</v>
      </c>
      <c r="DN30" s="44">
        <f t="shared" si="19"/>
        <v>32</v>
      </c>
      <c r="DO30" s="44">
        <f t="shared" si="19"/>
        <v>1</v>
      </c>
      <c r="DP30" s="44">
        <f t="shared" si="19"/>
        <v>16</v>
      </c>
      <c r="DQ30" s="44">
        <f t="shared" si="19"/>
        <v>64</v>
      </c>
      <c r="DR30" s="110">
        <v>64</v>
      </c>
      <c r="DS30" s="130"/>
    </row>
    <row r="31" spans="1:123" s="30" customFormat="1" ht="12.75" customHeight="1" x14ac:dyDescent="0.35">
      <c r="A31" s="29"/>
      <c r="B31" s="30" t="s">
        <v>39</v>
      </c>
      <c r="C31" s="44">
        <v>0</v>
      </c>
      <c r="D31" s="44">
        <v>0</v>
      </c>
      <c r="E31" s="44">
        <v>0</v>
      </c>
      <c r="F31" s="44">
        <v>0</v>
      </c>
      <c r="G31" s="28">
        <f t="shared" si="3"/>
        <v>0</v>
      </c>
      <c r="I31" s="30" t="s">
        <v>39</v>
      </c>
      <c r="J31" s="44">
        <v>0</v>
      </c>
      <c r="K31" s="44">
        <v>0</v>
      </c>
      <c r="L31" s="44">
        <v>0</v>
      </c>
      <c r="M31" s="44">
        <v>0</v>
      </c>
      <c r="N31" s="28">
        <f t="shared" si="4"/>
        <v>0</v>
      </c>
      <c r="P31" s="30" t="s">
        <v>39</v>
      </c>
      <c r="Q31" s="44">
        <v>0</v>
      </c>
      <c r="R31" s="44">
        <v>0</v>
      </c>
      <c r="S31" s="44">
        <v>0</v>
      </c>
      <c r="T31" s="44">
        <v>0</v>
      </c>
      <c r="U31" s="28">
        <f t="shared" si="5"/>
        <v>0</v>
      </c>
      <c r="W31" s="30" t="s">
        <v>39</v>
      </c>
      <c r="X31" s="44">
        <v>0</v>
      </c>
      <c r="Y31" s="44">
        <v>0</v>
      </c>
      <c r="Z31" s="44">
        <v>0</v>
      </c>
      <c r="AA31" s="44">
        <v>0</v>
      </c>
      <c r="AB31" s="28">
        <f t="shared" si="6"/>
        <v>0</v>
      </c>
      <c r="AD31" s="30" t="s">
        <v>39</v>
      </c>
      <c r="AE31" s="44">
        <v>0</v>
      </c>
      <c r="AF31" s="44">
        <v>0</v>
      </c>
      <c r="AG31" s="44">
        <v>0</v>
      </c>
      <c r="AH31" s="44">
        <v>0</v>
      </c>
      <c r="AI31" s="28">
        <f t="shared" si="7"/>
        <v>0</v>
      </c>
      <c r="AK31" s="30" t="s">
        <v>39</v>
      </c>
      <c r="AL31" s="44">
        <v>0</v>
      </c>
      <c r="AM31" s="44">
        <v>0</v>
      </c>
      <c r="AN31" s="44">
        <v>0</v>
      </c>
      <c r="AO31" s="44">
        <v>0</v>
      </c>
      <c r="AP31" s="28">
        <f t="shared" si="8"/>
        <v>0</v>
      </c>
      <c r="AR31" s="30" t="s">
        <v>39</v>
      </c>
      <c r="AS31" s="44">
        <v>0</v>
      </c>
      <c r="AT31" s="44">
        <v>0</v>
      </c>
      <c r="AU31" s="44">
        <v>1</v>
      </c>
      <c r="AV31" s="44">
        <v>0</v>
      </c>
      <c r="AW31" s="28">
        <f t="shared" si="9"/>
        <v>1</v>
      </c>
      <c r="AY31" s="30" t="s">
        <v>39</v>
      </c>
      <c r="AZ31" s="44">
        <v>0</v>
      </c>
      <c r="BA31" s="44">
        <v>0</v>
      </c>
      <c r="BB31" s="44">
        <v>0</v>
      </c>
      <c r="BC31" s="44">
        <v>0</v>
      </c>
      <c r="BD31" s="28">
        <f t="shared" si="10"/>
        <v>0</v>
      </c>
      <c r="BF31" s="30" t="s">
        <v>39</v>
      </c>
      <c r="BG31" s="44">
        <v>0</v>
      </c>
      <c r="BH31" s="44">
        <v>0</v>
      </c>
      <c r="BI31" s="44">
        <v>1</v>
      </c>
      <c r="BJ31" s="44">
        <v>0</v>
      </c>
      <c r="BK31" s="28">
        <f t="shared" si="11"/>
        <v>1</v>
      </c>
      <c r="BM31" s="30" t="s">
        <v>39</v>
      </c>
      <c r="BN31" s="44">
        <v>0</v>
      </c>
      <c r="BO31" s="44">
        <v>0</v>
      </c>
      <c r="BP31" s="44">
        <v>0</v>
      </c>
      <c r="BQ31" s="44"/>
      <c r="BR31" s="28">
        <f t="shared" si="12"/>
        <v>0</v>
      </c>
      <c r="BT31" s="30" t="s">
        <v>39</v>
      </c>
      <c r="BU31" s="44">
        <v>0</v>
      </c>
      <c r="BV31" s="44">
        <v>0</v>
      </c>
      <c r="BW31" s="44">
        <v>2</v>
      </c>
      <c r="BX31" s="44">
        <v>0</v>
      </c>
      <c r="BY31" s="28">
        <f t="shared" si="13"/>
        <v>2</v>
      </c>
      <c r="CA31" s="30" t="s">
        <v>39</v>
      </c>
      <c r="CB31" s="44">
        <v>0</v>
      </c>
      <c r="CC31" s="44">
        <v>0</v>
      </c>
      <c r="CD31" s="44">
        <v>0</v>
      </c>
      <c r="CE31" s="44">
        <v>0</v>
      </c>
      <c r="CF31" s="28">
        <f t="shared" si="14"/>
        <v>0</v>
      </c>
      <c r="CI31" s="30" t="s">
        <v>39</v>
      </c>
      <c r="CJ31" s="44">
        <v>0</v>
      </c>
      <c r="CK31" s="44">
        <v>0</v>
      </c>
      <c r="CL31" s="44">
        <v>1</v>
      </c>
      <c r="CM31" s="44">
        <v>0</v>
      </c>
      <c r="CN31" s="28">
        <f t="shared" si="15"/>
        <v>1</v>
      </c>
      <c r="CP31" s="30" t="s">
        <v>39</v>
      </c>
      <c r="CQ31" s="44"/>
      <c r="CR31" s="44">
        <v>0</v>
      </c>
      <c r="CS31" s="44"/>
      <c r="CT31" s="44"/>
      <c r="CU31" s="28">
        <f t="shared" si="16"/>
        <v>0</v>
      </c>
      <c r="CW31" s="30" t="s">
        <v>39</v>
      </c>
      <c r="CX31" s="44"/>
      <c r="CY31" s="44">
        <v>0</v>
      </c>
      <c r="CZ31" s="44"/>
      <c r="DA31" s="44"/>
      <c r="DB31" s="28">
        <f t="shared" si="17"/>
        <v>0</v>
      </c>
      <c r="DD31" s="30" t="s">
        <v>39</v>
      </c>
      <c r="DE31" s="44"/>
      <c r="DF31" s="44">
        <v>0</v>
      </c>
      <c r="DG31" s="44"/>
      <c r="DH31" s="44"/>
      <c r="DI31" s="28">
        <f t="shared" si="18"/>
        <v>0</v>
      </c>
      <c r="DL31" s="30" t="s">
        <v>39</v>
      </c>
      <c r="DM31" s="44">
        <f t="shared" si="19"/>
        <v>0</v>
      </c>
      <c r="DN31" s="44">
        <f t="shared" si="19"/>
        <v>0</v>
      </c>
      <c r="DO31" s="44">
        <f t="shared" si="19"/>
        <v>5</v>
      </c>
      <c r="DP31" s="44">
        <f t="shared" si="19"/>
        <v>0</v>
      </c>
      <c r="DQ31" s="44">
        <f t="shared" si="19"/>
        <v>5</v>
      </c>
      <c r="DR31" s="110">
        <v>5</v>
      </c>
      <c r="DS31" s="130"/>
    </row>
    <row r="32" spans="1:123" s="30" customFormat="1" ht="12.75" customHeight="1" x14ac:dyDescent="0.35">
      <c r="A32" s="29">
        <v>80</v>
      </c>
      <c r="B32" s="30" t="s">
        <v>40</v>
      </c>
      <c r="C32" s="44">
        <v>0</v>
      </c>
      <c r="D32" s="44">
        <v>2</v>
      </c>
      <c r="E32" s="44">
        <v>0</v>
      </c>
      <c r="F32" s="44">
        <v>1</v>
      </c>
      <c r="G32" s="28">
        <f t="shared" si="3"/>
        <v>3</v>
      </c>
      <c r="I32" s="30" t="s">
        <v>40</v>
      </c>
      <c r="J32" s="44">
        <v>1</v>
      </c>
      <c r="K32" s="44">
        <v>2</v>
      </c>
      <c r="L32" s="44">
        <v>0</v>
      </c>
      <c r="M32" s="44">
        <v>0</v>
      </c>
      <c r="N32" s="28">
        <f t="shared" si="4"/>
        <v>3</v>
      </c>
      <c r="P32" s="30" t="s">
        <v>40</v>
      </c>
      <c r="Q32" s="44">
        <v>0</v>
      </c>
      <c r="R32" s="44">
        <v>0</v>
      </c>
      <c r="S32" s="44">
        <v>0</v>
      </c>
      <c r="T32" s="44">
        <v>0</v>
      </c>
      <c r="U32" s="28">
        <f t="shared" si="5"/>
        <v>0</v>
      </c>
      <c r="W32" s="30" t="s">
        <v>40</v>
      </c>
      <c r="X32" s="44">
        <v>0</v>
      </c>
      <c r="Y32" s="44">
        <v>0</v>
      </c>
      <c r="Z32" s="44">
        <v>0</v>
      </c>
      <c r="AA32" s="44">
        <v>0</v>
      </c>
      <c r="AB32" s="28">
        <f t="shared" si="6"/>
        <v>0</v>
      </c>
      <c r="AD32" s="30" t="s">
        <v>40</v>
      </c>
      <c r="AE32" s="44">
        <v>0</v>
      </c>
      <c r="AF32" s="44">
        <v>0</v>
      </c>
      <c r="AG32" s="44">
        <v>0</v>
      </c>
      <c r="AH32" s="44">
        <v>0</v>
      </c>
      <c r="AI32" s="28">
        <f t="shared" si="7"/>
        <v>0</v>
      </c>
      <c r="AK32" s="30" t="s">
        <v>40</v>
      </c>
      <c r="AL32" s="44">
        <v>0</v>
      </c>
      <c r="AM32" s="44">
        <v>0</v>
      </c>
      <c r="AN32" s="44">
        <v>0</v>
      </c>
      <c r="AO32" s="44">
        <v>3</v>
      </c>
      <c r="AP32" s="28">
        <f t="shared" si="8"/>
        <v>3</v>
      </c>
      <c r="AR32" s="30" t="s">
        <v>40</v>
      </c>
      <c r="AS32" s="44">
        <v>1</v>
      </c>
      <c r="AT32" s="44">
        <v>0</v>
      </c>
      <c r="AU32" s="44">
        <v>0</v>
      </c>
      <c r="AV32" s="44">
        <v>0</v>
      </c>
      <c r="AW32" s="28">
        <f t="shared" si="9"/>
        <v>1</v>
      </c>
      <c r="AY32" s="30" t="s">
        <v>40</v>
      </c>
      <c r="AZ32" s="44">
        <v>7</v>
      </c>
      <c r="BA32" s="44">
        <v>3</v>
      </c>
      <c r="BB32" s="44">
        <v>0</v>
      </c>
      <c r="BC32" s="44">
        <v>4</v>
      </c>
      <c r="BD32" s="28">
        <f t="shared" si="10"/>
        <v>14</v>
      </c>
      <c r="BF32" s="30" t="s">
        <v>40</v>
      </c>
      <c r="BG32" s="44">
        <v>4</v>
      </c>
      <c r="BH32" s="44">
        <v>1</v>
      </c>
      <c r="BI32" s="44">
        <v>0</v>
      </c>
      <c r="BJ32" s="44">
        <v>0</v>
      </c>
      <c r="BK32" s="28">
        <f t="shared" si="11"/>
        <v>5</v>
      </c>
      <c r="BM32" s="30" t="s">
        <v>40</v>
      </c>
      <c r="BN32" s="44">
        <v>0</v>
      </c>
      <c r="BO32" s="44">
        <v>0</v>
      </c>
      <c r="BP32" s="44">
        <v>0</v>
      </c>
      <c r="BQ32" s="44"/>
      <c r="BR32" s="28">
        <f t="shared" si="12"/>
        <v>0</v>
      </c>
      <c r="BT32" s="30" t="s">
        <v>40</v>
      </c>
      <c r="BU32" s="44">
        <v>4</v>
      </c>
      <c r="BV32" s="44">
        <v>8</v>
      </c>
      <c r="BW32" s="44">
        <v>2</v>
      </c>
      <c r="BX32" s="44">
        <v>10</v>
      </c>
      <c r="BY32" s="28">
        <f t="shared" si="13"/>
        <v>24</v>
      </c>
      <c r="CA32" s="30" t="s">
        <v>40</v>
      </c>
      <c r="CB32" s="44">
        <v>0</v>
      </c>
      <c r="CC32" s="44">
        <v>0</v>
      </c>
      <c r="CD32" s="44">
        <v>0</v>
      </c>
      <c r="CE32" s="44">
        <v>0</v>
      </c>
      <c r="CF32" s="28">
        <f t="shared" si="14"/>
        <v>0</v>
      </c>
      <c r="CI32" s="30" t="s">
        <v>40</v>
      </c>
      <c r="CJ32" s="44">
        <v>2</v>
      </c>
      <c r="CK32" s="44">
        <v>26</v>
      </c>
      <c r="CL32" s="44">
        <v>1</v>
      </c>
      <c r="CM32" s="44">
        <v>1</v>
      </c>
      <c r="CN32" s="28">
        <f t="shared" si="15"/>
        <v>30</v>
      </c>
      <c r="CP32" s="30" t="s">
        <v>40</v>
      </c>
      <c r="CQ32" s="44"/>
      <c r="CR32" s="44">
        <v>5</v>
      </c>
      <c r="CS32" s="44"/>
      <c r="CT32" s="44"/>
      <c r="CU32" s="28">
        <f t="shared" si="16"/>
        <v>5</v>
      </c>
      <c r="CW32" s="30" t="s">
        <v>40</v>
      </c>
      <c r="CX32" s="44"/>
      <c r="CY32" s="44">
        <v>10</v>
      </c>
      <c r="CZ32" s="44"/>
      <c r="DA32" s="44"/>
      <c r="DB32" s="28">
        <f t="shared" si="17"/>
        <v>10</v>
      </c>
      <c r="DD32" s="30" t="s">
        <v>40</v>
      </c>
      <c r="DE32" s="44"/>
      <c r="DF32" s="44">
        <v>1</v>
      </c>
      <c r="DG32" s="44"/>
      <c r="DH32" s="44"/>
      <c r="DI32" s="28">
        <f t="shared" si="18"/>
        <v>1</v>
      </c>
      <c r="DL32" s="30" t="s">
        <v>40</v>
      </c>
      <c r="DM32" s="44">
        <f t="shared" si="19"/>
        <v>19</v>
      </c>
      <c r="DN32" s="44">
        <f t="shared" si="19"/>
        <v>58</v>
      </c>
      <c r="DO32" s="44">
        <f t="shared" si="19"/>
        <v>3</v>
      </c>
      <c r="DP32" s="44">
        <f t="shared" si="19"/>
        <v>19</v>
      </c>
      <c r="DQ32" s="44">
        <f t="shared" si="19"/>
        <v>99</v>
      </c>
      <c r="DR32" s="110">
        <v>99</v>
      </c>
      <c r="DS32" s="130"/>
    </row>
    <row r="33" spans="1:123" s="30" customFormat="1" ht="13.5" customHeight="1" x14ac:dyDescent="0.35">
      <c r="A33" s="29">
        <v>81</v>
      </c>
      <c r="B33" s="30" t="s">
        <v>41</v>
      </c>
      <c r="C33" s="44">
        <v>0</v>
      </c>
      <c r="D33" s="44">
        <v>1</v>
      </c>
      <c r="E33" s="44">
        <v>0</v>
      </c>
      <c r="F33" s="44">
        <v>0</v>
      </c>
      <c r="G33" s="28">
        <f t="shared" si="3"/>
        <v>1</v>
      </c>
      <c r="I33" s="30" t="s">
        <v>41</v>
      </c>
      <c r="J33" s="44">
        <v>0</v>
      </c>
      <c r="K33" s="44">
        <v>0</v>
      </c>
      <c r="L33" s="44">
        <v>0</v>
      </c>
      <c r="M33" s="44">
        <v>0</v>
      </c>
      <c r="N33" s="28">
        <f t="shared" si="4"/>
        <v>0</v>
      </c>
      <c r="P33" s="30" t="s">
        <v>41</v>
      </c>
      <c r="Q33" s="44">
        <v>0</v>
      </c>
      <c r="R33" s="44">
        <v>0</v>
      </c>
      <c r="S33" s="44">
        <v>0</v>
      </c>
      <c r="T33" s="44">
        <v>0</v>
      </c>
      <c r="U33" s="28">
        <f t="shared" si="5"/>
        <v>0</v>
      </c>
      <c r="W33" s="30" t="s">
        <v>41</v>
      </c>
      <c r="X33" s="44">
        <v>0</v>
      </c>
      <c r="Y33" s="44">
        <v>0</v>
      </c>
      <c r="Z33" s="44">
        <v>0</v>
      </c>
      <c r="AA33" s="44">
        <v>0</v>
      </c>
      <c r="AB33" s="28">
        <f t="shared" si="6"/>
        <v>0</v>
      </c>
      <c r="AD33" s="30" t="s">
        <v>41</v>
      </c>
      <c r="AE33" s="44">
        <v>0</v>
      </c>
      <c r="AF33" s="44">
        <v>0</v>
      </c>
      <c r="AG33" s="44">
        <v>0</v>
      </c>
      <c r="AH33" s="44">
        <v>0</v>
      </c>
      <c r="AI33" s="28">
        <f t="shared" si="7"/>
        <v>0</v>
      </c>
      <c r="AK33" s="30" t="s">
        <v>41</v>
      </c>
      <c r="AL33" s="44">
        <v>0</v>
      </c>
      <c r="AM33" s="44">
        <v>0</v>
      </c>
      <c r="AN33" s="44">
        <v>0</v>
      </c>
      <c r="AO33" s="44">
        <v>0</v>
      </c>
      <c r="AP33" s="28">
        <f t="shared" si="8"/>
        <v>0</v>
      </c>
      <c r="AR33" s="30" t="s">
        <v>41</v>
      </c>
      <c r="AS33" s="44">
        <v>0</v>
      </c>
      <c r="AT33" s="44">
        <v>0</v>
      </c>
      <c r="AU33" s="44">
        <v>0</v>
      </c>
      <c r="AV33" s="44">
        <v>0</v>
      </c>
      <c r="AW33" s="28">
        <f t="shared" si="9"/>
        <v>0</v>
      </c>
      <c r="AY33" s="30" t="s">
        <v>41</v>
      </c>
      <c r="AZ33" s="44">
        <v>9</v>
      </c>
      <c r="BA33" s="44">
        <v>4</v>
      </c>
      <c r="BB33" s="44">
        <v>1</v>
      </c>
      <c r="BC33" s="44">
        <v>2</v>
      </c>
      <c r="BD33" s="28">
        <f t="shared" si="10"/>
        <v>16</v>
      </c>
      <c r="BF33" s="30" t="s">
        <v>41</v>
      </c>
      <c r="BG33" s="44">
        <v>1</v>
      </c>
      <c r="BH33" s="44">
        <v>0</v>
      </c>
      <c r="BI33" s="44">
        <v>1</v>
      </c>
      <c r="BJ33" s="44">
        <v>0</v>
      </c>
      <c r="BK33" s="28">
        <f t="shared" si="11"/>
        <v>2</v>
      </c>
      <c r="BM33" s="30" t="s">
        <v>41</v>
      </c>
      <c r="BN33" s="44">
        <v>0</v>
      </c>
      <c r="BO33" s="44">
        <v>0</v>
      </c>
      <c r="BP33" s="44">
        <v>0</v>
      </c>
      <c r="BQ33" s="44"/>
      <c r="BR33" s="28">
        <f t="shared" si="12"/>
        <v>0</v>
      </c>
      <c r="BT33" s="30" t="s">
        <v>41</v>
      </c>
      <c r="BU33" s="44">
        <v>2</v>
      </c>
      <c r="BV33" s="44">
        <v>2</v>
      </c>
      <c r="BW33" s="44">
        <v>0</v>
      </c>
      <c r="BX33" s="44">
        <v>5</v>
      </c>
      <c r="BY33" s="28">
        <f t="shared" si="13"/>
        <v>9</v>
      </c>
      <c r="CA33" s="30" t="s">
        <v>41</v>
      </c>
      <c r="CB33" s="44">
        <v>0</v>
      </c>
      <c r="CC33" s="44">
        <v>0</v>
      </c>
      <c r="CD33" s="44">
        <v>0</v>
      </c>
      <c r="CE33" s="44">
        <v>0</v>
      </c>
      <c r="CF33" s="28">
        <f t="shared" si="14"/>
        <v>0</v>
      </c>
      <c r="CI33" s="30" t="s">
        <v>41</v>
      </c>
      <c r="CJ33" s="44">
        <v>2</v>
      </c>
      <c r="CK33" s="44">
        <v>23</v>
      </c>
      <c r="CL33" s="44">
        <v>0</v>
      </c>
      <c r="CM33" s="44">
        <v>0</v>
      </c>
      <c r="CN33" s="28">
        <f t="shared" si="15"/>
        <v>25</v>
      </c>
      <c r="CP33" s="30" t="s">
        <v>41</v>
      </c>
      <c r="CQ33" s="44"/>
      <c r="CR33" s="44">
        <v>2</v>
      </c>
      <c r="CS33" s="44"/>
      <c r="CT33" s="44"/>
      <c r="CU33" s="28">
        <f t="shared" si="16"/>
        <v>2</v>
      </c>
      <c r="CW33" s="30" t="s">
        <v>41</v>
      </c>
      <c r="CX33" s="44"/>
      <c r="CY33" s="44">
        <v>0</v>
      </c>
      <c r="CZ33" s="44"/>
      <c r="DA33" s="44"/>
      <c r="DB33" s="28">
        <f t="shared" si="17"/>
        <v>0</v>
      </c>
      <c r="DD33" s="30" t="s">
        <v>41</v>
      </c>
      <c r="DE33" s="44"/>
      <c r="DF33" s="44">
        <v>0</v>
      </c>
      <c r="DG33" s="44"/>
      <c r="DH33" s="44"/>
      <c r="DI33" s="28">
        <f t="shared" si="18"/>
        <v>0</v>
      </c>
      <c r="DL33" s="30" t="s">
        <v>41</v>
      </c>
      <c r="DM33" s="44">
        <f t="shared" si="19"/>
        <v>14</v>
      </c>
      <c r="DN33" s="44">
        <f t="shared" si="19"/>
        <v>32</v>
      </c>
      <c r="DO33" s="44">
        <f t="shared" si="19"/>
        <v>2</v>
      </c>
      <c r="DP33" s="44">
        <f t="shared" si="19"/>
        <v>7</v>
      </c>
      <c r="DQ33" s="44">
        <f t="shared" si="19"/>
        <v>55</v>
      </c>
      <c r="DR33" s="110">
        <v>55</v>
      </c>
      <c r="DS33" s="130"/>
    </row>
    <row r="34" spans="1:123" s="30" customFormat="1" ht="13.5" customHeight="1" x14ac:dyDescent="0.35">
      <c r="A34" s="29">
        <v>83</v>
      </c>
      <c r="B34" s="30" t="s">
        <v>42</v>
      </c>
      <c r="C34" s="44">
        <v>0</v>
      </c>
      <c r="D34" s="44">
        <v>0</v>
      </c>
      <c r="E34" s="44">
        <v>0</v>
      </c>
      <c r="F34" s="44">
        <v>0</v>
      </c>
      <c r="G34" s="28">
        <f t="shared" si="3"/>
        <v>0</v>
      </c>
      <c r="I34" s="30" t="s">
        <v>42</v>
      </c>
      <c r="J34" s="44">
        <v>0</v>
      </c>
      <c r="K34" s="44">
        <v>0</v>
      </c>
      <c r="L34" s="44">
        <v>0</v>
      </c>
      <c r="M34" s="44">
        <v>0</v>
      </c>
      <c r="N34" s="28">
        <f t="shared" si="4"/>
        <v>0</v>
      </c>
      <c r="P34" s="30" t="s">
        <v>42</v>
      </c>
      <c r="Q34" s="44">
        <v>0</v>
      </c>
      <c r="R34" s="44">
        <v>0</v>
      </c>
      <c r="S34" s="44">
        <v>0</v>
      </c>
      <c r="T34" s="44">
        <v>0</v>
      </c>
      <c r="U34" s="28">
        <f t="shared" si="5"/>
        <v>0</v>
      </c>
      <c r="W34" s="30" t="s">
        <v>42</v>
      </c>
      <c r="X34" s="44">
        <v>0</v>
      </c>
      <c r="Y34" s="44">
        <v>0</v>
      </c>
      <c r="Z34" s="44">
        <v>0</v>
      </c>
      <c r="AA34" s="44">
        <v>0</v>
      </c>
      <c r="AB34" s="28">
        <f t="shared" si="6"/>
        <v>0</v>
      </c>
      <c r="AD34" s="30" t="s">
        <v>42</v>
      </c>
      <c r="AE34" s="44">
        <v>0</v>
      </c>
      <c r="AF34" s="44">
        <v>0</v>
      </c>
      <c r="AG34" s="44">
        <v>0</v>
      </c>
      <c r="AH34" s="44">
        <v>1</v>
      </c>
      <c r="AI34" s="28">
        <f t="shared" si="7"/>
        <v>1</v>
      </c>
      <c r="AK34" s="30" t="s">
        <v>42</v>
      </c>
      <c r="AL34" s="44">
        <v>0</v>
      </c>
      <c r="AM34" s="44">
        <v>0</v>
      </c>
      <c r="AN34" s="44">
        <v>0</v>
      </c>
      <c r="AO34" s="44">
        <v>0</v>
      </c>
      <c r="AP34" s="28">
        <f t="shared" si="8"/>
        <v>0</v>
      </c>
      <c r="AR34" s="30" t="s">
        <v>42</v>
      </c>
      <c r="AS34" s="44">
        <v>0</v>
      </c>
      <c r="AT34" s="44">
        <v>0</v>
      </c>
      <c r="AU34" s="44">
        <v>0</v>
      </c>
      <c r="AV34" s="44">
        <v>0</v>
      </c>
      <c r="AW34" s="28">
        <f t="shared" si="9"/>
        <v>0</v>
      </c>
      <c r="AY34" s="30" t="s">
        <v>42</v>
      </c>
      <c r="AZ34" s="44">
        <v>7</v>
      </c>
      <c r="BA34" s="44">
        <v>2</v>
      </c>
      <c r="BB34" s="44">
        <v>0</v>
      </c>
      <c r="BC34" s="44">
        <v>0</v>
      </c>
      <c r="BD34" s="28">
        <f t="shared" si="10"/>
        <v>9</v>
      </c>
      <c r="BF34" s="30" t="s">
        <v>42</v>
      </c>
      <c r="BG34" s="44">
        <v>0</v>
      </c>
      <c r="BH34" s="44">
        <v>0</v>
      </c>
      <c r="BI34" s="44">
        <v>0</v>
      </c>
      <c r="BJ34" s="44">
        <v>0</v>
      </c>
      <c r="BK34" s="28">
        <f t="shared" si="11"/>
        <v>0</v>
      </c>
      <c r="BM34" s="30" t="s">
        <v>42</v>
      </c>
      <c r="BN34" s="44">
        <v>0</v>
      </c>
      <c r="BO34" s="44">
        <v>0</v>
      </c>
      <c r="BP34" s="44">
        <v>0</v>
      </c>
      <c r="BQ34" s="44"/>
      <c r="BR34" s="28">
        <f t="shared" si="12"/>
        <v>0</v>
      </c>
      <c r="BT34" s="30" t="s">
        <v>42</v>
      </c>
      <c r="BU34" s="44">
        <v>2</v>
      </c>
      <c r="BV34" s="44">
        <v>0</v>
      </c>
      <c r="BW34" s="44">
        <v>0</v>
      </c>
      <c r="BX34" s="44">
        <v>5</v>
      </c>
      <c r="BY34" s="28">
        <f t="shared" si="13"/>
        <v>7</v>
      </c>
      <c r="CA34" s="30" t="s">
        <v>42</v>
      </c>
      <c r="CB34" s="44">
        <v>1</v>
      </c>
      <c r="CC34" s="44">
        <v>1</v>
      </c>
      <c r="CD34" s="44">
        <v>0</v>
      </c>
      <c r="CE34" s="44">
        <v>0</v>
      </c>
      <c r="CF34" s="28">
        <f t="shared" si="14"/>
        <v>2</v>
      </c>
      <c r="CI34" s="30" t="s">
        <v>42</v>
      </c>
      <c r="CJ34" s="44">
        <v>0</v>
      </c>
      <c r="CK34" s="44">
        <v>17</v>
      </c>
      <c r="CL34" s="44">
        <v>0</v>
      </c>
      <c r="CM34" s="44">
        <v>0</v>
      </c>
      <c r="CN34" s="28">
        <f t="shared" si="15"/>
        <v>17</v>
      </c>
      <c r="CP34" s="30" t="s">
        <v>42</v>
      </c>
      <c r="CQ34" s="44"/>
      <c r="CR34" s="44">
        <v>0</v>
      </c>
      <c r="CS34" s="44"/>
      <c r="CT34" s="44"/>
      <c r="CU34" s="28">
        <f t="shared" si="16"/>
        <v>0</v>
      </c>
      <c r="CW34" s="30" t="s">
        <v>42</v>
      </c>
      <c r="CX34" s="44"/>
      <c r="CY34" s="44">
        <v>0</v>
      </c>
      <c r="CZ34" s="44"/>
      <c r="DA34" s="44"/>
      <c r="DB34" s="28">
        <f t="shared" si="17"/>
        <v>0</v>
      </c>
      <c r="DD34" s="30" t="s">
        <v>42</v>
      </c>
      <c r="DE34" s="44"/>
      <c r="DF34" s="44">
        <v>0</v>
      </c>
      <c r="DG34" s="44"/>
      <c r="DH34" s="44"/>
      <c r="DI34" s="28">
        <f t="shared" si="18"/>
        <v>0</v>
      </c>
      <c r="DL34" s="30" t="s">
        <v>42</v>
      </c>
      <c r="DM34" s="44">
        <f t="shared" si="19"/>
        <v>10</v>
      </c>
      <c r="DN34" s="44">
        <f t="shared" si="19"/>
        <v>20</v>
      </c>
      <c r="DO34" s="44">
        <f t="shared" si="19"/>
        <v>0</v>
      </c>
      <c r="DP34" s="44">
        <f t="shared" si="19"/>
        <v>6</v>
      </c>
      <c r="DQ34" s="44">
        <f t="shared" si="19"/>
        <v>36</v>
      </c>
      <c r="DR34" s="110">
        <v>36</v>
      </c>
      <c r="DS34" s="130"/>
    </row>
    <row r="35" spans="1:123" s="30" customFormat="1" ht="14.25" customHeight="1" x14ac:dyDescent="0.35">
      <c r="A35" s="29">
        <v>84</v>
      </c>
      <c r="B35" s="30" t="s">
        <v>43</v>
      </c>
      <c r="C35" s="44">
        <v>0</v>
      </c>
      <c r="D35" s="44">
        <v>0</v>
      </c>
      <c r="E35" s="44">
        <v>0</v>
      </c>
      <c r="F35" s="44">
        <v>1</v>
      </c>
      <c r="G35" s="28">
        <f t="shared" si="3"/>
        <v>1</v>
      </c>
      <c r="I35" s="30" t="s">
        <v>43</v>
      </c>
      <c r="J35" s="44">
        <v>1</v>
      </c>
      <c r="K35" s="44">
        <v>2</v>
      </c>
      <c r="L35" s="44">
        <v>0</v>
      </c>
      <c r="M35" s="44">
        <v>0</v>
      </c>
      <c r="N35" s="28">
        <f t="shared" si="4"/>
        <v>3</v>
      </c>
      <c r="P35" s="30" t="s">
        <v>43</v>
      </c>
      <c r="Q35" s="44">
        <v>0</v>
      </c>
      <c r="R35" s="44">
        <v>0</v>
      </c>
      <c r="S35" s="44">
        <v>0</v>
      </c>
      <c r="T35" s="44">
        <v>0</v>
      </c>
      <c r="U35" s="28">
        <f t="shared" si="5"/>
        <v>0</v>
      </c>
      <c r="W35" s="30" t="s">
        <v>43</v>
      </c>
      <c r="X35" s="44">
        <v>0</v>
      </c>
      <c r="Y35" s="44">
        <v>0</v>
      </c>
      <c r="Z35" s="44">
        <v>0</v>
      </c>
      <c r="AA35" s="44">
        <v>0</v>
      </c>
      <c r="AB35" s="28">
        <f t="shared" si="6"/>
        <v>0</v>
      </c>
      <c r="AD35" s="30" t="s">
        <v>43</v>
      </c>
      <c r="AE35" s="44">
        <v>0</v>
      </c>
      <c r="AF35" s="44">
        <v>0</v>
      </c>
      <c r="AG35" s="44">
        <v>0</v>
      </c>
      <c r="AH35" s="44">
        <v>2</v>
      </c>
      <c r="AI35" s="28">
        <f t="shared" si="7"/>
        <v>2</v>
      </c>
      <c r="AK35" s="30" t="s">
        <v>43</v>
      </c>
      <c r="AL35" s="44">
        <v>0</v>
      </c>
      <c r="AM35" s="44">
        <v>0</v>
      </c>
      <c r="AN35" s="44">
        <v>0</v>
      </c>
      <c r="AO35" s="44">
        <v>0</v>
      </c>
      <c r="AP35" s="28">
        <f t="shared" si="8"/>
        <v>0</v>
      </c>
      <c r="AR35" s="30" t="s">
        <v>43</v>
      </c>
      <c r="AS35" s="44">
        <v>0</v>
      </c>
      <c r="AT35" s="44">
        <v>0</v>
      </c>
      <c r="AU35" s="44">
        <v>0</v>
      </c>
      <c r="AV35" s="44">
        <v>0</v>
      </c>
      <c r="AW35" s="28">
        <f t="shared" si="9"/>
        <v>0</v>
      </c>
      <c r="AY35" s="30" t="s">
        <v>43</v>
      </c>
      <c r="AZ35" s="44">
        <v>11</v>
      </c>
      <c r="BA35" s="44">
        <v>1</v>
      </c>
      <c r="BB35" s="44">
        <v>0</v>
      </c>
      <c r="BC35" s="44">
        <v>4</v>
      </c>
      <c r="BD35" s="28">
        <f t="shared" si="10"/>
        <v>16</v>
      </c>
      <c r="BF35" s="30" t="s">
        <v>43</v>
      </c>
      <c r="BG35" s="44">
        <v>3</v>
      </c>
      <c r="BH35" s="44">
        <v>0</v>
      </c>
      <c r="BI35" s="44">
        <v>0</v>
      </c>
      <c r="BJ35" s="44">
        <v>1</v>
      </c>
      <c r="BK35" s="28">
        <f t="shared" si="11"/>
        <v>4</v>
      </c>
      <c r="BM35" s="30" t="s">
        <v>43</v>
      </c>
      <c r="BN35" s="44">
        <v>0</v>
      </c>
      <c r="BO35" s="44">
        <v>0</v>
      </c>
      <c r="BP35" s="44">
        <v>0</v>
      </c>
      <c r="BQ35" s="44"/>
      <c r="BR35" s="28">
        <f t="shared" si="12"/>
        <v>0</v>
      </c>
      <c r="BT35" s="30" t="s">
        <v>43</v>
      </c>
      <c r="BU35" s="44">
        <v>1</v>
      </c>
      <c r="BV35" s="44">
        <v>2</v>
      </c>
      <c r="BW35" s="44">
        <v>0</v>
      </c>
      <c r="BX35" s="44">
        <v>3</v>
      </c>
      <c r="BY35" s="28">
        <f t="shared" si="13"/>
        <v>6</v>
      </c>
      <c r="CA35" s="30" t="s">
        <v>43</v>
      </c>
      <c r="CB35" s="44">
        <v>1</v>
      </c>
      <c r="CC35" s="44">
        <v>0</v>
      </c>
      <c r="CD35" s="44">
        <v>0</v>
      </c>
      <c r="CE35" s="44">
        <v>0</v>
      </c>
      <c r="CF35" s="28">
        <f t="shared" si="14"/>
        <v>1</v>
      </c>
      <c r="CI35" s="30" t="s">
        <v>43</v>
      </c>
      <c r="CJ35" s="44">
        <v>2</v>
      </c>
      <c r="CK35" s="44">
        <v>22</v>
      </c>
      <c r="CL35" s="44">
        <v>1</v>
      </c>
      <c r="CM35" s="44">
        <v>12</v>
      </c>
      <c r="CN35" s="28">
        <f t="shared" si="15"/>
        <v>37</v>
      </c>
      <c r="CP35" s="30" t="s">
        <v>43</v>
      </c>
      <c r="CQ35" s="44"/>
      <c r="CR35" s="44">
        <v>1</v>
      </c>
      <c r="CS35" s="44"/>
      <c r="CT35" s="44"/>
      <c r="CU35" s="28">
        <f t="shared" si="16"/>
        <v>1</v>
      </c>
      <c r="CW35" s="30" t="s">
        <v>43</v>
      </c>
      <c r="CX35" s="44"/>
      <c r="CY35" s="44">
        <v>0</v>
      </c>
      <c r="CZ35" s="44"/>
      <c r="DA35" s="44"/>
      <c r="DB35" s="28">
        <f t="shared" si="17"/>
        <v>0</v>
      </c>
      <c r="DD35" s="30" t="s">
        <v>43</v>
      </c>
      <c r="DE35" s="44"/>
      <c r="DF35" s="44">
        <v>0</v>
      </c>
      <c r="DG35" s="44"/>
      <c r="DH35" s="44"/>
      <c r="DI35" s="28">
        <f t="shared" si="18"/>
        <v>0</v>
      </c>
      <c r="DL35" s="30" t="s">
        <v>43</v>
      </c>
      <c r="DM35" s="44">
        <f t="shared" si="19"/>
        <v>19</v>
      </c>
      <c r="DN35" s="44">
        <f t="shared" si="19"/>
        <v>28</v>
      </c>
      <c r="DO35" s="44">
        <f t="shared" si="19"/>
        <v>1</v>
      </c>
      <c r="DP35" s="44">
        <f t="shared" si="19"/>
        <v>23</v>
      </c>
      <c r="DQ35" s="44">
        <f t="shared" si="19"/>
        <v>71</v>
      </c>
      <c r="DR35" s="110">
        <v>71</v>
      </c>
      <c r="DS35" s="130"/>
    </row>
    <row r="36" spans="1:123" s="30" customFormat="1" ht="12.75" customHeight="1" x14ac:dyDescent="0.35">
      <c r="A36" s="29">
        <v>85</v>
      </c>
      <c r="B36" s="30" t="s">
        <v>44</v>
      </c>
      <c r="C36" s="44">
        <v>0</v>
      </c>
      <c r="D36" s="44">
        <v>0</v>
      </c>
      <c r="E36" s="44">
        <v>0</v>
      </c>
      <c r="F36" s="44">
        <v>0</v>
      </c>
      <c r="G36" s="28">
        <f t="shared" si="3"/>
        <v>0</v>
      </c>
      <c r="I36" s="30" t="s">
        <v>44</v>
      </c>
      <c r="J36" s="44">
        <v>1</v>
      </c>
      <c r="K36" s="44">
        <v>0</v>
      </c>
      <c r="L36" s="44">
        <v>0</v>
      </c>
      <c r="M36" s="44">
        <v>0</v>
      </c>
      <c r="N36" s="28">
        <f t="shared" si="4"/>
        <v>1</v>
      </c>
      <c r="P36" s="30" t="s">
        <v>44</v>
      </c>
      <c r="Q36" s="44">
        <v>0</v>
      </c>
      <c r="R36" s="44">
        <v>0</v>
      </c>
      <c r="S36" s="44">
        <v>0</v>
      </c>
      <c r="T36" s="44">
        <v>0</v>
      </c>
      <c r="U36" s="28">
        <f t="shared" si="5"/>
        <v>0</v>
      </c>
      <c r="W36" s="30" t="s">
        <v>44</v>
      </c>
      <c r="X36" s="44">
        <v>0</v>
      </c>
      <c r="Y36" s="44">
        <v>0</v>
      </c>
      <c r="Z36" s="44">
        <v>0</v>
      </c>
      <c r="AA36" s="44">
        <v>0</v>
      </c>
      <c r="AB36" s="28">
        <f t="shared" si="6"/>
        <v>0</v>
      </c>
      <c r="AD36" s="30" t="s">
        <v>44</v>
      </c>
      <c r="AE36" s="44">
        <v>0</v>
      </c>
      <c r="AF36" s="44">
        <v>0</v>
      </c>
      <c r="AG36" s="44">
        <v>0</v>
      </c>
      <c r="AH36" s="44">
        <v>0</v>
      </c>
      <c r="AI36" s="28">
        <f t="shared" si="7"/>
        <v>0</v>
      </c>
      <c r="AK36" s="30" t="s">
        <v>44</v>
      </c>
      <c r="AL36" s="44">
        <v>0</v>
      </c>
      <c r="AM36" s="44">
        <v>0</v>
      </c>
      <c r="AN36" s="44">
        <v>0</v>
      </c>
      <c r="AO36" s="44">
        <v>0</v>
      </c>
      <c r="AP36" s="28">
        <f t="shared" si="8"/>
        <v>0</v>
      </c>
      <c r="AR36" s="30" t="s">
        <v>44</v>
      </c>
      <c r="AS36" s="44">
        <v>0</v>
      </c>
      <c r="AT36" s="44">
        <v>1</v>
      </c>
      <c r="AU36" s="44">
        <v>0</v>
      </c>
      <c r="AV36" s="44">
        <v>0</v>
      </c>
      <c r="AW36" s="28">
        <f t="shared" si="9"/>
        <v>1</v>
      </c>
      <c r="AY36" s="30" t="s">
        <v>44</v>
      </c>
      <c r="AZ36" s="44">
        <v>6</v>
      </c>
      <c r="BA36" s="44">
        <v>1</v>
      </c>
      <c r="BB36" s="44">
        <v>0</v>
      </c>
      <c r="BC36" s="44">
        <v>3</v>
      </c>
      <c r="BD36" s="28">
        <f t="shared" si="10"/>
        <v>10</v>
      </c>
      <c r="BF36" s="30" t="s">
        <v>44</v>
      </c>
      <c r="BG36" s="44">
        <v>0</v>
      </c>
      <c r="BH36" s="44">
        <v>0</v>
      </c>
      <c r="BI36" s="44">
        <v>0</v>
      </c>
      <c r="BJ36" s="44">
        <v>0</v>
      </c>
      <c r="BK36" s="28">
        <f t="shared" si="11"/>
        <v>0</v>
      </c>
      <c r="BM36" s="30" t="s">
        <v>44</v>
      </c>
      <c r="BN36" s="44">
        <v>0</v>
      </c>
      <c r="BO36" s="44">
        <v>0</v>
      </c>
      <c r="BP36" s="44">
        <v>0</v>
      </c>
      <c r="BQ36" s="44"/>
      <c r="BR36" s="28">
        <f t="shared" si="12"/>
        <v>0</v>
      </c>
      <c r="BT36" s="30" t="s">
        <v>44</v>
      </c>
      <c r="BU36" s="44">
        <v>1</v>
      </c>
      <c r="BV36" s="44">
        <v>0</v>
      </c>
      <c r="BW36" s="44">
        <v>0</v>
      </c>
      <c r="BX36" s="44">
        <v>1</v>
      </c>
      <c r="BY36" s="28">
        <f t="shared" si="13"/>
        <v>2</v>
      </c>
      <c r="CA36" s="30" t="s">
        <v>44</v>
      </c>
      <c r="CB36" s="44">
        <v>0</v>
      </c>
      <c r="CC36" s="44">
        <v>0</v>
      </c>
      <c r="CD36" s="44">
        <v>0</v>
      </c>
      <c r="CE36" s="44">
        <v>0</v>
      </c>
      <c r="CF36" s="28">
        <f t="shared" si="14"/>
        <v>0</v>
      </c>
      <c r="CI36" s="30" t="s">
        <v>44</v>
      </c>
      <c r="CJ36" s="44">
        <v>2</v>
      </c>
      <c r="CK36" s="44">
        <v>28</v>
      </c>
      <c r="CL36" s="44">
        <v>0</v>
      </c>
      <c r="CM36" s="44">
        <v>4</v>
      </c>
      <c r="CN36" s="28">
        <f t="shared" si="15"/>
        <v>34</v>
      </c>
      <c r="CP36" s="30" t="s">
        <v>44</v>
      </c>
      <c r="CQ36" s="44"/>
      <c r="CR36" s="44">
        <v>13</v>
      </c>
      <c r="CS36" s="44"/>
      <c r="CT36" s="44"/>
      <c r="CU36" s="28">
        <f t="shared" si="16"/>
        <v>13</v>
      </c>
      <c r="CW36" s="30" t="s">
        <v>44</v>
      </c>
      <c r="CX36" s="44"/>
      <c r="CY36" s="44">
        <v>10</v>
      </c>
      <c r="CZ36" s="44"/>
      <c r="DA36" s="44"/>
      <c r="DB36" s="28">
        <f t="shared" si="17"/>
        <v>10</v>
      </c>
      <c r="DD36" s="30" t="s">
        <v>44</v>
      </c>
      <c r="DE36" s="44"/>
      <c r="DF36" s="44">
        <v>0</v>
      </c>
      <c r="DG36" s="44"/>
      <c r="DH36" s="44"/>
      <c r="DI36" s="28">
        <f t="shared" si="18"/>
        <v>0</v>
      </c>
      <c r="DL36" s="30" t="s">
        <v>44</v>
      </c>
      <c r="DM36" s="44">
        <f t="shared" si="19"/>
        <v>10</v>
      </c>
      <c r="DN36" s="44">
        <f t="shared" si="19"/>
        <v>53</v>
      </c>
      <c r="DO36" s="44">
        <f t="shared" si="19"/>
        <v>0</v>
      </c>
      <c r="DP36" s="44">
        <f t="shared" si="19"/>
        <v>8</v>
      </c>
      <c r="DQ36" s="44">
        <f t="shared" si="19"/>
        <v>71</v>
      </c>
      <c r="DR36" s="110">
        <v>71</v>
      </c>
      <c r="DS36" s="130"/>
    </row>
    <row r="37" spans="1:123" s="30" customFormat="1" ht="12.75" customHeight="1" x14ac:dyDescent="0.35">
      <c r="A37" s="29">
        <v>87</v>
      </c>
      <c r="B37" s="30" t="s">
        <v>45</v>
      </c>
      <c r="C37" s="44">
        <v>0</v>
      </c>
      <c r="D37" s="44">
        <v>0</v>
      </c>
      <c r="E37" s="44">
        <v>0</v>
      </c>
      <c r="F37" s="44">
        <v>0</v>
      </c>
      <c r="G37" s="28">
        <f t="shared" si="3"/>
        <v>0</v>
      </c>
      <c r="I37" s="30" t="s">
        <v>45</v>
      </c>
      <c r="J37" s="44">
        <v>0</v>
      </c>
      <c r="K37" s="44">
        <v>0</v>
      </c>
      <c r="L37" s="44">
        <v>0</v>
      </c>
      <c r="M37" s="44">
        <v>0</v>
      </c>
      <c r="N37" s="28">
        <f t="shared" si="4"/>
        <v>0</v>
      </c>
      <c r="P37" s="30" t="s">
        <v>45</v>
      </c>
      <c r="Q37" s="44">
        <v>0</v>
      </c>
      <c r="R37" s="44">
        <v>0</v>
      </c>
      <c r="S37" s="44">
        <v>0</v>
      </c>
      <c r="T37" s="44">
        <v>0</v>
      </c>
      <c r="U37" s="28">
        <f t="shared" si="5"/>
        <v>0</v>
      </c>
      <c r="W37" s="30" t="s">
        <v>45</v>
      </c>
      <c r="X37" s="44">
        <v>0</v>
      </c>
      <c r="Y37" s="44">
        <v>0</v>
      </c>
      <c r="Z37" s="44">
        <v>0</v>
      </c>
      <c r="AA37" s="44">
        <v>0</v>
      </c>
      <c r="AB37" s="28">
        <f t="shared" si="6"/>
        <v>0</v>
      </c>
      <c r="AD37" s="30" t="s">
        <v>45</v>
      </c>
      <c r="AE37" s="44">
        <v>0</v>
      </c>
      <c r="AF37" s="44">
        <v>0</v>
      </c>
      <c r="AG37" s="44">
        <v>0</v>
      </c>
      <c r="AH37" s="44">
        <v>0</v>
      </c>
      <c r="AI37" s="28">
        <f t="shared" si="7"/>
        <v>0</v>
      </c>
      <c r="AK37" s="30" t="s">
        <v>45</v>
      </c>
      <c r="AL37" s="44">
        <v>0</v>
      </c>
      <c r="AM37" s="44">
        <v>0</v>
      </c>
      <c r="AN37" s="44">
        <v>0</v>
      </c>
      <c r="AO37" s="44">
        <v>0</v>
      </c>
      <c r="AP37" s="28">
        <f t="shared" si="8"/>
        <v>0</v>
      </c>
      <c r="AR37" s="30" t="s">
        <v>45</v>
      </c>
      <c r="AS37" s="44">
        <v>0</v>
      </c>
      <c r="AT37" s="44">
        <v>0</v>
      </c>
      <c r="AU37" s="44">
        <v>1</v>
      </c>
      <c r="AV37" s="44">
        <v>0</v>
      </c>
      <c r="AW37" s="28">
        <f t="shared" si="9"/>
        <v>1</v>
      </c>
      <c r="AY37" s="30" t="s">
        <v>45</v>
      </c>
      <c r="AZ37" s="44">
        <v>0</v>
      </c>
      <c r="BA37" s="44">
        <v>0</v>
      </c>
      <c r="BB37" s="44">
        <v>0</v>
      </c>
      <c r="BC37" s="44">
        <v>2</v>
      </c>
      <c r="BD37" s="28">
        <f t="shared" si="10"/>
        <v>2</v>
      </c>
      <c r="BF37" s="30" t="s">
        <v>45</v>
      </c>
      <c r="BG37" s="44">
        <v>0</v>
      </c>
      <c r="BH37" s="44">
        <v>0</v>
      </c>
      <c r="BI37" s="44">
        <v>0</v>
      </c>
      <c r="BJ37" s="44">
        <v>0</v>
      </c>
      <c r="BK37" s="28">
        <f t="shared" si="11"/>
        <v>0</v>
      </c>
      <c r="BM37" s="30" t="s">
        <v>45</v>
      </c>
      <c r="BN37" s="44">
        <v>0</v>
      </c>
      <c r="BO37" s="44">
        <v>0</v>
      </c>
      <c r="BP37" s="44">
        <v>0</v>
      </c>
      <c r="BQ37" s="44"/>
      <c r="BR37" s="28">
        <f t="shared" si="12"/>
        <v>0</v>
      </c>
      <c r="BT37" s="30" t="s">
        <v>45</v>
      </c>
      <c r="BU37" s="44">
        <v>0</v>
      </c>
      <c r="BV37" s="44">
        <v>0</v>
      </c>
      <c r="BW37" s="44">
        <v>0</v>
      </c>
      <c r="BX37" s="44">
        <v>0</v>
      </c>
      <c r="BY37" s="28">
        <f t="shared" si="13"/>
        <v>0</v>
      </c>
      <c r="CA37" s="30" t="s">
        <v>45</v>
      </c>
      <c r="CB37" s="44">
        <v>0</v>
      </c>
      <c r="CC37" s="44">
        <v>1</v>
      </c>
      <c r="CD37" s="44">
        <v>0</v>
      </c>
      <c r="CE37" s="44">
        <v>1</v>
      </c>
      <c r="CF37" s="28">
        <f t="shared" si="14"/>
        <v>2</v>
      </c>
      <c r="CI37" s="30" t="s">
        <v>45</v>
      </c>
      <c r="CJ37" s="44">
        <v>3</v>
      </c>
      <c r="CK37" s="44">
        <v>15</v>
      </c>
      <c r="CL37" s="44">
        <v>1</v>
      </c>
      <c r="CM37" s="44">
        <v>11</v>
      </c>
      <c r="CN37" s="28">
        <f t="shared" si="15"/>
        <v>30</v>
      </c>
      <c r="CP37" s="30" t="s">
        <v>45</v>
      </c>
      <c r="CQ37" s="44"/>
      <c r="CR37" s="44">
        <v>0</v>
      </c>
      <c r="CS37" s="44"/>
      <c r="CT37" s="44"/>
      <c r="CU37" s="28">
        <f t="shared" si="16"/>
        <v>0</v>
      </c>
      <c r="CW37" s="30" t="s">
        <v>45</v>
      </c>
      <c r="CX37" s="44"/>
      <c r="CY37" s="44">
        <v>0</v>
      </c>
      <c r="CZ37" s="44"/>
      <c r="DA37" s="44"/>
      <c r="DB37" s="28">
        <f t="shared" si="17"/>
        <v>0</v>
      </c>
      <c r="DD37" s="30" t="s">
        <v>45</v>
      </c>
      <c r="DE37" s="44"/>
      <c r="DF37" s="44">
        <v>0</v>
      </c>
      <c r="DG37" s="44"/>
      <c r="DH37" s="44"/>
      <c r="DI37" s="28">
        <f t="shared" si="18"/>
        <v>0</v>
      </c>
      <c r="DL37" s="30" t="s">
        <v>45</v>
      </c>
      <c r="DM37" s="44">
        <f t="shared" si="19"/>
        <v>3</v>
      </c>
      <c r="DN37" s="44">
        <f t="shared" si="19"/>
        <v>16</v>
      </c>
      <c r="DO37" s="44">
        <f t="shared" si="19"/>
        <v>2</v>
      </c>
      <c r="DP37" s="44">
        <f t="shared" si="19"/>
        <v>14</v>
      </c>
      <c r="DQ37" s="44">
        <f t="shared" si="19"/>
        <v>35</v>
      </c>
      <c r="DR37" s="110">
        <v>35</v>
      </c>
      <c r="DS37" s="130"/>
    </row>
    <row r="38" spans="1:123" s="30" customFormat="1" ht="12.75" customHeight="1" x14ac:dyDescent="0.35">
      <c r="A38" s="29">
        <v>90</v>
      </c>
      <c r="B38" s="30" t="s">
        <v>47</v>
      </c>
      <c r="C38" s="44">
        <v>0</v>
      </c>
      <c r="D38" s="44">
        <v>0</v>
      </c>
      <c r="E38" s="44">
        <v>0</v>
      </c>
      <c r="F38" s="44">
        <v>0</v>
      </c>
      <c r="G38" s="28">
        <f t="shared" si="3"/>
        <v>0</v>
      </c>
      <c r="I38" s="30" t="s">
        <v>47</v>
      </c>
      <c r="J38" s="44">
        <v>1</v>
      </c>
      <c r="K38" s="44">
        <v>2</v>
      </c>
      <c r="L38" s="44">
        <v>0</v>
      </c>
      <c r="M38" s="44">
        <v>0</v>
      </c>
      <c r="N38" s="28">
        <f t="shared" si="4"/>
        <v>3</v>
      </c>
      <c r="P38" s="30" t="s">
        <v>47</v>
      </c>
      <c r="Q38" s="44">
        <v>0</v>
      </c>
      <c r="R38" s="44">
        <v>0</v>
      </c>
      <c r="S38" s="44">
        <v>0</v>
      </c>
      <c r="T38" s="44">
        <v>0</v>
      </c>
      <c r="U38" s="28">
        <f t="shared" si="5"/>
        <v>0</v>
      </c>
      <c r="W38" s="30" t="s">
        <v>47</v>
      </c>
      <c r="X38" s="44">
        <v>0</v>
      </c>
      <c r="Y38" s="44">
        <v>0</v>
      </c>
      <c r="Z38" s="44">
        <v>0</v>
      </c>
      <c r="AA38" s="44">
        <v>0</v>
      </c>
      <c r="AB38" s="28">
        <f t="shared" si="6"/>
        <v>0</v>
      </c>
      <c r="AD38" s="30" t="s">
        <v>47</v>
      </c>
      <c r="AE38" s="44">
        <v>0</v>
      </c>
      <c r="AF38" s="44">
        <v>0</v>
      </c>
      <c r="AG38" s="44">
        <v>0</v>
      </c>
      <c r="AH38" s="44">
        <v>0</v>
      </c>
      <c r="AI38" s="28">
        <f t="shared" si="7"/>
        <v>0</v>
      </c>
      <c r="AK38" s="30" t="s">
        <v>47</v>
      </c>
      <c r="AL38" s="44">
        <v>0</v>
      </c>
      <c r="AM38" s="44">
        <v>0</v>
      </c>
      <c r="AN38" s="44">
        <v>0</v>
      </c>
      <c r="AO38" s="44">
        <v>0</v>
      </c>
      <c r="AP38" s="28">
        <f t="shared" si="8"/>
        <v>0</v>
      </c>
      <c r="AR38" s="30" t="s">
        <v>47</v>
      </c>
      <c r="AS38" s="44">
        <v>0</v>
      </c>
      <c r="AT38" s="44">
        <v>0</v>
      </c>
      <c r="AU38" s="44">
        <v>0</v>
      </c>
      <c r="AV38" s="44">
        <v>0</v>
      </c>
      <c r="AW38" s="28">
        <f t="shared" si="9"/>
        <v>0</v>
      </c>
      <c r="AY38" s="30" t="s">
        <v>47</v>
      </c>
      <c r="AZ38" s="44">
        <v>17</v>
      </c>
      <c r="BA38" s="44">
        <v>4</v>
      </c>
      <c r="BB38" s="44">
        <v>0</v>
      </c>
      <c r="BC38" s="44">
        <v>2</v>
      </c>
      <c r="BD38" s="28">
        <f t="shared" si="10"/>
        <v>23</v>
      </c>
      <c r="BF38" s="30" t="s">
        <v>47</v>
      </c>
      <c r="BG38" s="44">
        <v>0</v>
      </c>
      <c r="BH38" s="44">
        <v>0</v>
      </c>
      <c r="BI38" s="44">
        <v>0</v>
      </c>
      <c r="BJ38" s="44">
        <v>0</v>
      </c>
      <c r="BK38" s="28">
        <f t="shared" si="11"/>
        <v>0</v>
      </c>
      <c r="BM38" s="30" t="s">
        <v>47</v>
      </c>
      <c r="BN38" s="44">
        <v>0</v>
      </c>
      <c r="BO38" s="44">
        <v>0</v>
      </c>
      <c r="BP38" s="44">
        <v>0</v>
      </c>
      <c r="BQ38" s="44"/>
      <c r="BR38" s="28">
        <f t="shared" si="12"/>
        <v>0</v>
      </c>
      <c r="BT38" s="30" t="s">
        <v>47</v>
      </c>
      <c r="BU38" s="44">
        <v>3</v>
      </c>
      <c r="BV38" s="44">
        <v>31</v>
      </c>
      <c r="BW38" s="44">
        <v>0</v>
      </c>
      <c r="BX38" s="44">
        <v>21</v>
      </c>
      <c r="BY38" s="28">
        <f t="shared" si="13"/>
        <v>55</v>
      </c>
      <c r="CA38" s="30" t="s">
        <v>47</v>
      </c>
      <c r="CB38" s="44">
        <v>0</v>
      </c>
      <c r="CC38" s="44">
        <v>0</v>
      </c>
      <c r="CD38" s="44">
        <v>0</v>
      </c>
      <c r="CE38" s="44">
        <v>0</v>
      </c>
      <c r="CF38" s="28">
        <f t="shared" si="14"/>
        <v>0</v>
      </c>
      <c r="CI38" s="30" t="s">
        <v>47</v>
      </c>
      <c r="CJ38" s="44">
        <v>0</v>
      </c>
      <c r="CK38" s="44">
        <v>0</v>
      </c>
      <c r="CL38" s="44">
        <v>0</v>
      </c>
      <c r="CM38" s="44">
        <v>6</v>
      </c>
      <c r="CN38" s="28">
        <f t="shared" si="15"/>
        <v>6</v>
      </c>
      <c r="CP38" s="30" t="s">
        <v>47</v>
      </c>
      <c r="CQ38" s="44"/>
      <c r="CR38" s="44">
        <v>0</v>
      </c>
      <c r="CS38" s="44"/>
      <c r="CT38" s="44"/>
      <c r="CU38" s="28">
        <f t="shared" si="16"/>
        <v>0</v>
      </c>
      <c r="CW38" s="30" t="s">
        <v>47</v>
      </c>
      <c r="CX38" s="44"/>
      <c r="CY38" s="44">
        <v>0</v>
      </c>
      <c r="CZ38" s="44"/>
      <c r="DA38" s="44"/>
      <c r="DB38" s="28">
        <f t="shared" si="17"/>
        <v>0</v>
      </c>
      <c r="DD38" s="30" t="s">
        <v>47</v>
      </c>
      <c r="DE38" s="44"/>
      <c r="DF38" s="44">
        <v>0</v>
      </c>
      <c r="DG38" s="44"/>
      <c r="DH38" s="44"/>
      <c r="DI38" s="28">
        <f t="shared" si="18"/>
        <v>0</v>
      </c>
      <c r="DL38" s="30" t="s">
        <v>47</v>
      </c>
      <c r="DM38" s="44">
        <f t="shared" si="19"/>
        <v>21</v>
      </c>
      <c r="DN38" s="44">
        <f t="shared" si="19"/>
        <v>37</v>
      </c>
      <c r="DO38" s="44">
        <f t="shared" si="19"/>
        <v>0</v>
      </c>
      <c r="DP38" s="44">
        <f t="shared" si="19"/>
        <v>29</v>
      </c>
      <c r="DQ38" s="44">
        <f t="shared" si="19"/>
        <v>87</v>
      </c>
      <c r="DR38" s="110">
        <v>87</v>
      </c>
      <c r="DS38" s="130"/>
    </row>
    <row r="39" spans="1:123" s="30" customFormat="1" ht="12.75" customHeight="1" x14ac:dyDescent="0.35">
      <c r="A39" s="29">
        <v>91</v>
      </c>
      <c r="B39" s="30" t="s">
        <v>48</v>
      </c>
      <c r="C39" s="44">
        <v>0</v>
      </c>
      <c r="D39" s="44">
        <v>1</v>
      </c>
      <c r="E39" s="44">
        <v>0</v>
      </c>
      <c r="F39" s="44">
        <v>1</v>
      </c>
      <c r="G39" s="28">
        <f t="shared" si="3"/>
        <v>2</v>
      </c>
      <c r="I39" s="30" t="s">
        <v>48</v>
      </c>
      <c r="J39" s="44">
        <v>1</v>
      </c>
      <c r="K39" s="44">
        <v>0</v>
      </c>
      <c r="L39" s="44">
        <v>0</v>
      </c>
      <c r="M39" s="44">
        <v>0</v>
      </c>
      <c r="N39" s="28">
        <f t="shared" si="4"/>
        <v>1</v>
      </c>
      <c r="P39" s="30" t="s">
        <v>48</v>
      </c>
      <c r="Q39" s="44">
        <v>0</v>
      </c>
      <c r="R39" s="44">
        <v>0</v>
      </c>
      <c r="S39" s="44">
        <v>0</v>
      </c>
      <c r="T39" s="44">
        <v>0</v>
      </c>
      <c r="U39" s="28">
        <f t="shared" si="5"/>
        <v>0</v>
      </c>
      <c r="W39" s="30" t="s">
        <v>48</v>
      </c>
      <c r="X39" s="44">
        <v>0</v>
      </c>
      <c r="Y39" s="44">
        <v>0</v>
      </c>
      <c r="Z39" s="44">
        <v>0</v>
      </c>
      <c r="AA39" s="44">
        <v>0</v>
      </c>
      <c r="AB39" s="28">
        <f t="shared" si="6"/>
        <v>0</v>
      </c>
      <c r="AD39" s="30" t="s">
        <v>48</v>
      </c>
      <c r="AE39" s="44">
        <v>0</v>
      </c>
      <c r="AF39" s="44">
        <v>0</v>
      </c>
      <c r="AG39" s="44">
        <v>0</v>
      </c>
      <c r="AH39" s="44">
        <v>0</v>
      </c>
      <c r="AI39" s="28">
        <f t="shared" si="7"/>
        <v>0</v>
      </c>
      <c r="AK39" s="30" t="s">
        <v>48</v>
      </c>
      <c r="AL39" s="44">
        <v>0</v>
      </c>
      <c r="AM39" s="44">
        <v>0</v>
      </c>
      <c r="AN39" s="44">
        <v>0</v>
      </c>
      <c r="AO39" s="44">
        <v>0</v>
      </c>
      <c r="AP39" s="28">
        <f t="shared" si="8"/>
        <v>0</v>
      </c>
      <c r="AR39" s="30" t="s">
        <v>48</v>
      </c>
      <c r="AS39" s="44">
        <v>0</v>
      </c>
      <c r="AT39" s="44">
        <v>1</v>
      </c>
      <c r="AU39" s="44">
        <v>0</v>
      </c>
      <c r="AV39" s="44">
        <v>0</v>
      </c>
      <c r="AW39" s="28">
        <f t="shared" si="9"/>
        <v>1</v>
      </c>
      <c r="AY39" s="30" t="s">
        <v>48</v>
      </c>
      <c r="AZ39" s="44">
        <v>2</v>
      </c>
      <c r="BA39" s="44">
        <v>3</v>
      </c>
      <c r="BB39" s="44">
        <v>0</v>
      </c>
      <c r="BC39" s="44">
        <v>3</v>
      </c>
      <c r="BD39" s="28">
        <f t="shared" si="10"/>
        <v>8</v>
      </c>
      <c r="BF39" s="30" t="s">
        <v>48</v>
      </c>
      <c r="BG39" s="44">
        <v>0</v>
      </c>
      <c r="BH39" s="44">
        <v>0</v>
      </c>
      <c r="BI39" s="44">
        <v>0</v>
      </c>
      <c r="BJ39" s="44">
        <v>0</v>
      </c>
      <c r="BK39" s="28">
        <f t="shared" si="11"/>
        <v>0</v>
      </c>
      <c r="BM39" s="30" t="s">
        <v>48</v>
      </c>
      <c r="BN39" s="44">
        <v>0</v>
      </c>
      <c r="BO39" s="44">
        <v>0</v>
      </c>
      <c r="BP39" s="44">
        <v>0</v>
      </c>
      <c r="BQ39" s="44"/>
      <c r="BR39" s="28">
        <f t="shared" si="12"/>
        <v>0</v>
      </c>
      <c r="BT39" s="30" t="s">
        <v>48</v>
      </c>
      <c r="BU39" s="44">
        <v>1</v>
      </c>
      <c r="BV39" s="44">
        <v>34</v>
      </c>
      <c r="BW39" s="44">
        <v>0</v>
      </c>
      <c r="BX39" s="44">
        <v>3</v>
      </c>
      <c r="BY39" s="28">
        <f t="shared" si="13"/>
        <v>38</v>
      </c>
      <c r="CA39" s="30" t="s">
        <v>48</v>
      </c>
      <c r="CB39" s="44">
        <v>0</v>
      </c>
      <c r="CC39" s="44">
        <v>0</v>
      </c>
      <c r="CD39" s="44">
        <v>0</v>
      </c>
      <c r="CE39" s="44">
        <v>0</v>
      </c>
      <c r="CF39" s="28">
        <f t="shared" si="14"/>
        <v>0</v>
      </c>
      <c r="CI39" s="30" t="s">
        <v>48</v>
      </c>
      <c r="CJ39" s="44">
        <v>1</v>
      </c>
      <c r="CK39" s="44">
        <v>4</v>
      </c>
      <c r="CL39" s="44">
        <v>0</v>
      </c>
      <c r="CM39" s="44">
        <v>1</v>
      </c>
      <c r="CN39" s="28">
        <f t="shared" si="15"/>
        <v>6</v>
      </c>
      <c r="CP39" s="30" t="s">
        <v>48</v>
      </c>
      <c r="CQ39" s="44"/>
      <c r="CR39" s="44">
        <v>4</v>
      </c>
      <c r="CS39" s="44"/>
      <c r="CT39" s="44"/>
      <c r="CU39" s="28">
        <f t="shared" si="16"/>
        <v>4</v>
      </c>
      <c r="CW39" s="30" t="s">
        <v>48</v>
      </c>
      <c r="CX39" s="44"/>
      <c r="CY39" s="44">
        <v>0</v>
      </c>
      <c r="CZ39" s="44"/>
      <c r="DA39" s="44"/>
      <c r="DB39" s="28">
        <f t="shared" si="17"/>
        <v>0</v>
      </c>
      <c r="DD39" s="30" t="s">
        <v>48</v>
      </c>
      <c r="DE39" s="44"/>
      <c r="DF39" s="44">
        <v>0</v>
      </c>
      <c r="DG39" s="44"/>
      <c r="DH39" s="44"/>
      <c r="DI39" s="28">
        <f t="shared" si="18"/>
        <v>0</v>
      </c>
      <c r="DL39" s="30" t="s">
        <v>48</v>
      </c>
      <c r="DM39" s="44">
        <f t="shared" si="19"/>
        <v>5</v>
      </c>
      <c r="DN39" s="44">
        <f t="shared" si="19"/>
        <v>47</v>
      </c>
      <c r="DO39" s="44">
        <f t="shared" si="19"/>
        <v>0</v>
      </c>
      <c r="DP39" s="44">
        <f t="shared" si="19"/>
        <v>8</v>
      </c>
      <c r="DQ39" s="44">
        <f t="shared" si="19"/>
        <v>60</v>
      </c>
      <c r="DR39" s="110">
        <v>60</v>
      </c>
      <c r="DS39" s="130"/>
    </row>
    <row r="40" spans="1:123" s="30" customFormat="1" ht="12.75" customHeight="1" x14ac:dyDescent="0.35">
      <c r="A40" s="29">
        <v>92</v>
      </c>
      <c r="B40" s="30" t="s">
        <v>49</v>
      </c>
      <c r="C40" s="44">
        <v>0</v>
      </c>
      <c r="D40" s="44">
        <v>1</v>
      </c>
      <c r="E40" s="44">
        <v>0</v>
      </c>
      <c r="F40" s="44">
        <v>0</v>
      </c>
      <c r="G40" s="28">
        <f t="shared" si="3"/>
        <v>1</v>
      </c>
      <c r="I40" s="30" t="s">
        <v>49</v>
      </c>
      <c r="J40" s="44">
        <v>1</v>
      </c>
      <c r="K40" s="44">
        <v>1</v>
      </c>
      <c r="L40" s="44">
        <v>1</v>
      </c>
      <c r="M40" s="44">
        <v>0</v>
      </c>
      <c r="N40" s="28">
        <f t="shared" si="4"/>
        <v>3</v>
      </c>
      <c r="P40" s="30" t="s">
        <v>49</v>
      </c>
      <c r="Q40" s="44">
        <v>0</v>
      </c>
      <c r="R40" s="44">
        <v>0</v>
      </c>
      <c r="S40" s="44">
        <v>0</v>
      </c>
      <c r="T40" s="44">
        <v>0</v>
      </c>
      <c r="U40" s="28">
        <f t="shared" si="5"/>
        <v>0</v>
      </c>
      <c r="W40" s="30" t="s">
        <v>49</v>
      </c>
      <c r="X40" s="44">
        <v>0</v>
      </c>
      <c r="Y40" s="44">
        <v>0</v>
      </c>
      <c r="Z40" s="44">
        <v>0</v>
      </c>
      <c r="AA40" s="44">
        <v>0</v>
      </c>
      <c r="AB40" s="28">
        <f t="shared" si="6"/>
        <v>0</v>
      </c>
      <c r="AD40" s="30" t="s">
        <v>49</v>
      </c>
      <c r="AE40" s="44">
        <v>0</v>
      </c>
      <c r="AF40" s="44">
        <v>0</v>
      </c>
      <c r="AG40" s="44">
        <v>0</v>
      </c>
      <c r="AH40" s="44">
        <v>0</v>
      </c>
      <c r="AI40" s="28">
        <f t="shared" si="7"/>
        <v>0</v>
      </c>
      <c r="AK40" s="30" t="s">
        <v>49</v>
      </c>
      <c r="AL40" s="44">
        <v>0</v>
      </c>
      <c r="AM40" s="44">
        <v>0</v>
      </c>
      <c r="AN40" s="44">
        <v>4</v>
      </c>
      <c r="AO40" s="44">
        <v>0</v>
      </c>
      <c r="AP40" s="28">
        <f t="shared" si="8"/>
        <v>4</v>
      </c>
      <c r="AR40" s="30" t="s">
        <v>49</v>
      </c>
      <c r="AS40" s="44">
        <v>0</v>
      </c>
      <c r="AT40" s="44">
        <v>0</v>
      </c>
      <c r="AU40" s="44">
        <v>0</v>
      </c>
      <c r="AV40" s="44">
        <v>0</v>
      </c>
      <c r="AW40" s="28">
        <f t="shared" si="9"/>
        <v>0</v>
      </c>
      <c r="AY40" s="30" t="s">
        <v>49</v>
      </c>
      <c r="AZ40" s="44">
        <v>19</v>
      </c>
      <c r="BA40" s="44">
        <v>2</v>
      </c>
      <c r="BB40" s="44">
        <v>0</v>
      </c>
      <c r="BC40" s="44">
        <v>4</v>
      </c>
      <c r="BD40" s="28">
        <f t="shared" si="10"/>
        <v>25</v>
      </c>
      <c r="BF40" s="30" t="s">
        <v>49</v>
      </c>
      <c r="BG40" s="44">
        <v>9</v>
      </c>
      <c r="BH40" s="44">
        <v>0</v>
      </c>
      <c r="BI40" s="44">
        <v>2</v>
      </c>
      <c r="BJ40" s="44">
        <v>0</v>
      </c>
      <c r="BK40" s="28">
        <f t="shared" si="11"/>
        <v>11</v>
      </c>
      <c r="BM40" s="30" t="s">
        <v>49</v>
      </c>
      <c r="BN40" s="44">
        <v>0</v>
      </c>
      <c r="BO40" s="44">
        <v>0</v>
      </c>
      <c r="BP40" s="44">
        <v>1</v>
      </c>
      <c r="BQ40" s="44"/>
      <c r="BR40" s="28">
        <f t="shared" si="12"/>
        <v>1</v>
      </c>
      <c r="BT40" s="30" t="s">
        <v>49</v>
      </c>
      <c r="BU40" s="44">
        <v>2</v>
      </c>
      <c r="BV40" s="44">
        <v>6</v>
      </c>
      <c r="BW40" s="44">
        <v>0</v>
      </c>
      <c r="BX40" s="44">
        <v>0</v>
      </c>
      <c r="BY40" s="28">
        <f t="shared" si="13"/>
        <v>8</v>
      </c>
      <c r="CA40" s="30" t="s">
        <v>49</v>
      </c>
      <c r="CB40" s="44">
        <v>1</v>
      </c>
      <c r="CC40" s="44">
        <v>0</v>
      </c>
      <c r="CD40" s="44">
        <v>0</v>
      </c>
      <c r="CE40" s="44">
        <v>0</v>
      </c>
      <c r="CF40" s="28">
        <f t="shared" si="14"/>
        <v>1</v>
      </c>
      <c r="CI40" s="30" t="s">
        <v>49</v>
      </c>
      <c r="CJ40" s="44">
        <v>0</v>
      </c>
      <c r="CK40" s="44">
        <v>0</v>
      </c>
      <c r="CL40" s="44">
        <v>0</v>
      </c>
      <c r="CM40" s="44">
        <v>18</v>
      </c>
      <c r="CN40" s="28">
        <f t="shared" si="15"/>
        <v>18</v>
      </c>
      <c r="CP40" s="30" t="s">
        <v>49</v>
      </c>
      <c r="CQ40" s="44"/>
      <c r="CR40" s="44">
        <v>0</v>
      </c>
      <c r="CS40" s="44"/>
      <c r="CT40" s="44"/>
      <c r="CU40" s="28">
        <f t="shared" si="16"/>
        <v>0</v>
      </c>
      <c r="CW40" s="30" t="s">
        <v>49</v>
      </c>
      <c r="CX40" s="44"/>
      <c r="CY40" s="44">
        <v>0</v>
      </c>
      <c r="CZ40" s="44"/>
      <c r="DA40" s="44"/>
      <c r="DB40" s="28">
        <f t="shared" si="17"/>
        <v>0</v>
      </c>
      <c r="DD40" s="30" t="s">
        <v>49</v>
      </c>
      <c r="DE40" s="44"/>
      <c r="DF40" s="44">
        <v>0</v>
      </c>
      <c r="DG40" s="44"/>
      <c r="DH40" s="44"/>
      <c r="DI40" s="28">
        <f t="shared" si="18"/>
        <v>0</v>
      </c>
      <c r="DL40" s="30" t="s">
        <v>49</v>
      </c>
      <c r="DM40" s="44">
        <f t="shared" si="19"/>
        <v>32</v>
      </c>
      <c r="DN40" s="44">
        <f t="shared" si="19"/>
        <v>10</v>
      </c>
      <c r="DO40" s="44">
        <f t="shared" si="19"/>
        <v>8</v>
      </c>
      <c r="DP40" s="44">
        <f t="shared" si="19"/>
        <v>22</v>
      </c>
      <c r="DQ40" s="44">
        <f t="shared" si="19"/>
        <v>72</v>
      </c>
      <c r="DR40" s="110">
        <v>72</v>
      </c>
      <c r="DS40" s="130"/>
    </row>
    <row r="41" spans="1:123" s="30" customFormat="1" ht="12.75" customHeight="1" x14ac:dyDescent="0.35">
      <c r="A41" s="29">
        <v>94</v>
      </c>
      <c r="B41" s="30" t="s">
        <v>50</v>
      </c>
      <c r="C41" s="44">
        <v>1</v>
      </c>
      <c r="D41" s="44">
        <v>0</v>
      </c>
      <c r="E41" s="44">
        <v>0</v>
      </c>
      <c r="F41" s="44">
        <v>0</v>
      </c>
      <c r="G41" s="28">
        <f t="shared" si="3"/>
        <v>1</v>
      </c>
      <c r="I41" s="30" t="s">
        <v>50</v>
      </c>
      <c r="J41" s="44">
        <v>0</v>
      </c>
      <c r="K41" s="44">
        <v>0</v>
      </c>
      <c r="L41" s="44">
        <v>0</v>
      </c>
      <c r="M41" s="44">
        <v>0</v>
      </c>
      <c r="N41" s="28">
        <f t="shared" si="4"/>
        <v>0</v>
      </c>
      <c r="P41" s="30" t="s">
        <v>50</v>
      </c>
      <c r="Q41" s="44">
        <v>0</v>
      </c>
      <c r="R41" s="44">
        <v>0</v>
      </c>
      <c r="S41" s="44">
        <v>0</v>
      </c>
      <c r="T41" s="44">
        <v>0</v>
      </c>
      <c r="U41" s="28">
        <f t="shared" si="5"/>
        <v>0</v>
      </c>
      <c r="W41" s="30" t="s">
        <v>50</v>
      </c>
      <c r="X41" s="44">
        <v>0</v>
      </c>
      <c r="Y41" s="44">
        <v>0</v>
      </c>
      <c r="Z41" s="44">
        <v>0</v>
      </c>
      <c r="AA41" s="44">
        <v>0</v>
      </c>
      <c r="AB41" s="28">
        <f t="shared" si="6"/>
        <v>0</v>
      </c>
      <c r="AD41" s="30" t="s">
        <v>50</v>
      </c>
      <c r="AE41" s="44">
        <v>0</v>
      </c>
      <c r="AF41" s="44">
        <v>0</v>
      </c>
      <c r="AG41" s="44">
        <v>0</v>
      </c>
      <c r="AH41" s="44">
        <v>0</v>
      </c>
      <c r="AI41" s="28">
        <f t="shared" si="7"/>
        <v>0</v>
      </c>
      <c r="AK41" s="30" t="s">
        <v>50</v>
      </c>
      <c r="AL41" s="44">
        <v>0</v>
      </c>
      <c r="AM41" s="44">
        <v>0</v>
      </c>
      <c r="AN41" s="44">
        <v>0</v>
      </c>
      <c r="AO41" s="44">
        <v>0</v>
      </c>
      <c r="AP41" s="28">
        <f t="shared" si="8"/>
        <v>0</v>
      </c>
      <c r="AR41" s="30" t="s">
        <v>50</v>
      </c>
      <c r="AS41" s="44">
        <v>1</v>
      </c>
      <c r="AT41" s="44">
        <v>0</v>
      </c>
      <c r="AU41" s="44">
        <v>0</v>
      </c>
      <c r="AV41" s="44">
        <v>0</v>
      </c>
      <c r="AW41" s="28">
        <f t="shared" si="9"/>
        <v>1</v>
      </c>
      <c r="AY41" s="30" t="s">
        <v>50</v>
      </c>
      <c r="AZ41" s="44">
        <v>9</v>
      </c>
      <c r="BA41" s="44">
        <v>0</v>
      </c>
      <c r="BB41" s="44">
        <v>0</v>
      </c>
      <c r="BC41" s="44">
        <v>0</v>
      </c>
      <c r="BD41" s="28">
        <f t="shared" si="10"/>
        <v>9</v>
      </c>
      <c r="BF41" s="30" t="s">
        <v>50</v>
      </c>
      <c r="BG41" s="44">
        <v>0</v>
      </c>
      <c r="BH41" s="44">
        <v>0</v>
      </c>
      <c r="BI41" s="44">
        <v>0</v>
      </c>
      <c r="BJ41" s="44">
        <v>0</v>
      </c>
      <c r="BK41" s="28">
        <f t="shared" si="11"/>
        <v>0</v>
      </c>
      <c r="BM41" s="30" t="s">
        <v>50</v>
      </c>
      <c r="BN41" s="44">
        <v>0</v>
      </c>
      <c r="BO41" s="44">
        <v>0</v>
      </c>
      <c r="BP41" s="44">
        <v>0</v>
      </c>
      <c r="BQ41" s="44"/>
      <c r="BR41" s="28">
        <f t="shared" si="12"/>
        <v>0</v>
      </c>
      <c r="BT41" s="30" t="s">
        <v>50</v>
      </c>
      <c r="BU41" s="44">
        <v>0</v>
      </c>
      <c r="BV41" s="44">
        <v>0</v>
      </c>
      <c r="BW41" s="44">
        <v>0</v>
      </c>
      <c r="BX41" s="44">
        <v>0</v>
      </c>
      <c r="BY41" s="28">
        <f t="shared" si="13"/>
        <v>0</v>
      </c>
      <c r="CA41" s="30" t="s">
        <v>50</v>
      </c>
      <c r="CB41" s="44">
        <v>0</v>
      </c>
      <c r="CC41" s="44">
        <v>0</v>
      </c>
      <c r="CD41" s="44">
        <v>0</v>
      </c>
      <c r="CE41" s="44">
        <v>0</v>
      </c>
      <c r="CF41" s="28">
        <f t="shared" si="14"/>
        <v>0</v>
      </c>
      <c r="CI41" s="30" t="s">
        <v>50</v>
      </c>
      <c r="CJ41" s="44">
        <v>5</v>
      </c>
      <c r="CK41" s="44">
        <v>28</v>
      </c>
      <c r="CL41" s="44">
        <v>0</v>
      </c>
      <c r="CM41" s="44">
        <v>1</v>
      </c>
      <c r="CN41" s="28">
        <f t="shared" si="15"/>
        <v>34</v>
      </c>
      <c r="CP41" s="30" t="s">
        <v>50</v>
      </c>
      <c r="CQ41" s="44"/>
      <c r="CR41" s="44">
        <v>0</v>
      </c>
      <c r="CS41" s="44"/>
      <c r="CT41" s="44"/>
      <c r="CU41" s="28">
        <f t="shared" si="16"/>
        <v>0</v>
      </c>
      <c r="CW41" s="30" t="s">
        <v>50</v>
      </c>
      <c r="CX41" s="44"/>
      <c r="CY41" s="44">
        <v>0</v>
      </c>
      <c r="CZ41" s="44"/>
      <c r="DA41" s="44"/>
      <c r="DB41" s="28">
        <f t="shared" si="17"/>
        <v>0</v>
      </c>
      <c r="DD41" s="30" t="s">
        <v>50</v>
      </c>
      <c r="DE41" s="44"/>
      <c r="DF41" s="44">
        <v>0</v>
      </c>
      <c r="DG41" s="44"/>
      <c r="DH41" s="44"/>
      <c r="DI41" s="28">
        <f t="shared" si="18"/>
        <v>0</v>
      </c>
      <c r="DL41" s="30" t="s">
        <v>50</v>
      </c>
      <c r="DM41" s="44">
        <f t="shared" si="19"/>
        <v>16</v>
      </c>
      <c r="DN41" s="44">
        <f t="shared" si="19"/>
        <v>28</v>
      </c>
      <c r="DO41" s="44">
        <f t="shared" si="19"/>
        <v>0</v>
      </c>
      <c r="DP41" s="44">
        <f t="shared" si="19"/>
        <v>1</v>
      </c>
      <c r="DQ41" s="44">
        <f t="shared" si="19"/>
        <v>45</v>
      </c>
      <c r="DR41" s="110">
        <v>45</v>
      </c>
      <c r="DS41" s="130"/>
    </row>
    <row r="42" spans="1:123" s="30" customFormat="1" ht="12.75" customHeight="1" x14ac:dyDescent="0.35">
      <c r="A42" s="29">
        <v>96</v>
      </c>
      <c r="B42" s="30" t="s">
        <v>52</v>
      </c>
      <c r="C42" s="44">
        <v>1</v>
      </c>
      <c r="D42" s="44">
        <v>0</v>
      </c>
      <c r="E42" s="44">
        <v>0</v>
      </c>
      <c r="F42" s="44">
        <v>0</v>
      </c>
      <c r="G42" s="28">
        <f t="shared" si="3"/>
        <v>1</v>
      </c>
      <c r="H42" s="32"/>
      <c r="I42" s="30" t="s">
        <v>52</v>
      </c>
      <c r="J42" s="44">
        <v>0</v>
      </c>
      <c r="K42" s="44">
        <v>0</v>
      </c>
      <c r="L42" s="44">
        <v>0</v>
      </c>
      <c r="M42" s="44">
        <v>0</v>
      </c>
      <c r="N42" s="28">
        <f t="shared" si="4"/>
        <v>0</v>
      </c>
      <c r="P42" s="30" t="s">
        <v>52</v>
      </c>
      <c r="Q42" s="44">
        <v>0</v>
      </c>
      <c r="R42" s="44">
        <v>0</v>
      </c>
      <c r="S42" s="44">
        <v>0</v>
      </c>
      <c r="T42" s="44">
        <v>0</v>
      </c>
      <c r="U42" s="28">
        <f t="shared" si="5"/>
        <v>0</v>
      </c>
      <c r="W42" s="30" t="s">
        <v>52</v>
      </c>
      <c r="X42" s="44">
        <v>0</v>
      </c>
      <c r="Y42" s="44">
        <v>0</v>
      </c>
      <c r="Z42" s="44">
        <v>0</v>
      </c>
      <c r="AA42" s="44">
        <v>0</v>
      </c>
      <c r="AB42" s="28">
        <f t="shared" si="6"/>
        <v>0</v>
      </c>
      <c r="AC42" s="32"/>
      <c r="AD42" s="30" t="s">
        <v>52</v>
      </c>
      <c r="AE42" s="44">
        <v>0</v>
      </c>
      <c r="AF42" s="44">
        <v>0</v>
      </c>
      <c r="AG42" s="44">
        <v>0</v>
      </c>
      <c r="AH42" s="44">
        <v>3</v>
      </c>
      <c r="AI42" s="28">
        <f t="shared" si="7"/>
        <v>3</v>
      </c>
      <c r="AK42" s="30" t="s">
        <v>52</v>
      </c>
      <c r="AL42" s="44">
        <v>0</v>
      </c>
      <c r="AM42" s="44">
        <v>0</v>
      </c>
      <c r="AN42" s="44">
        <v>0</v>
      </c>
      <c r="AO42" s="44">
        <v>2</v>
      </c>
      <c r="AP42" s="28">
        <f t="shared" si="8"/>
        <v>2</v>
      </c>
      <c r="AR42" s="30" t="s">
        <v>52</v>
      </c>
      <c r="AS42" s="44">
        <v>14</v>
      </c>
      <c r="AT42" s="44">
        <v>4</v>
      </c>
      <c r="AU42" s="44">
        <v>0</v>
      </c>
      <c r="AV42" s="44">
        <v>0</v>
      </c>
      <c r="AW42" s="28">
        <f t="shared" si="9"/>
        <v>18</v>
      </c>
      <c r="AY42" s="30" t="s">
        <v>52</v>
      </c>
      <c r="AZ42" s="44">
        <v>1</v>
      </c>
      <c r="BA42" s="44">
        <v>0</v>
      </c>
      <c r="BB42" s="44">
        <v>0</v>
      </c>
      <c r="BC42" s="44">
        <v>3</v>
      </c>
      <c r="BD42" s="28">
        <f t="shared" si="10"/>
        <v>4</v>
      </c>
      <c r="BF42" s="30" t="s">
        <v>52</v>
      </c>
      <c r="BG42" s="44">
        <v>1</v>
      </c>
      <c r="BH42" s="44">
        <v>0</v>
      </c>
      <c r="BI42" s="44">
        <v>0</v>
      </c>
      <c r="BJ42" s="44">
        <v>0</v>
      </c>
      <c r="BK42" s="28">
        <f t="shared" si="11"/>
        <v>1</v>
      </c>
      <c r="BM42" s="30" t="s">
        <v>52</v>
      </c>
      <c r="BN42" s="44">
        <v>0</v>
      </c>
      <c r="BO42" s="44">
        <v>0</v>
      </c>
      <c r="BP42" s="44">
        <v>0</v>
      </c>
      <c r="BQ42" s="44"/>
      <c r="BR42" s="28">
        <f t="shared" si="12"/>
        <v>0</v>
      </c>
      <c r="BT42" s="30" t="s">
        <v>52</v>
      </c>
      <c r="BU42" s="44">
        <v>0</v>
      </c>
      <c r="BV42" s="44">
        <v>0</v>
      </c>
      <c r="BW42" s="44">
        <v>0</v>
      </c>
      <c r="BX42" s="44">
        <v>6</v>
      </c>
      <c r="BY42" s="28">
        <f t="shared" si="13"/>
        <v>6</v>
      </c>
      <c r="CA42" s="30" t="s">
        <v>52</v>
      </c>
      <c r="CB42" s="44">
        <v>0</v>
      </c>
      <c r="CC42" s="44">
        <v>0</v>
      </c>
      <c r="CD42" s="44">
        <v>0</v>
      </c>
      <c r="CE42" s="44">
        <v>0</v>
      </c>
      <c r="CF42" s="28">
        <f t="shared" si="14"/>
        <v>0</v>
      </c>
      <c r="CI42" s="30" t="s">
        <v>52</v>
      </c>
      <c r="CJ42" s="44">
        <v>8</v>
      </c>
      <c r="CK42" s="44">
        <v>39</v>
      </c>
      <c r="CL42" s="44">
        <v>0</v>
      </c>
      <c r="CM42" s="44">
        <v>10</v>
      </c>
      <c r="CN42" s="28">
        <f t="shared" si="15"/>
        <v>57</v>
      </c>
      <c r="CP42" s="30" t="s">
        <v>52</v>
      </c>
      <c r="CQ42" s="44"/>
      <c r="CR42" s="44">
        <v>0</v>
      </c>
      <c r="CS42" s="44"/>
      <c r="CT42" s="44"/>
      <c r="CU42" s="28">
        <f t="shared" si="16"/>
        <v>0</v>
      </c>
      <c r="CW42" s="30" t="s">
        <v>52</v>
      </c>
      <c r="CX42" s="44"/>
      <c r="CY42" s="44">
        <v>0</v>
      </c>
      <c r="CZ42" s="44"/>
      <c r="DA42" s="44"/>
      <c r="DB42" s="28">
        <f t="shared" si="17"/>
        <v>0</v>
      </c>
      <c r="DD42" s="30" t="s">
        <v>52</v>
      </c>
      <c r="DE42" s="44"/>
      <c r="DF42" s="44">
        <v>0</v>
      </c>
      <c r="DG42" s="44"/>
      <c r="DH42" s="44"/>
      <c r="DI42" s="28">
        <f t="shared" si="18"/>
        <v>0</v>
      </c>
      <c r="DL42" s="30" t="s">
        <v>52</v>
      </c>
      <c r="DM42" s="44">
        <f t="shared" si="19"/>
        <v>25</v>
      </c>
      <c r="DN42" s="44">
        <f t="shared" si="19"/>
        <v>43</v>
      </c>
      <c r="DO42" s="44">
        <f t="shared" si="19"/>
        <v>0</v>
      </c>
      <c r="DP42" s="44">
        <f t="shared" si="19"/>
        <v>24</v>
      </c>
      <c r="DQ42" s="44">
        <f t="shared" si="19"/>
        <v>92</v>
      </c>
      <c r="DR42" s="110">
        <v>92</v>
      </c>
      <c r="DS42" s="130"/>
    </row>
    <row r="43" spans="1:123" s="30" customFormat="1" ht="12.75" customHeight="1" x14ac:dyDescent="0.35">
      <c r="A43" s="29"/>
      <c r="C43" s="44"/>
      <c r="D43" s="44"/>
      <c r="E43" s="44"/>
      <c r="F43" s="44"/>
      <c r="G43" s="28"/>
      <c r="J43" s="44"/>
      <c r="K43" s="44"/>
      <c r="L43" s="44"/>
      <c r="M43" s="44"/>
      <c r="N43" s="28"/>
      <c r="Q43" s="44"/>
      <c r="R43" s="44"/>
      <c r="S43" s="44"/>
      <c r="T43" s="44"/>
      <c r="U43" s="28"/>
      <c r="X43" s="44"/>
      <c r="Y43" s="44"/>
      <c r="Z43" s="44"/>
      <c r="AA43" s="44"/>
      <c r="AB43" s="28"/>
      <c r="AE43" s="44"/>
      <c r="AF43" s="44"/>
      <c r="AG43" s="44"/>
      <c r="AH43" s="44"/>
      <c r="AI43" s="28"/>
      <c r="AL43" s="44"/>
      <c r="AM43" s="44"/>
      <c r="AN43" s="44"/>
      <c r="AO43" s="44"/>
      <c r="AP43" s="28"/>
      <c r="AS43" s="44"/>
      <c r="AT43" s="44"/>
      <c r="AU43" s="44"/>
      <c r="AV43" s="44"/>
      <c r="AW43" s="28"/>
      <c r="AZ43" s="44"/>
      <c r="BA43" s="44"/>
      <c r="BB43" s="44"/>
      <c r="BC43" s="44"/>
      <c r="BD43" s="28"/>
      <c r="BG43" s="44"/>
      <c r="BH43" s="44"/>
      <c r="BI43" s="44"/>
      <c r="BJ43" s="44"/>
      <c r="BK43" s="28"/>
      <c r="BN43" s="44"/>
      <c r="BO43" s="44"/>
      <c r="BP43" s="44"/>
      <c r="BQ43" s="44"/>
      <c r="BR43" s="28"/>
      <c r="BU43" s="44"/>
      <c r="BV43" s="44"/>
      <c r="BW43" s="44"/>
      <c r="BX43" s="44"/>
      <c r="BY43" s="28"/>
      <c r="CB43" s="44"/>
      <c r="CC43" s="44"/>
      <c r="CD43" s="44"/>
      <c r="CE43" s="44"/>
      <c r="CF43" s="28"/>
      <c r="CJ43" s="44"/>
      <c r="CK43" s="44"/>
      <c r="CL43" s="44"/>
      <c r="CM43" s="44"/>
      <c r="CN43" s="28"/>
      <c r="CQ43" s="44"/>
      <c r="CR43" s="44"/>
      <c r="CS43" s="44"/>
      <c r="CT43" s="44"/>
      <c r="CU43" s="28"/>
      <c r="CX43" s="44"/>
      <c r="CY43" s="44"/>
      <c r="CZ43" s="44"/>
      <c r="DA43" s="44"/>
      <c r="DB43" s="28"/>
      <c r="DE43" s="44"/>
      <c r="DF43" s="44"/>
      <c r="DG43" s="44"/>
      <c r="DH43" s="44"/>
      <c r="DI43" s="28"/>
      <c r="DM43" s="44">
        <f t="shared" si="19"/>
        <v>0</v>
      </c>
      <c r="DN43" s="44">
        <f t="shared" si="19"/>
        <v>0</v>
      </c>
      <c r="DO43" s="44">
        <f t="shared" si="19"/>
        <v>0</v>
      </c>
      <c r="DP43" s="44">
        <f t="shared" si="19"/>
        <v>0</v>
      </c>
      <c r="DQ43" s="44">
        <f t="shared" si="19"/>
        <v>0</v>
      </c>
      <c r="DR43" s="110">
        <v>2</v>
      </c>
      <c r="DS43" s="130"/>
    </row>
    <row r="44" spans="1:123" s="30" customFormat="1" ht="12.75" customHeight="1" x14ac:dyDescent="0.35">
      <c r="A44" s="29">
        <v>72</v>
      </c>
      <c r="B44" s="30" t="s">
        <v>32</v>
      </c>
      <c r="C44" s="44">
        <v>0</v>
      </c>
      <c r="D44" s="44">
        <v>0</v>
      </c>
      <c r="E44" s="44">
        <v>0</v>
      </c>
      <c r="F44" s="44">
        <v>0</v>
      </c>
      <c r="G44" s="28">
        <f t="shared" si="3"/>
        <v>0</v>
      </c>
      <c r="I44" s="30" t="s">
        <v>32</v>
      </c>
      <c r="J44" s="44">
        <v>0</v>
      </c>
      <c r="K44" s="44">
        <v>0</v>
      </c>
      <c r="L44" s="44">
        <v>0</v>
      </c>
      <c r="M44" s="44">
        <v>0</v>
      </c>
      <c r="N44" s="28">
        <f t="shared" si="4"/>
        <v>0</v>
      </c>
      <c r="P44" s="30" t="s">
        <v>32</v>
      </c>
      <c r="Q44" s="44">
        <v>0</v>
      </c>
      <c r="R44" s="44">
        <v>0</v>
      </c>
      <c r="S44" s="44">
        <v>0</v>
      </c>
      <c r="T44" s="44">
        <v>0</v>
      </c>
      <c r="U44" s="28">
        <f t="shared" si="5"/>
        <v>0</v>
      </c>
      <c r="W44" s="30" t="s">
        <v>32</v>
      </c>
      <c r="X44" s="44">
        <v>0</v>
      </c>
      <c r="Y44" s="44">
        <v>0</v>
      </c>
      <c r="Z44" s="44">
        <v>0</v>
      </c>
      <c r="AA44" s="44">
        <v>0</v>
      </c>
      <c r="AB44" s="28">
        <f t="shared" si="6"/>
        <v>0</v>
      </c>
      <c r="AD44" s="30" t="s">
        <v>32</v>
      </c>
      <c r="AE44" s="44">
        <v>0</v>
      </c>
      <c r="AF44" s="44">
        <v>0</v>
      </c>
      <c r="AG44" s="44">
        <v>0</v>
      </c>
      <c r="AH44" s="44">
        <v>0</v>
      </c>
      <c r="AI44" s="28">
        <f t="shared" si="7"/>
        <v>0</v>
      </c>
      <c r="AK44" s="30" t="s">
        <v>32</v>
      </c>
      <c r="AL44" s="44">
        <v>0</v>
      </c>
      <c r="AM44" s="44">
        <v>0</v>
      </c>
      <c r="AN44" s="44">
        <v>0</v>
      </c>
      <c r="AO44" s="44">
        <v>0</v>
      </c>
      <c r="AP44" s="28">
        <f t="shared" si="8"/>
        <v>0</v>
      </c>
      <c r="AR44" s="30" t="s">
        <v>32</v>
      </c>
      <c r="AS44" s="44">
        <v>0</v>
      </c>
      <c r="AT44" s="44">
        <v>0</v>
      </c>
      <c r="AU44" s="44">
        <v>0</v>
      </c>
      <c r="AV44" s="44">
        <v>0</v>
      </c>
      <c r="AW44" s="28">
        <f t="shared" si="9"/>
        <v>0</v>
      </c>
      <c r="AY44" s="30" t="s">
        <v>32</v>
      </c>
      <c r="AZ44" s="44">
        <v>0</v>
      </c>
      <c r="BA44" s="44">
        <v>0</v>
      </c>
      <c r="BB44" s="44">
        <v>0</v>
      </c>
      <c r="BC44" s="44">
        <v>0</v>
      </c>
      <c r="BD44" s="28">
        <f t="shared" si="10"/>
        <v>0</v>
      </c>
      <c r="BF44" s="30" t="s">
        <v>32</v>
      </c>
      <c r="BG44" s="44">
        <v>0</v>
      </c>
      <c r="BH44" s="44">
        <v>0</v>
      </c>
      <c r="BI44" s="44">
        <v>0</v>
      </c>
      <c r="BJ44" s="44">
        <v>0</v>
      </c>
      <c r="BK44" s="28">
        <f t="shared" si="11"/>
        <v>0</v>
      </c>
      <c r="BM44" s="30" t="s">
        <v>32</v>
      </c>
      <c r="BN44" s="44">
        <v>0</v>
      </c>
      <c r="BO44" s="44">
        <v>0</v>
      </c>
      <c r="BP44" s="44">
        <v>0</v>
      </c>
      <c r="BQ44" s="44"/>
      <c r="BR44" s="28">
        <f t="shared" si="12"/>
        <v>0</v>
      </c>
      <c r="BT44" s="30" t="s">
        <v>32</v>
      </c>
      <c r="BU44" s="44">
        <v>0</v>
      </c>
      <c r="BV44" s="44">
        <v>0</v>
      </c>
      <c r="BW44" s="44">
        <v>0</v>
      </c>
      <c r="BX44" s="44">
        <v>0</v>
      </c>
      <c r="BY44" s="28">
        <f t="shared" si="13"/>
        <v>0</v>
      </c>
      <c r="CA44" s="30" t="s">
        <v>32</v>
      </c>
      <c r="CB44" s="44">
        <v>0</v>
      </c>
      <c r="CC44" s="44">
        <v>0</v>
      </c>
      <c r="CD44" s="44">
        <v>0</v>
      </c>
      <c r="CE44" s="44">
        <v>0</v>
      </c>
      <c r="CF44" s="28">
        <f t="shared" si="14"/>
        <v>0</v>
      </c>
      <c r="CI44" s="30" t="s">
        <v>32</v>
      </c>
      <c r="CJ44" s="44">
        <v>0</v>
      </c>
      <c r="CK44" s="44">
        <v>0</v>
      </c>
      <c r="CL44" s="44">
        <v>0</v>
      </c>
      <c r="CM44" s="44">
        <v>0</v>
      </c>
      <c r="CN44" s="28">
        <f t="shared" si="15"/>
        <v>0</v>
      </c>
      <c r="CP44" s="30" t="s">
        <v>32</v>
      </c>
      <c r="CQ44" s="44"/>
      <c r="CR44" s="44">
        <v>2</v>
      </c>
      <c r="CS44" s="44"/>
      <c r="CT44" s="44"/>
      <c r="CU44" s="28">
        <f t="shared" ref="CU44" si="20">SUM(CQ44:CT44)</f>
        <v>2</v>
      </c>
      <c r="CW44" s="30" t="s">
        <v>32</v>
      </c>
      <c r="CX44" s="44"/>
      <c r="CY44" s="44">
        <v>0</v>
      </c>
      <c r="CZ44" s="44"/>
      <c r="DA44" s="44"/>
      <c r="DB44" s="28">
        <f t="shared" ref="DB44" si="21">SUM(CX44:DA44)</f>
        <v>0</v>
      </c>
      <c r="DD44" s="30" t="s">
        <v>32</v>
      </c>
      <c r="DE44" s="44"/>
      <c r="DF44" s="44">
        <v>0</v>
      </c>
      <c r="DG44" s="44"/>
      <c r="DH44" s="44"/>
      <c r="DI44" s="28">
        <f t="shared" ref="DI44" si="22">SUM(DE44:DH44)</f>
        <v>0</v>
      </c>
      <c r="DL44" s="30" t="s">
        <v>32</v>
      </c>
      <c r="DM44" s="44">
        <f t="shared" si="19"/>
        <v>0</v>
      </c>
      <c r="DN44" s="44">
        <f t="shared" si="19"/>
        <v>2</v>
      </c>
      <c r="DO44" s="44">
        <f t="shared" si="19"/>
        <v>0</v>
      </c>
      <c r="DP44" s="44">
        <f t="shared" si="19"/>
        <v>0</v>
      </c>
      <c r="DQ44" s="44">
        <f t="shared" si="19"/>
        <v>2</v>
      </c>
      <c r="DR44" s="110">
        <v>923</v>
      </c>
      <c r="DS44" s="130"/>
    </row>
    <row r="45" spans="1:123" s="24" customFormat="1" ht="25.5" customHeight="1" x14ac:dyDescent="0.35">
      <c r="B45" s="24" t="s">
        <v>63</v>
      </c>
      <c r="C45" s="28">
        <f>SUM(C46:C52)</f>
        <v>5</v>
      </c>
      <c r="D45" s="28">
        <f>SUM(D46:D52)</f>
        <v>1</v>
      </c>
      <c r="E45" s="28">
        <f>SUM(E46:E52)</f>
        <v>1</v>
      </c>
      <c r="F45" s="28">
        <f>SUM(F46:F52)</f>
        <v>4</v>
      </c>
      <c r="G45" s="28">
        <f>SUM(G46:G52)</f>
        <v>11</v>
      </c>
      <c r="I45" s="24" t="s">
        <v>63</v>
      </c>
      <c r="J45" s="28">
        <f>SUM(J46:J52)</f>
        <v>23</v>
      </c>
      <c r="K45" s="28">
        <f>SUM(K46:K52)</f>
        <v>2</v>
      </c>
      <c r="L45" s="28">
        <f>SUM(L46:L52)</f>
        <v>0</v>
      </c>
      <c r="M45" s="28">
        <f>SUM(M46:M52)</f>
        <v>6</v>
      </c>
      <c r="N45" s="28">
        <f>SUM(N46:N52)</f>
        <v>31</v>
      </c>
      <c r="P45" s="24" t="s">
        <v>63</v>
      </c>
      <c r="Q45" s="28">
        <f>SUM(Q46:Q52)</f>
        <v>0</v>
      </c>
      <c r="R45" s="28">
        <f>SUM(R46:R52)</f>
        <v>0</v>
      </c>
      <c r="S45" s="28">
        <f>SUM(S46:S52)</f>
        <v>0</v>
      </c>
      <c r="T45" s="28">
        <f>SUM(T46:T52)</f>
        <v>0</v>
      </c>
      <c r="U45" s="28">
        <f>SUM(U46:U52)</f>
        <v>0</v>
      </c>
      <c r="W45" s="24" t="s">
        <v>63</v>
      </c>
      <c r="X45" s="28">
        <f>SUM(X46:X52)</f>
        <v>0</v>
      </c>
      <c r="Y45" s="28">
        <f>SUM(Y46:Y52)</f>
        <v>0</v>
      </c>
      <c r="Z45" s="28">
        <f>SUM(Z46:Z52)</f>
        <v>0</v>
      </c>
      <c r="AA45" s="28">
        <f>SUM(AA46:AA52)</f>
        <v>0</v>
      </c>
      <c r="AB45" s="28">
        <f>SUM(AB46:AB52)</f>
        <v>0</v>
      </c>
      <c r="AD45" s="24" t="s">
        <v>63</v>
      </c>
      <c r="AE45" s="28">
        <f>SUM(AE46:AE52)</f>
        <v>0</v>
      </c>
      <c r="AF45" s="28">
        <f>SUM(AF46:AF52)</f>
        <v>0</v>
      </c>
      <c r="AG45" s="28">
        <f>SUM(AG46:AG52)</f>
        <v>0</v>
      </c>
      <c r="AH45" s="28">
        <f>SUM(AH46:AH52)</f>
        <v>6</v>
      </c>
      <c r="AI45" s="28">
        <f>SUM(AI46:AI52)</f>
        <v>6</v>
      </c>
      <c r="AK45" s="24" t="s">
        <v>63</v>
      </c>
      <c r="AL45" s="28">
        <f>SUM(AL46:AL52)</f>
        <v>0</v>
      </c>
      <c r="AM45" s="28">
        <f>SUM(AM46:AM52)</f>
        <v>0</v>
      </c>
      <c r="AN45" s="28">
        <f>SUM(AN46:AN52)</f>
        <v>1</v>
      </c>
      <c r="AO45" s="28">
        <f>SUM(AO46:AO52)</f>
        <v>8</v>
      </c>
      <c r="AP45" s="28">
        <f>SUM(AP46:AP52)</f>
        <v>9</v>
      </c>
      <c r="AR45" s="24" t="s">
        <v>63</v>
      </c>
      <c r="AS45" s="28">
        <f>SUM(AS46:AS52)</f>
        <v>4</v>
      </c>
      <c r="AT45" s="28">
        <f>SUM(AT46:AT52)</f>
        <v>0</v>
      </c>
      <c r="AU45" s="28">
        <f>SUM(AU46:AU52)</f>
        <v>0</v>
      </c>
      <c r="AV45" s="28">
        <f>SUM(AV46:AV52)</f>
        <v>4</v>
      </c>
      <c r="AW45" s="28">
        <f>SUM(AW46:AW52)</f>
        <v>8</v>
      </c>
      <c r="AY45" s="24" t="s">
        <v>63</v>
      </c>
      <c r="AZ45" s="28">
        <f>SUM(AZ46:AZ52)</f>
        <v>434</v>
      </c>
      <c r="BA45" s="28">
        <f>SUM(BA46:BA52)</f>
        <v>20</v>
      </c>
      <c r="BB45" s="28">
        <f>SUM(BB46:BB52)</f>
        <v>9</v>
      </c>
      <c r="BC45" s="28">
        <f>SUM(BC46:BC52)</f>
        <v>32</v>
      </c>
      <c r="BD45" s="28">
        <f>SUM(BD46:BD52)</f>
        <v>495</v>
      </c>
      <c r="BF45" s="24" t="s">
        <v>63</v>
      </c>
      <c r="BG45" s="28">
        <f>SUM(BG46:BG52)</f>
        <v>35</v>
      </c>
      <c r="BH45" s="28">
        <f>SUM(BH46:BH52)</f>
        <v>1</v>
      </c>
      <c r="BI45" s="28">
        <f>SUM(BI46:BI52)</f>
        <v>0</v>
      </c>
      <c r="BJ45" s="28">
        <f>SUM(BJ46:BJ52)</f>
        <v>0</v>
      </c>
      <c r="BK45" s="28">
        <f>SUM(BK46:BK52)</f>
        <v>36</v>
      </c>
      <c r="BM45" s="24" t="s">
        <v>63</v>
      </c>
      <c r="BN45" s="28">
        <f>SUM(BN46:BN52)</f>
        <v>1</v>
      </c>
      <c r="BO45" s="28">
        <f>SUM(BO46:BO52)</f>
        <v>0</v>
      </c>
      <c r="BP45" s="28">
        <f>SUM(BP46:BP52)</f>
        <v>1</v>
      </c>
      <c r="BQ45" s="28">
        <f>SUM(BQ46:BQ52)</f>
        <v>0</v>
      </c>
      <c r="BR45" s="28">
        <f>SUM(BR46:BR52)</f>
        <v>2</v>
      </c>
      <c r="BT45" s="24" t="s">
        <v>63</v>
      </c>
      <c r="BU45" s="28">
        <f>SUM(BU46:BU52)</f>
        <v>41</v>
      </c>
      <c r="BV45" s="28">
        <f>SUM(BV46:BV52)</f>
        <v>7</v>
      </c>
      <c r="BW45" s="28">
        <f>SUM(BW46:BW52)</f>
        <v>4</v>
      </c>
      <c r="BX45" s="28">
        <f>SUM(BX46:BX52)</f>
        <v>112</v>
      </c>
      <c r="BY45" s="28">
        <f>SUM(BY46:BY52)</f>
        <v>164</v>
      </c>
      <c r="CA45" s="24" t="s">
        <v>63</v>
      </c>
      <c r="CB45" s="28">
        <f>SUM(CB46:CB52)</f>
        <v>4</v>
      </c>
      <c r="CC45" s="28">
        <f>SUM(CC46:CC52)</f>
        <v>0</v>
      </c>
      <c r="CD45" s="28">
        <f>SUM(CD46:CD52)</f>
        <v>0</v>
      </c>
      <c r="CE45" s="28">
        <f>SUM(CE46:CE52)</f>
        <v>0</v>
      </c>
      <c r="CF45" s="28">
        <f>SUM(CF46:CF52)</f>
        <v>4</v>
      </c>
      <c r="CI45" s="24" t="s">
        <v>63</v>
      </c>
      <c r="CJ45" s="28">
        <f>SUM(CJ46:CJ52)</f>
        <v>46</v>
      </c>
      <c r="CK45" s="28">
        <f>SUM(CK46:CK52)</f>
        <v>10</v>
      </c>
      <c r="CL45" s="28">
        <f>SUM(CL46:CL52)</f>
        <v>4</v>
      </c>
      <c r="CM45" s="28">
        <f>SUM(CM46:CM52)</f>
        <v>97</v>
      </c>
      <c r="CN45" s="28">
        <f>SUM(CN46:CN52)</f>
        <v>157</v>
      </c>
      <c r="CP45" s="24" t="s">
        <v>63</v>
      </c>
      <c r="CQ45" s="28"/>
      <c r="CR45" s="28">
        <f>SUM(CR46:CR52)</f>
        <v>0</v>
      </c>
      <c r="CS45" s="28"/>
      <c r="CT45" s="28"/>
      <c r="CU45" s="28">
        <f>SUM(CU46:CU52)</f>
        <v>0</v>
      </c>
      <c r="CW45" s="24" t="s">
        <v>63</v>
      </c>
      <c r="CX45" s="28"/>
      <c r="CY45" s="28">
        <f>SUM(CY46:CY52)</f>
        <v>0</v>
      </c>
      <c r="CZ45" s="28"/>
      <c r="DA45" s="28"/>
      <c r="DB45" s="28">
        <f>SUM(DB46:DB52)</f>
        <v>0</v>
      </c>
      <c r="DD45" s="24" t="s">
        <v>63</v>
      </c>
      <c r="DE45" s="28"/>
      <c r="DF45" s="28">
        <f>SUM(DF46:DF52)</f>
        <v>0</v>
      </c>
      <c r="DG45" s="28"/>
      <c r="DH45" s="28"/>
      <c r="DI45" s="28">
        <f>SUM(DI46:DI52)</f>
        <v>0</v>
      </c>
      <c r="DL45" s="24" t="s">
        <v>63</v>
      </c>
      <c r="DM45" s="28">
        <f t="shared" ref="DM45:DP45" si="23">SUM(DM46:DM52)</f>
        <v>593</v>
      </c>
      <c r="DN45" s="28">
        <f t="shared" si="23"/>
        <v>41</v>
      </c>
      <c r="DO45" s="28">
        <f t="shared" si="23"/>
        <v>20</v>
      </c>
      <c r="DP45" s="28" t="e">
        <f t="shared" si="23"/>
        <v>#VALUE!</v>
      </c>
      <c r="DQ45" s="28">
        <f>SUM(DQ46:DQ52)</f>
        <v>923</v>
      </c>
      <c r="DR45" s="110">
        <v>143</v>
      </c>
      <c r="DS45" s="130"/>
    </row>
    <row r="46" spans="1:123" s="30" customFormat="1" ht="12.75" customHeight="1" x14ac:dyDescent="0.35">
      <c r="A46" s="29">
        <v>66</v>
      </c>
      <c r="B46" s="30" t="s">
        <v>28</v>
      </c>
      <c r="C46" s="44">
        <v>0</v>
      </c>
      <c r="D46" s="44">
        <v>0</v>
      </c>
      <c r="E46" s="44">
        <v>0</v>
      </c>
      <c r="F46" s="44">
        <v>1</v>
      </c>
      <c r="G46" s="28">
        <f>SUM(C46:F46)</f>
        <v>1</v>
      </c>
      <c r="I46" s="30" t="s">
        <v>28</v>
      </c>
      <c r="J46" s="44">
        <v>8</v>
      </c>
      <c r="K46" s="44">
        <v>0</v>
      </c>
      <c r="L46" s="44">
        <v>0</v>
      </c>
      <c r="M46" s="44">
        <v>0</v>
      </c>
      <c r="N46" s="28">
        <f>SUM(J46:M46)</f>
        <v>8</v>
      </c>
      <c r="P46" s="30" t="s">
        <v>28</v>
      </c>
      <c r="Q46" s="44">
        <v>0</v>
      </c>
      <c r="R46" s="44">
        <v>0</v>
      </c>
      <c r="S46" s="44">
        <v>0</v>
      </c>
      <c r="T46" s="44">
        <v>0</v>
      </c>
      <c r="U46" s="28">
        <f>SUM(Q46:T46)</f>
        <v>0</v>
      </c>
      <c r="W46" s="30" t="s">
        <v>28</v>
      </c>
      <c r="X46" s="44">
        <v>0</v>
      </c>
      <c r="Y46" s="44">
        <v>0</v>
      </c>
      <c r="Z46" s="44">
        <v>0</v>
      </c>
      <c r="AA46" s="44">
        <v>0</v>
      </c>
      <c r="AB46" s="28">
        <f>SUM(X46:AA46)</f>
        <v>0</v>
      </c>
      <c r="AD46" s="30" t="s">
        <v>28</v>
      </c>
      <c r="AE46" s="44">
        <v>0</v>
      </c>
      <c r="AF46" s="44">
        <v>0</v>
      </c>
      <c r="AG46" s="44">
        <v>0</v>
      </c>
      <c r="AH46" s="44">
        <v>0</v>
      </c>
      <c r="AI46" s="28">
        <f>SUM(AE46:AH46)</f>
        <v>0</v>
      </c>
      <c r="AK46" s="30" t="s">
        <v>28</v>
      </c>
      <c r="AL46" s="44">
        <v>0</v>
      </c>
      <c r="AM46" s="44">
        <v>0</v>
      </c>
      <c r="AN46" s="44">
        <v>0</v>
      </c>
      <c r="AO46" s="44">
        <v>0</v>
      </c>
      <c r="AP46" s="28">
        <f>SUM(AL46:AO46)</f>
        <v>0</v>
      </c>
      <c r="AR46" s="30" t="s">
        <v>28</v>
      </c>
      <c r="AS46" s="44">
        <v>1</v>
      </c>
      <c r="AT46" s="44">
        <v>0</v>
      </c>
      <c r="AU46" s="44">
        <v>0</v>
      </c>
      <c r="AV46" s="44">
        <v>0</v>
      </c>
      <c r="AW46" s="28">
        <f>SUM(AS46:AV46)</f>
        <v>1</v>
      </c>
      <c r="AY46" s="30" t="s">
        <v>28</v>
      </c>
      <c r="AZ46" s="44">
        <v>64</v>
      </c>
      <c r="BA46" s="44">
        <v>0</v>
      </c>
      <c r="BB46" s="44">
        <v>0</v>
      </c>
      <c r="BC46" s="44">
        <v>5</v>
      </c>
      <c r="BD46" s="28">
        <f>SUM(AZ46:BC46)</f>
        <v>69</v>
      </c>
      <c r="BF46" s="30" t="s">
        <v>28</v>
      </c>
      <c r="BG46" s="44">
        <v>5</v>
      </c>
      <c r="BH46" s="44">
        <v>0</v>
      </c>
      <c r="BI46" s="44">
        <v>0</v>
      </c>
      <c r="BJ46" s="44">
        <v>0</v>
      </c>
      <c r="BK46" s="28">
        <f>SUM(BG46:BJ46)</f>
        <v>5</v>
      </c>
      <c r="BM46" s="30" t="s">
        <v>28</v>
      </c>
      <c r="BN46" s="44">
        <v>0</v>
      </c>
      <c r="BO46" s="44">
        <v>0</v>
      </c>
      <c r="BP46" s="44">
        <v>0</v>
      </c>
      <c r="BQ46" s="44"/>
      <c r="BR46" s="28">
        <f>SUM(BN46:BQ46)</f>
        <v>0</v>
      </c>
      <c r="BT46" s="30" t="s">
        <v>28</v>
      </c>
      <c r="BU46" s="44">
        <v>12</v>
      </c>
      <c r="BV46" s="44">
        <v>0</v>
      </c>
      <c r="BW46" s="44">
        <v>0</v>
      </c>
      <c r="BX46" s="44">
        <v>37</v>
      </c>
      <c r="BY46" s="28">
        <f>SUM(BU46:BX46)</f>
        <v>49</v>
      </c>
      <c r="CA46" s="30" t="s">
        <v>28</v>
      </c>
      <c r="CB46" s="44">
        <v>0</v>
      </c>
      <c r="CC46" s="44">
        <v>0</v>
      </c>
      <c r="CD46" s="44">
        <v>0</v>
      </c>
      <c r="CE46" s="44">
        <v>0</v>
      </c>
      <c r="CF46" s="28">
        <f>SUM(CB46:CE46)</f>
        <v>0</v>
      </c>
      <c r="CI46" s="30" t="s">
        <v>28</v>
      </c>
      <c r="CJ46" s="44">
        <v>0</v>
      </c>
      <c r="CK46" s="44">
        <v>1</v>
      </c>
      <c r="CL46" s="44">
        <v>0</v>
      </c>
      <c r="CM46" s="44">
        <v>9</v>
      </c>
      <c r="CN46" s="28">
        <f>SUM(CJ46:CM46)</f>
        <v>10</v>
      </c>
      <c r="CP46" s="30" t="s">
        <v>28</v>
      </c>
      <c r="CQ46" s="44"/>
      <c r="CR46" s="44">
        <v>0</v>
      </c>
      <c r="CS46" s="44"/>
      <c r="CT46" s="44"/>
      <c r="CU46" s="28">
        <f>SUM(CQ46:CT46)</f>
        <v>0</v>
      </c>
      <c r="CW46" s="30" t="s">
        <v>28</v>
      </c>
      <c r="CX46" s="44"/>
      <c r="CY46" s="44">
        <v>0</v>
      </c>
      <c r="CZ46" s="44"/>
      <c r="DA46" s="44"/>
      <c r="DB46" s="28">
        <f>SUM(CX46:DA46)</f>
        <v>0</v>
      </c>
      <c r="DD46" s="30" t="s">
        <v>28</v>
      </c>
      <c r="DE46" s="44"/>
      <c r="DF46" s="44">
        <v>0</v>
      </c>
      <c r="DG46" s="44"/>
      <c r="DH46" s="44"/>
      <c r="DI46" s="28">
        <f>SUM(DE46:DH46)</f>
        <v>0</v>
      </c>
      <c r="DL46" s="30" t="s">
        <v>28</v>
      </c>
      <c r="DM46" s="44">
        <f t="shared" ref="DM46:DQ52" si="24">C46+J46+Q46+X46+AE46+AL46+AS46+AZ46+BG46+BN46+BU46+CB46+CJ46+CQ46+CX46+DE46</f>
        <v>90</v>
      </c>
      <c r="DN46" s="44">
        <f t="shared" si="24"/>
        <v>1</v>
      </c>
      <c r="DO46" s="44">
        <f t="shared" si="24"/>
        <v>0</v>
      </c>
      <c r="DP46" s="44">
        <f t="shared" si="24"/>
        <v>52</v>
      </c>
      <c r="DQ46" s="44">
        <f t="shared" si="24"/>
        <v>143</v>
      </c>
      <c r="DR46" s="110">
        <v>94</v>
      </c>
      <c r="DS46" s="130"/>
    </row>
    <row r="47" spans="1:123" s="30" customFormat="1" ht="14.25" customHeight="1" x14ac:dyDescent="0.35">
      <c r="A47" s="29">
        <v>78</v>
      </c>
      <c r="B47" s="30" t="s">
        <v>37</v>
      </c>
      <c r="C47" s="44">
        <v>0</v>
      </c>
      <c r="D47" s="44">
        <v>0</v>
      </c>
      <c r="E47" s="44">
        <v>0</v>
      </c>
      <c r="F47" s="44">
        <v>0</v>
      </c>
      <c r="G47" s="28">
        <f t="shared" ref="G47:G52" si="25">SUM(C47:F47)</f>
        <v>0</v>
      </c>
      <c r="I47" s="30" t="s">
        <v>37</v>
      </c>
      <c r="J47" s="44">
        <v>3</v>
      </c>
      <c r="K47" s="44">
        <v>1</v>
      </c>
      <c r="L47" s="44">
        <v>0</v>
      </c>
      <c r="M47" s="44">
        <v>1</v>
      </c>
      <c r="N47" s="28">
        <f t="shared" ref="N47:N52" si="26">SUM(J47:M47)</f>
        <v>5</v>
      </c>
      <c r="P47" s="30" t="s">
        <v>37</v>
      </c>
      <c r="Q47" s="44">
        <v>0</v>
      </c>
      <c r="R47" s="44">
        <v>0</v>
      </c>
      <c r="S47" s="44">
        <v>0</v>
      </c>
      <c r="T47" s="44">
        <v>0</v>
      </c>
      <c r="U47" s="28">
        <f t="shared" ref="U47:U52" si="27">SUM(Q47:T47)</f>
        <v>0</v>
      </c>
      <c r="W47" s="30" t="s">
        <v>37</v>
      </c>
      <c r="X47" s="44">
        <v>0</v>
      </c>
      <c r="Y47" s="44">
        <v>0</v>
      </c>
      <c r="Z47" s="44">
        <v>0</v>
      </c>
      <c r="AA47" s="44">
        <v>0</v>
      </c>
      <c r="AB47" s="28">
        <f t="shared" ref="AB47:AB52" si="28">SUM(X47:AA47)</f>
        <v>0</v>
      </c>
      <c r="AD47" s="30" t="s">
        <v>37</v>
      </c>
      <c r="AE47" s="44">
        <v>0</v>
      </c>
      <c r="AF47" s="44">
        <v>0</v>
      </c>
      <c r="AG47" s="44">
        <v>0</v>
      </c>
      <c r="AH47" s="44">
        <v>0</v>
      </c>
      <c r="AI47" s="28">
        <f t="shared" ref="AI47:AI52" si="29">SUM(AE47:AH47)</f>
        <v>0</v>
      </c>
      <c r="AK47" s="30" t="s">
        <v>37</v>
      </c>
      <c r="AL47" s="44">
        <v>0</v>
      </c>
      <c r="AM47" s="44">
        <v>0</v>
      </c>
      <c r="AN47" s="44">
        <v>0</v>
      </c>
      <c r="AO47" s="44">
        <v>1</v>
      </c>
      <c r="AP47" s="28">
        <f t="shared" ref="AP47:AP52" si="30">SUM(AL47:AO47)</f>
        <v>1</v>
      </c>
      <c r="AR47" s="30" t="s">
        <v>37</v>
      </c>
      <c r="AS47" s="44">
        <v>0</v>
      </c>
      <c r="AT47" s="44">
        <v>0</v>
      </c>
      <c r="AU47" s="44">
        <v>0</v>
      </c>
      <c r="AV47" s="44">
        <v>0</v>
      </c>
      <c r="AW47" s="28">
        <f t="shared" ref="AW47:AW52" si="31">SUM(AS47:AV47)</f>
        <v>0</v>
      </c>
      <c r="AY47" s="30" t="s">
        <v>37</v>
      </c>
      <c r="AZ47" s="44">
        <v>44</v>
      </c>
      <c r="BA47" s="44">
        <v>12</v>
      </c>
      <c r="BB47" s="44">
        <v>4</v>
      </c>
      <c r="BC47" s="44">
        <v>2</v>
      </c>
      <c r="BD47" s="28">
        <f t="shared" ref="BD47:BD52" si="32">SUM(AZ47:BC47)</f>
        <v>62</v>
      </c>
      <c r="BF47" s="30" t="s">
        <v>37</v>
      </c>
      <c r="BG47" s="44">
        <v>2</v>
      </c>
      <c r="BH47" s="44">
        <v>1</v>
      </c>
      <c r="BI47" s="44">
        <v>0</v>
      </c>
      <c r="BJ47" s="44">
        <v>0</v>
      </c>
      <c r="BK47" s="28">
        <f t="shared" ref="BK47:BK52" si="33">SUM(BG47:BJ47)</f>
        <v>3</v>
      </c>
      <c r="BM47" s="30" t="s">
        <v>37</v>
      </c>
      <c r="BN47" s="44">
        <v>0</v>
      </c>
      <c r="BO47" s="44">
        <v>0</v>
      </c>
      <c r="BP47" s="44">
        <v>0</v>
      </c>
      <c r="BQ47" s="44"/>
      <c r="BR47" s="28">
        <f t="shared" ref="BR47:BR52" si="34">SUM(BN47:BQ47)</f>
        <v>0</v>
      </c>
      <c r="BT47" s="30" t="s">
        <v>37</v>
      </c>
      <c r="BU47" s="44">
        <v>2</v>
      </c>
      <c r="BV47" s="44">
        <v>1</v>
      </c>
      <c r="BW47" s="44">
        <v>1</v>
      </c>
      <c r="BX47" s="44">
        <v>17</v>
      </c>
      <c r="BY47" s="28">
        <f t="shared" ref="BY47:BY52" si="35">SUM(BU47:BX47)</f>
        <v>21</v>
      </c>
      <c r="CA47" s="30" t="s">
        <v>37</v>
      </c>
      <c r="CB47" s="44">
        <v>0</v>
      </c>
      <c r="CC47" s="44">
        <v>0</v>
      </c>
      <c r="CD47" s="44">
        <v>0</v>
      </c>
      <c r="CE47" s="44">
        <v>0</v>
      </c>
      <c r="CF47" s="28">
        <f t="shared" ref="CF47:CF52" si="36">SUM(CB47:CE47)</f>
        <v>0</v>
      </c>
      <c r="CI47" s="30" t="s">
        <v>37</v>
      </c>
      <c r="CJ47" s="44">
        <v>0</v>
      </c>
      <c r="CK47" s="44">
        <v>0</v>
      </c>
      <c r="CL47" s="44">
        <v>0</v>
      </c>
      <c r="CM47" s="44">
        <v>2</v>
      </c>
      <c r="CN47" s="28">
        <f t="shared" ref="CN47:CN52" si="37">SUM(CJ47:CM47)</f>
        <v>2</v>
      </c>
      <c r="CP47" s="30" t="s">
        <v>37</v>
      </c>
      <c r="CQ47" s="44"/>
      <c r="CR47" s="44">
        <v>0</v>
      </c>
      <c r="CS47" s="44"/>
      <c r="CT47" s="44"/>
      <c r="CU47" s="28">
        <f t="shared" ref="CU47:CU52" si="38">SUM(CQ47:CT47)</f>
        <v>0</v>
      </c>
      <c r="CW47" s="30" t="s">
        <v>37</v>
      </c>
      <c r="CX47" s="44"/>
      <c r="CY47" s="44">
        <v>0</v>
      </c>
      <c r="CZ47" s="44"/>
      <c r="DA47" s="44"/>
      <c r="DB47" s="28">
        <f t="shared" ref="DB47:DB52" si="39">SUM(CX47:DA47)</f>
        <v>0</v>
      </c>
      <c r="DD47" s="30" t="s">
        <v>37</v>
      </c>
      <c r="DE47" s="44"/>
      <c r="DF47" s="44">
        <v>0</v>
      </c>
      <c r="DG47" s="44"/>
      <c r="DH47" s="44"/>
      <c r="DI47" s="28">
        <f t="shared" ref="DI47:DI52" si="40">SUM(DE47:DH47)</f>
        <v>0</v>
      </c>
      <c r="DL47" s="30" t="s">
        <v>37</v>
      </c>
      <c r="DM47" s="44">
        <f t="shared" si="24"/>
        <v>51</v>
      </c>
      <c r="DN47" s="44">
        <f t="shared" si="24"/>
        <v>15</v>
      </c>
      <c r="DO47" s="44">
        <f t="shared" si="24"/>
        <v>5</v>
      </c>
      <c r="DP47" s="44">
        <f t="shared" si="24"/>
        <v>23</v>
      </c>
      <c r="DQ47" s="44">
        <f t="shared" si="24"/>
        <v>94</v>
      </c>
      <c r="DR47" s="110">
        <v>71</v>
      </c>
      <c r="DS47" s="130"/>
    </row>
    <row r="48" spans="1:123" s="30" customFormat="1" ht="12.75" customHeight="1" x14ac:dyDescent="0.35">
      <c r="A48" s="29">
        <v>89</v>
      </c>
      <c r="B48" s="30" t="s">
        <v>46</v>
      </c>
      <c r="C48" s="44">
        <v>0</v>
      </c>
      <c r="D48" s="44">
        <v>0</v>
      </c>
      <c r="E48" s="44">
        <v>0</v>
      </c>
      <c r="F48" s="44">
        <v>0</v>
      </c>
      <c r="G48" s="28">
        <f t="shared" si="25"/>
        <v>0</v>
      </c>
      <c r="I48" s="30" t="s">
        <v>46</v>
      </c>
      <c r="J48" s="44">
        <v>0</v>
      </c>
      <c r="K48" s="44">
        <v>0</v>
      </c>
      <c r="L48" s="44">
        <v>0</v>
      </c>
      <c r="M48" s="44">
        <v>0</v>
      </c>
      <c r="N48" s="28">
        <f t="shared" si="26"/>
        <v>0</v>
      </c>
      <c r="P48" s="30" t="s">
        <v>46</v>
      </c>
      <c r="Q48" s="44">
        <v>0</v>
      </c>
      <c r="R48" s="44">
        <v>0</v>
      </c>
      <c r="S48" s="44">
        <v>0</v>
      </c>
      <c r="T48" s="44">
        <v>0</v>
      </c>
      <c r="U48" s="28">
        <f t="shared" si="27"/>
        <v>0</v>
      </c>
      <c r="W48" s="30" t="s">
        <v>46</v>
      </c>
      <c r="X48" s="44">
        <v>0</v>
      </c>
      <c r="Y48" s="44">
        <v>0</v>
      </c>
      <c r="Z48" s="44">
        <v>0</v>
      </c>
      <c r="AA48" s="44">
        <v>0</v>
      </c>
      <c r="AB48" s="28">
        <f t="shared" si="28"/>
        <v>0</v>
      </c>
      <c r="AD48" s="30" t="s">
        <v>46</v>
      </c>
      <c r="AE48" s="44">
        <v>0</v>
      </c>
      <c r="AF48" s="44">
        <v>0</v>
      </c>
      <c r="AG48" s="44">
        <v>0</v>
      </c>
      <c r="AH48" s="44">
        <v>0</v>
      </c>
      <c r="AI48" s="28">
        <f t="shared" si="29"/>
        <v>0</v>
      </c>
      <c r="AK48" s="30" t="s">
        <v>46</v>
      </c>
      <c r="AL48" s="44">
        <v>0</v>
      </c>
      <c r="AM48" s="44">
        <v>0</v>
      </c>
      <c r="AN48" s="44">
        <v>1</v>
      </c>
      <c r="AO48" s="44">
        <v>1</v>
      </c>
      <c r="AP48" s="28">
        <f t="shared" si="30"/>
        <v>2</v>
      </c>
      <c r="AR48" s="30" t="s">
        <v>46</v>
      </c>
      <c r="AS48" s="44">
        <v>0</v>
      </c>
      <c r="AT48" s="44">
        <v>0</v>
      </c>
      <c r="AU48" s="44">
        <v>0</v>
      </c>
      <c r="AV48" s="44">
        <v>0</v>
      </c>
      <c r="AW48" s="28">
        <f t="shared" si="31"/>
        <v>0</v>
      </c>
      <c r="AY48" s="30" t="s">
        <v>46</v>
      </c>
      <c r="AZ48" s="44">
        <v>20</v>
      </c>
      <c r="BA48" s="44">
        <v>1</v>
      </c>
      <c r="BB48" s="44">
        <v>0</v>
      </c>
      <c r="BC48" s="44">
        <v>2</v>
      </c>
      <c r="BD48" s="28">
        <f t="shared" si="32"/>
        <v>23</v>
      </c>
      <c r="BF48" s="30" t="s">
        <v>46</v>
      </c>
      <c r="BG48" s="44">
        <v>2</v>
      </c>
      <c r="BH48" s="44">
        <v>0</v>
      </c>
      <c r="BI48" s="44">
        <v>0</v>
      </c>
      <c r="BJ48" s="44">
        <v>0</v>
      </c>
      <c r="BK48" s="28">
        <f t="shared" si="33"/>
        <v>2</v>
      </c>
      <c r="BM48" s="30" t="s">
        <v>46</v>
      </c>
      <c r="BN48" s="44">
        <v>0</v>
      </c>
      <c r="BO48" s="44">
        <v>0</v>
      </c>
      <c r="BP48" s="44">
        <v>0</v>
      </c>
      <c r="BQ48" s="44"/>
      <c r="BR48" s="28">
        <f t="shared" si="34"/>
        <v>0</v>
      </c>
      <c r="BT48" s="30" t="s">
        <v>46</v>
      </c>
      <c r="BU48" s="44">
        <v>5</v>
      </c>
      <c r="BV48" s="44">
        <v>5</v>
      </c>
      <c r="BW48" s="44">
        <v>0</v>
      </c>
      <c r="BX48" s="44">
        <v>32</v>
      </c>
      <c r="BY48" s="28">
        <f t="shared" si="35"/>
        <v>42</v>
      </c>
      <c r="CA48" s="30" t="s">
        <v>46</v>
      </c>
      <c r="CB48" s="44">
        <v>0</v>
      </c>
      <c r="CC48" s="44">
        <v>0</v>
      </c>
      <c r="CD48" s="44">
        <v>0</v>
      </c>
      <c r="CE48" s="44">
        <v>0</v>
      </c>
      <c r="CF48" s="28">
        <f t="shared" si="36"/>
        <v>0</v>
      </c>
      <c r="CI48" s="30" t="s">
        <v>46</v>
      </c>
      <c r="CJ48" s="44">
        <v>0</v>
      </c>
      <c r="CK48" s="44">
        <v>0</v>
      </c>
      <c r="CL48" s="44">
        <v>0</v>
      </c>
      <c r="CM48" s="44">
        <v>2</v>
      </c>
      <c r="CN48" s="28">
        <f t="shared" si="37"/>
        <v>2</v>
      </c>
      <c r="CP48" s="30" t="s">
        <v>46</v>
      </c>
      <c r="CQ48" s="44"/>
      <c r="CR48" s="44">
        <v>0</v>
      </c>
      <c r="CS48" s="44"/>
      <c r="CT48" s="44"/>
      <c r="CU48" s="28">
        <f t="shared" si="38"/>
        <v>0</v>
      </c>
      <c r="CW48" s="30" t="s">
        <v>46</v>
      </c>
      <c r="CX48" s="44"/>
      <c r="CY48" s="44">
        <v>0</v>
      </c>
      <c r="CZ48" s="44"/>
      <c r="DA48" s="44"/>
      <c r="DB48" s="28">
        <f t="shared" si="39"/>
        <v>0</v>
      </c>
      <c r="DD48" s="30" t="s">
        <v>46</v>
      </c>
      <c r="DE48" s="44"/>
      <c r="DF48" s="44">
        <v>0</v>
      </c>
      <c r="DG48" s="44"/>
      <c r="DH48" s="44"/>
      <c r="DI48" s="28">
        <f t="shared" si="40"/>
        <v>0</v>
      </c>
      <c r="DL48" s="30" t="s">
        <v>46</v>
      </c>
      <c r="DM48" s="44">
        <f t="shared" si="24"/>
        <v>27</v>
      </c>
      <c r="DN48" s="44">
        <f t="shared" si="24"/>
        <v>6</v>
      </c>
      <c r="DO48" s="44">
        <f t="shared" si="24"/>
        <v>1</v>
      </c>
      <c r="DP48" s="44">
        <f t="shared" si="24"/>
        <v>37</v>
      </c>
      <c r="DQ48" s="44">
        <f t="shared" si="24"/>
        <v>71</v>
      </c>
      <c r="DR48" s="110">
        <v>57</v>
      </c>
      <c r="DS48" s="130"/>
    </row>
    <row r="49" spans="1:123" s="30" customFormat="1" ht="12.75" customHeight="1" x14ac:dyDescent="0.35">
      <c r="A49" s="29">
        <v>93</v>
      </c>
      <c r="B49" s="30" t="s">
        <v>64</v>
      </c>
      <c r="C49" s="44">
        <v>0</v>
      </c>
      <c r="D49" s="44">
        <v>0</v>
      </c>
      <c r="E49" s="44">
        <v>0</v>
      </c>
      <c r="F49" s="44">
        <v>0</v>
      </c>
      <c r="G49" s="28">
        <f t="shared" si="25"/>
        <v>0</v>
      </c>
      <c r="I49" s="30" t="s">
        <v>64</v>
      </c>
      <c r="J49" s="44">
        <v>1</v>
      </c>
      <c r="K49" s="44">
        <v>0</v>
      </c>
      <c r="L49" s="44">
        <v>0</v>
      </c>
      <c r="M49" s="44">
        <v>0</v>
      </c>
      <c r="N49" s="28">
        <f t="shared" si="26"/>
        <v>1</v>
      </c>
      <c r="P49" s="30" t="s">
        <v>64</v>
      </c>
      <c r="Q49" s="44">
        <v>0</v>
      </c>
      <c r="R49" s="44">
        <v>0</v>
      </c>
      <c r="S49" s="44">
        <v>0</v>
      </c>
      <c r="T49" s="44">
        <v>0</v>
      </c>
      <c r="U49" s="28">
        <f t="shared" si="27"/>
        <v>0</v>
      </c>
      <c r="W49" s="30" t="s">
        <v>64</v>
      </c>
      <c r="X49" s="44">
        <v>0</v>
      </c>
      <c r="Y49" s="44">
        <v>0</v>
      </c>
      <c r="Z49" s="44">
        <v>0</v>
      </c>
      <c r="AA49" s="44">
        <v>0</v>
      </c>
      <c r="AB49" s="28">
        <f t="shared" si="28"/>
        <v>0</v>
      </c>
      <c r="AD49" s="30" t="s">
        <v>64</v>
      </c>
      <c r="AE49" s="44">
        <v>0</v>
      </c>
      <c r="AF49" s="44">
        <v>0</v>
      </c>
      <c r="AG49" s="44">
        <v>0</v>
      </c>
      <c r="AH49" s="44">
        <v>0</v>
      </c>
      <c r="AI49" s="28">
        <f t="shared" si="29"/>
        <v>0</v>
      </c>
      <c r="AK49" s="30" t="s">
        <v>64</v>
      </c>
      <c r="AL49" s="44">
        <v>0</v>
      </c>
      <c r="AM49" s="44">
        <v>0</v>
      </c>
      <c r="AN49" s="44">
        <v>0</v>
      </c>
      <c r="AO49" s="44">
        <v>1</v>
      </c>
      <c r="AP49" s="28">
        <f t="shared" si="30"/>
        <v>1</v>
      </c>
      <c r="AR49" s="30" t="s">
        <v>64</v>
      </c>
      <c r="AS49" s="44">
        <v>1</v>
      </c>
      <c r="AT49" s="44">
        <v>0</v>
      </c>
      <c r="AU49" s="44">
        <v>0</v>
      </c>
      <c r="AV49" s="44">
        <v>2</v>
      </c>
      <c r="AW49" s="28">
        <f t="shared" si="31"/>
        <v>3</v>
      </c>
      <c r="AY49" s="30" t="s">
        <v>64</v>
      </c>
      <c r="AZ49" s="44">
        <v>30</v>
      </c>
      <c r="BA49" s="44">
        <v>5</v>
      </c>
      <c r="BB49" s="44">
        <v>0</v>
      </c>
      <c r="BC49" s="44">
        <v>1</v>
      </c>
      <c r="BD49" s="28">
        <f t="shared" si="32"/>
        <v>36</v>
      </c>
      <c r="BF49" s="30" t="s">
        <v>64</v>
      </c>
      <c r="BG49" s="44">
        <v>0</v>
      </c>
      <c r="BH49" s="44">
        <v>0</v>
      </c>
      <c r="BI49" s="44">
        <v>0</v>
      </c>
      <c r="BJ49" s="44">
        <v>0</v>
      </c>
      <c r="BK49" s="28">
        <f t="shared" si="33"/>
        <v>0</v>
      </c>
      <c r="BM49" s="30" t="s">
        <v>64</v>
      </c>
      <c r="BN49" s="44">
        <v>0</v>
      </c>
      <c r="BO49" s="44">
        <v>0</v>
      </c>
      <c r="BP49" s="44">
        <v>0</v>
      </c>
      <c r="BQ49" s="44"/>
      <c r="BR49" s="28">
        <f t="shared" si="34"/>
        <v>0</v>
      </c>
      <c r="BT49" s="30" t="s">
        <v>64</v>
      </c>
      <c r="BU49" s="44">
        <v>1</v>
      </c>
      <c r="BV49" s="44">
        <v>0</v>
      </c>
      <c r="BW49" s="44">
        <v>0</v>
      </c>
      <c r="BX49" s="44">
        <v>10</v>
      </c>
      <c r="BY49" s="28">
        <f t="shared" si="35"/>
        <v>11</v>
      </c>
      <c r="CA49" s="30" t="s">
        <v>64</v>
      </c>
      <c r="CB49" s="44">
        <v>0</v>
      </c>
      <c r="CC49" s="44">
        <v>0</v>
      </c>
      <c r="CD49" s="44">
        <v>0</v>
      </c>
      <c r="CE49" s="44">
        <v>0</v>
      </c>
      <c r="CF49" s="28">
        <f t="shared" si="36"/>
        <v>0</v>
      </c>
      <c r="CI49" s="30" t="s">
        <v>64</v>
      </c>
      <c r="CJ49" s="44">
        <v>0</v>
      </c>
      <c r="CK49" s="44">
        <v>0</v>
      </c>
      <c r="CL49" s="44">
        <v>0</v>
      </c>
      <c r="CM49" s="44">
        <v>5</v>
      </c>
      <c r="CN49" s="28">
        <f t="shared" si="37"/>
        <v>5</v>
      </c>
      <c r="CP49" s="30" t="s">
        <v>64</v>
      </c>
      <c r="CQ49" s="44"/>
      <c r="CR49" s="44">
        <v>0</v>
      </c>
      <c r="CS49" s="44"/>
      <c r="CT49" s="44"/>
      <c r="CU49" s="28">
        <f t="shared" si="38"/>
        <v>0</v>
      </c>
      <c r="CW49" s="30" t="s">
        <v>64</v>
      </c>
      <c r="CX49" s="44"/>
      <c r="CY49" s="44">
        <v>0</v>
      </c>
      <c r="CZ49" s="44"/>
      <c r="DA49" s="44"/>
      <c r="DB49" s="28">
        <f t="shared" si="39"/>
        <v>0</v>
      </c>
      <c r="DD49" s="30" t="s">
        <v>64</v>
      </c>
      <c r="DE49" s="44"/>
      <c r="DF49" s="44">
        <v>0</v>
      </c>
      <c r="DG49" s="44"/>
      <c r="DH49" s="44"/>
      <c r="DI49" s="28">
        <f t="shared" si="40"/>
        <v>0</v>
      </c>
      <c r="DL49" s="30" t="s">
        <v>64</v>
      </c>
      <c r="DM49" s="44">
        <f t="shared" si="24"/>
        <v>33</v>
      </c>
      <c r="DN49" s="44">
        <f t="shared" si="24"/>
        <v>5</v>
      </c>
      <c r="DO49" s="44">
        <f t="shared" si="24"/>
        <v>0</v>
      </c>
      <c r="DP49" s="44">
        <f t="shared" si="24"/>
        <v>19</v>
      </c>
      <c r="DQ49" s="44">
        <f t="shared" si="24"/>
        <v>57</v>
      </c>
      <c r="DR49" s="110">
        <v>112</v>
      </c>
      <c r="DS49" s="130"/>
    </row>
    <row r="50" spans="1:123" s="30" customFormat="1" ht="12.75" customHeight="1" x14ac:dyDescent="0.35">
      <c r="A50" s="29">
        <v>95</v>
      </c>
      <c r="B50" s="30" t="s">
        <v>51</v>
      </c>
      <c r="C50" s="44">
        <v>1</v>
      </c>
      <c r="D50" s="44">
        <v>0</v>
      </c>
      <c r="E50" s="44">
        <v>0</v>
      </c>
      <c r="F50" s="44">
        <v>0</v>
      </c>
      <c r="G50" s="28">
        <f t="shared" si="25"/>
        <v>1</v>
      </c>
      <c r="I50" s="30" t="s">
        <v>51</v>
      </c>
      <c r="J50" s="44">
        <v>0</v>
      </c>
      <c r="K50" s="44">
        <v>0</v>
      </c>
      <c r="L50" s="44">
        <v>0</v>
      </c>
      <c r="M50" s="44">
        <v>0</v>
      </c>
      <c r="N50" s="28">
        <f t="shared" si="26"/>
        <v>0</v>
      </c>
      <c r="P50" s="30" t="s">
        <v>51</v>
      </c>
      <c r="Q50" s="44">
        <v>0</v>
      </c>
      <c r="R50" s="44">
        <v>0</v>
      </c>
      <c r="S50" s="44">
        <v>0</v>
      </c>
      <c r="T50" s="44">
        <v>0</v>
      </c>
      <c r="U50" s="28">
        <f t="shared" si="27"/>
        <v>0</v>
      </c>
      <c r="W50" s="30" t="s">
        <v>51</v>
      </c>
      <c r="X50" s="44">
        <v>0</v>
      </c>
      <c r="Y50" s="44">
        <v>0</v>
      </c>
      <c r="Z50" s="44">
        <v>0</v>
      </c>
      <c r="AA50" s="44">
        <v>0</v>
      </c>
      <c r="AB50" s="28">
        <f t="shared" si="28"/>
        <v>0</v>
      </c>
      <c r="AD50" s="30" t="s">
        <v>51</v>
      </c>
      <c r="AE50" s="44">
        <v>0</v>
      </c>
      <c r="AF50" s="44">
        <v>0</v>
      </c>
      <c r="AG50" s="44">
        <v>0</v>
      </c>
      <c r="AH50" s="44">
        <v>2</v>
      </c>
      <c r="AI50" s="28">
        <f t="shared" si="29"/>
        <v>2</v>
      </c>
      <c r="AK50" s="30" t="s">
        <v>51</v>
      </c>
      <c r="AL50" s="44">
        <v>0</v>
      </c>
      <c r="AM50" s="44">
        <v>0</v>
      </c>
      <c r="AN50" s="44">
        <v>0</v>
      </c>
      <c r="AO50" s="44">
        <v>2</v>
      </c>
      <c r="AP50" s="28">
        <f t="shared" si="30"/>
        <v>2</v>
      </c>
      <c r="AR50" s="30" t="s">
        <v>51</v>
      </c>
      <c r="AS50" s="44">
        <v>0</v>
      </c>
      <c r="AT50" s="44">
        <v>0</v>
      </c>
      <c r="AU50" s="44">
        <v>0</v>
      </c>
      <c r="AV50" s="44">
        <v>0</v>
      </c>
      <c r="AW50" s="28">
        <f t="shared" si="31"/>
        <v>0</v>
      </c>
      <c r="AY50" s="30" t="s">
        <v>51</v>
      </c>
      <c r="AZ50" s="44">
        <v>40</v>
      </c>
      <c r="BA50" s="44">
        <v>0</v>
      </c>
      <c r="BB50" s="44">
        <v>0</v>
      </c>
      <c r="BC50" s="44">
        <v>5</v>
      </c>
      <c r="BD50" s="28">
        <f t="shared" si="32"/>
        <v>45</v>
      </c>
      <c r="BF50" s="30" t="s">
        <v>51</v>
      </c>
      <c r="BG50" s="44">
        <v>0</v>
      </c>
      <c r="BH50" s="44">
        <v>0</v>
      </c>
      <c r="BI50" s="44">
        <v>0</v>
      </c>
      <c r="BJ50" s="44">
        <v>0</v>
      </c>
      <c r="BK50" s="28">
        <f t="shared" si="33"/>
        <v>0</v>
      </c>
      <c r="BM50" s="30" t="s">
        <v>51</v>
      </c>
      <c r="BN50" s="44">
        <v>0</v>
      </c>
      <c r="BO50" s="44">
        <v>0</v>
      </c>
      <c r="BP50" s="44">
        <v>0</v>
      </c>
      <c r="BQ50" s="44"/>
      <c r="BR50" s="28">
        <f t="shared" si="34"/>
        <v>0</v>
      </c>
      <c r="BT50" s="30" t="s">
        <v>51</v>
      </c>
      <c r="BU50" s="44">
        <v>14</v>
      </c>
      <c r="BV50" s="44">
        <v>0</v>
      </c>
      <c r="BW50" s="44">
        <v>0</v>
      </c>
      <c r="BX50" s="44">
        <v>1</v>
      </c>
      <c r="BY50" s="28">
        <f t="shared" si="35"/>
        <v>15</v>
      </c>
      <c r="CA50" s="30" t="s">
        <v>51</v>
      </c>
      <c r="CB50" s="44">
        <v>0</v>
      </c>
      <c r="CC50" s="44">
        <v>0</v>
      </c>
      <c r="CD50" s="44">
        <v>0</v>
      </c>
      <c r="CE50" s="44">
        <v>0</v>
      </c>
      <c r="CF50" s="28">
        <f t="shared" si="36"/>
        <v>0</v>
      </c>
      <c r="CI50" s="30" t="s">
        <v>51</v>
      </c>
      <c r="CJ50" s="44">
        <v>16</v>
      </c>
      <c r="CK50" s="44">
        <v>0</v>
      </c>
      <c r="CL50" s="44">
        <v>1</v>
      </c>
      <c r="CM50" s="44">
        <v>30</v>
      </c>
      <c r="CN50" s="28">
        <f t="shared" si="37"/>
        <v>47</v>
      </c>
      <c r="CP50" s="30" t="s">
        <v>51</v>
      </c>
      <c r="CQ50" s="44"/>
      <c r="CR50" s="44">
        <v>0</v>
      </c>
      <c r="CS50" s="44"/>
      <c r="CT50" s="44"/>
      <c r="CU50" s="28">
        <f t="shared" si="38"/>
        <v>0</v>
      </c>
      <c r="CW50" s="30" t="s">
        <v>51</v>
      </c>
      <c r="CX50" s="44"/>
      <c r="CY50" s="44">
        <v>0</v>
      </c>
      <c r="CZ50" s="44"/>
      <c r="DA50" s="44"/>
      <c r="DB50" s="28">
        <f t="shared" si="39"/>
        <v>0</v>
      </c>
      <c r="DD50" s="30" t="s">
        <v>51</v>
      </c>
      <c r="DE50" s="44"/>
      <c r="DF50" s="44">
        <v>0</v>
      </c>
      <c r="DG50" s="44"/>
      <c r="DH50" s="44"/>
      <c r="DI50" s="28">
        <f t="shared" si="40"/>
        <v>0</v>
      </c>
      <c r="DL50" s="30" t="s">
        <v>51</v>
      </c>
      <c r="DM50" s="44">
        <f t="shared" si="24"/>
        <v>71</v>
      </c>
      <c r="DN50" s="44">
        <f t="shared" si="24"/>
        <v>0</v>
      </c>
      <c r="DO50" s="44">
        <f t="shared" si="24"/>
        <v>1</v>
      </c>
      <c r="DP50" s="44">
        <f t="shared" si="24"/>
        <v>40</v>
      </c>
      <c r="DQ50" s="44">
        <f t="shared" si="24"/>
        <v>112</v>
      </c>
      <c r="DR50" s="110">
        <v>112</v>
      </c>
      <c r="DS50" s="130"/>
    </row>
    <row r="51" spans="1:123" s="30" customFormat="1" ht="12.75" customHeight="1" x14ac:dyDescent="0.35">
      <c r="A51" s="29">
        <v>97</v>
      </c>
      <c r="B51" s="30" t="s">
        <v>53</v>
      </c>
      <c r="C51" s="44">
        <v>1</v>
      </c>
      <c r="D51" s="44">
        <v>1</v>
      </c>
      <c r="E51" s="44">
        <v>0</v>
      </c>
      <c r="F51" s="44">
        <v>1</v>
      </c>
      <c r="G51" s="28">
        <f t="shared" si="25"/>
        <v>3</v>
      </c>
      <c r="I51" s="30" t="s">
        <v>53</v>
      </c>
      <c r="J51" s="44">
        <v>3</v>
      </c>
      <c r="K51" s="44">
        <v>1</v>
      </c>
      <c r="L51" s="44">
        <v>0</v>
      </c>
      <c r="M51" s="44">
        <v>2</v>
      </c>
      <c r="N51" s="28">
        <f t="shared" si="26"/>
        <v>6</v>
      </c>
      <c r="P51" s="30" t="s">
        <v>53</v>
      </c>
      <c r="Q51" s="44">
        <v>0</v>
      </c>
      <c r="R51" s="44">
        <v>0</v>
      </c>
      <c r="S51" s="44">
        <v>0</v>
      </c>
      <c r="T51" s="44">
        <v>0</v>
      </c>
      <c r="U51" s="28">
        <f t="shared" si="27"/>
        <v>0</v>
      </c>
      <c r="W51" s="30" t="s">
        <v>53</v>
      </c>
      <c r="X51" s="44">
        <v>0</v>
      </c>
      <c r="Y51" s="44">
        <v>0</v>
      </c>
      <c r="Z51" s="44">
        <v>0</v>
      </c>
      <c r="AA51" s="44">
        <v>0</v>
      </c>
      <c r="AB51" s="28">
        <f t="shared" si="28"/>
        <v>0</v>
      </c>
      <c r="AD51" s="30" t="s">
        <v>53</v>
      </c>
      <c r="AE51" s="44">
        <v>0</v>
      </c>
      <c r="AF51" s="44">
        <v>0</v>
      </c>
      <c r="AG51" s="44">
        <v>0</v>
      </c>
      <c r="AH51" s="44">
        <v>0</v>
      </c>
      <c r="AI51" s="28">
        <f t="shared" si="29"/>
        <v>0</v>
      </c>
      <c r="AK51" s="30" t="s">
        <v>53</v>
      </c>
      <c r="AL51" s="44">
        <v>0</v>
      </c>
      <c r="AM51" s="44">
        <v>0</v>
      </c>
      <c r="AN51" s="44">
        <v>0</v>
      </c>
      <c r="AO51" s="44">
        <v>3</v>
      </c>
      <c r="AP51" s="28">
        <f t="shared" si="30"/>
        <v>3</v>
      </c>
      <c r="AR51" s="30" t="s">
        <v>53</v>
      </c>
      <c r="AS51" s="44">
        <v>2</v>
      </c>
      <c r="AT51" s="44">
        <v>0</v>
      </c>
      <c r="AU51" s="44">
        <v>0</v>
      </c>
      <c r="AV51" s="44">
        <v>2</v>
      </c>
      <c r="AW51" s="28">
        <f t="shared" si="31"/>
        <v>4</v>
      </c>
      <c r="AY51" s="30" t="s">
        <v>53</v>
      </c>
      <c r="AZ51" s="44">
        <v>52</v>
      </c>
      <c r="BA51" s="44">
        <v>2</v>
      </c>
      <c r="BB51" s="44">
        <v>1</v>
      </c>
      <c r="BC51" s="44">
        <v>2</v>
      </c>
      <c r="BD51" s="28">
        <f t="shared" si="32"/>
        <v>57</v>
      </c>
      <c r="BF51" s="30" t="s">
        <v>53</v>
      </c>
      <c r="BG51" s="44">
        <v>0</v>
      </c>
      <c r="BH51" s="44">
        <v>0</v>
      </c>
      <c r="BI51" s="44">
        <v>0</v>
      </c>
      <c r="BJ51" s="44">
        <v>0</v>
      </c>
      <c r="BK51" s="28">
        <f t="shared" si="33"/>
        <v>0</v>
      </c>
      <c r="BM51" s="30" t="s">
        <v>53</v>
      </c>
      <c r="BN51" s="44">
        <v>0</v>
      </c>
      <c r="BO51" s="44">
        <v>0</v>
      </c>
      <c r="BP51" s="44">
        <v>0</v>
      </c>
      <c r="BQ51" s="44"/>
      <c r="BR51" s="28">
        <f t="shared" si="34"/>
        <v>0</v>
      </c>
      <c r="BT51" s="30" t="s">
        <v>53</v>
      </c>
      <c r="BU51" s="44">
        <v>0</v>
      </c>
      <c r="BV51" s="44">
        <v>1</v>
      </c>
      <c r="BW51" s="44">
        <v>1</v>
      </c>
      <c r="BX51" s="44">
        <v>2</v>
      </c>
      <c r="BY51" s="28">
        <f t="shared" si="35"/>
        <v>4</v>
      </c>
      <c r="CA51" s="30" t="s">
        <v>53</v>
      </c>
      <c r="CB51" s="44">
        <v>0</v>
      </c>
      <c r="CC51" s="44">
        <v>0</v>
      </c>
      <c r="CD51" s="44">
        <v>0</v>
      </c>
      <c r="CE51" s="44">
        <v>0</v>
      </c>
      <c r="CF51" s="28">
        <f t="shared" si="36"/>
        <v>0</v>
      </c>
      <c r="CI51" s="30" t="s">
        <v>53</v>
      </c>
      <c r="CJ51" s="44">
        <v>2</v>
      </c>
      <c r="CK51" s="44">
        <v>9</v>
      </c>
      <c r="CL51" s="44">
        <v>0</v>
      </c>
      <c r="CM51" s="44">
        <v>24</v>
      </c>
      <c r="CN51" s="28">
        <f t="shared" si="37"/>
        <v>35</v>
      </c>
      <c r="CP51" s="30" t="s">
        <v>53</v>
      </c>
      <c r="CQ51" s="44"/>
      <c r="CR51" s="44">
        <v>0</v>
      </c>
      <c r="CS51" s="44"/>
      <c r="CT51" s="44"/>
      <c r="CU51" s="28">
        <f t="shared" si="38"/>
        <v>0</v>
      </c>
      <c r="CW51" s="30" t="s">
        <v>53</v>
      </c>
      <c r="CX51" s="44"/>
      <c r="CY51" s="44">
        <v>0</v>
      </c>
      <c r="CZ51" s="44"/>
      <c r="DA51" s="44"/>
      <c r="DB51" s="28">
        <f t="shared" si="39"/>
        <v>0</v>
      </c>
      <c r="DD51" s="30" t="s">
        <v>53</v>
      </c>
      <c r="DE51" s="44"/>
      <c r="DF51" s="44">
        <v>0</v>
      </c>
      <c r="DG51" s="44"/>
      <c r="DH51" s="44"/>
      <c r="DI51" s="28">
        <f t="shared" si="40"/>
        <v>0</v>
      </c>
      <c r="DL51" s="30" t="s">
        <v>53</v>
      </c>
      <c r="DM51" s="44">
        <f t="shared" si="24"/>
        <v>60</v>
      </c>
      <c r="DN51" s="44">
        <f t="shared" si="24"/>
        <v>14</v>
      </c>
      <c r="DO51" s="44">
        <f t="shared" si="24"/>
        <v>2</v>
      </c>
      <c r="DP51" s="44">
        <f t="shared" si="24"/>
        <v>36</v>
      </c>
      <c r="DQ51" s="44">
        <f t="shared" si="24"/>
        <v>112</v>
      </c>
      <c r="DR51" s="110">
        <v>334</v>
      </c>
      <c r="DS51" s="130"/>
    </row>
    <row r="52" spans="1:123" s="34" customFormat="1" ht="12.75" customHeight="1" x14ac:dyDescent="0.35">
      <c r="A52" s="29">
        <v>77</v>
      </c>
      <c r="B52" s="33" t="s">
        <v>27</v>
      </c>
      <c r="C52" s="44">
        <v>3</v>
      </c>
      <c r="D52" s="44">
        <v>0</v>
      </c>
      <c r="E52" s="44">
        <v>1</v>
      </c>
      <c r="F52" s="44">
        <v>2</v>
      </c>
      <c r="G52" s="28">
        <f t="shared" si="25"/>
        <v>6</v>
      </c>
      <c r="I52" s="33" t="s">
        <v>27</v>
      </c>
      <c r="J52" s="44">
        <v>8</v>
      </c>
      <c r="K52" s="44">
        <v>0</v>
      </c>
      <c r="L52" s="44">
        <v>0</v>
      </c>
      <c r="M52" s="44">
        <v>3</v>
      </c>
      <c r="N52" s="28">
        <f t="shared" si="26"/>
        <v>11</v>
      </c>
      <c r="P52" s="33" t="s">
        <v>27</v>
      </c>
      <c r="Q52" s="44">
        <v>0</v>
      </c>
      <c r="R52" s="44">
        <v>0</v>
      </c>
      <c r="S52" s="44">
        <v>0</v>
      </c>
      <c r="T52" s="44">
        <v>0</v>
      </c>
      <c r="U52" s="28">
        <f t="shared" si="27"/>
        <v>0</v>
      </c>
      <c r="W52" s="33" t="s">
        <v>27</v>
      </c>
      <c r="X52" s="44">
        <v>0</v>
      </c>
      <c r="Y52" s="44">
        <v>0</v>
      </c>
      <c r="Z52" s="44">
        <v>0</v>
      </c>
      <c r="AA52" s="44">
        <v>0</v>
      </c>
      <c r="AB52" s="28">
        <f t="shared" si="28"/>
        <v>0</v>
      </c>
      <c r="AD52" s="33" t="s">
        <v>27</v>
      </c>
      <c r="AE52" s="44">
        <v>0</v>
      </c>
      <c r="AF52" s="44">
        <v>0</v>
      </c>
      <c r="AG52" s="44">
        <v>0</v>
      </c>
      <c r="AH52" s="44">
        <v>4</v>
      </c>
      <c r="AI52" s="28">
        <f t="shared" si="29"/>
        <v>4</v>
      </c>
      <c r="AK52" s="33" t="s">
        <v>27</v>
      </c>
      <c r="AL52" s="44">
        <v>0</v>
      </c>
      <c r="AM52" s="44">
        <v>0</v>
      </c>
      <c r="AN52" s="44">
        <v>0</v>
      </c>
      <c r="AO52" s="44">
        <v>0</v>
      </c>
      <c r="AP52" s="28">
        <f t="shared" si="30"/>
        <v>0</v>
      </c>
      <c r="AR52" s="33" t="s">
        <v>27</v>
      </c>
      <c r="AS52" s="44">
        <v>0</v>
      </c>
      <c r="AT52" s="44">
        <v>0</v>
      </c>
      <c r="AU52" s="44">
        <v>0</v>
      </c>
      <c r="AV52" s="44" t="s">
        <v>312</v>
      </c>
      <c r="AW52" s="28">
        <f t="shared" si="31"/>
        <v>0</v>
      </c>
      <c r="AY52" s="33" t="s">
        <v>27</v>
      </c>
      <c r="AZ52" s="44">
        <v>184</v>
      </c>
      <c r="BA52" s="44">
        <v>0</v>
      </c>
      <c r="BB52" s="44">
        <v>4</v>
      </c>
      <c r="BC52" s="44">
        <v>15</v>
      </c>
      <c r="BD52" s="28">
        <f t="shared" si="32"/>
        <v>203</v>
      </c>
      <c r="BF52" s="33" t="s">
        <v>27</v>
      </c>
      <c r="BG52" s="44">
        <v>26</v>
      </c>
      <c r="BH52" s="44">
        <v>0</v>
      </c>
      <c r="BI52" s="44">
        <v>0</v>
      </c>
      <c r="BJ52" s="44">
        <v>0</v>
      </c>
      <c r="BK52" s="28">
        <f t="shared" si="33"/>
        <v>26</v>
      </c>
      <c r="BM52" s="33" t="s">
        <v>27</v>
      </c>
      <c r="BN52" s="44">
        <v>1</v>
      </c>
      <c r="BO52" s="44">
        <v>0</v>
      </c>
      <c r="BP52" s="44">
        <v>1</v>
      </c>
      <c r="BQ52" s="44"/>
      <c r="BR52" s="28">
        <f t="shared" si="34"/>
        <v>2</v>
      </c>
      <c r="BT52" s="33" t="s">
        <v>27</v>
      </c>
      <c r="BU52" s="44">
        <v>7</v>
      </c>
      <c r="BV52" s="44">
        <v>0</v>
      </c>
      <c r="BW52" s="44">
        <v>2</v>
      </c>
      <c r="BX52" s="44">
        <v>13</v>
      </c>
      <c r="BY52" s="28">
        <f t="shared" si="35"/>
        <v>22</v>
      </c>
      <c r="CA52" s="33" t="s">
        <v>27</v>
      </c>
      <c r="CB52" s="44">
        <v>4</v>
      </c>
      <c r="CC52" s="44">
        <v>0</v>
      </c>
      <c r="CD52" s="44">
        <v>0</v>
      </c>
      <c r="CE52" s="44">
        <v>0</v>
      </c>
      <c r="CF52" s="28">
        <f t="shared" si="36"/>
        <v>4</v>
      </c>
      <c r="CI52" s="33" t="s">
        <v>27</v>
      </c>
      <c r="CJ52" s="44">
        <v>28</v>
      </c>
      <c r="CK52" s="44">
        <v>0</v>
      </c>
      <c r="CL52" s="44">
        <v>3</v>
      </c>
      <c r="CM52" s="44">
        <v>25</v>
      </c>
      <c r="CN52" s="28">
        <f t="shared" si="37"/>
        <v>56</v>
      </c>
      <c r="CP52" s="33" t="s">
        <v>27</v>
      </c>
      <c r="CQ52" s="44"/>
      <c r="CR52" s="44">
        <v>0</v>
      </c>
      <c r="CS52" s="44"/>
      <c r="CT52" s="44"/>
      <c r="CU52" s="28">
        <f t="shared" si="38"/>
        <v>0</v>
      </c>
      <c r="CW52" s="33" t="s">
        <v>27</v>
      </c>
      <c r="CX52" s="44"/>
      <c r="CY52" s="44">
        <v>0</v>
      </c>
      <c r="CZ52" s="44"/>
      <c r="DA52" s="44"/>
      <c r="DB52" s="28">
        <f t="shared" si="39"/>
        <v>0</v>
      </c>
      <c r="DD52" s="33" t="s">
        <v>27</v>
      </c>
      <c r="DE52" s="44"/>
      <c r="DF52" s="44">
        <v>0</v>
      </c>
      <c r="DG52" s="44"/>
      <c r="DH52" s="44"/>
      <c r="DI52" s="28">
        <f t="shared" si="40"/>
        <v>0</v>
      </c>
      <c r="DL52" s="33" t="s">
        <v>27</v>
      </c>
      <c r="DM52" s="44">
        <f t="shared" si="24"/>
        <v>261</v>
      </c>
      <c r="DN52" s="44">
        <f t="shared" si="24"/>
        <v>0</v>
      </c>
      <c r="DO52" s="44">
        <f t="shared" si="24"/>
        <v>11</v>
      </c>
      <c r="DP52" s="44" t="e">
        <f>F52+M52+T52+AA52+AH52+AO52+AV52+BC52+BJ52+BQ52+BX52+CE52+CM52+CT52+DA52+DH52</f>
        <v>#VALUE!</v>
      </c>
      <c r="DQ52" s="44">
        <f t="shared" si="24"/>
        <v>334</v>
      </c>
      <c r="DR52" s="110">
        <v>0</v>
      </c>
      <c r="DS52" s="130"/>
    </row>
    <row r="53" spans="1:123" s="30" customFormat="1" ht="10.5" customHeight="1" x14ac:dyDescent="0.35">
      <c r="A53" s="29"/>
      <c r="C53" s="35"/>
      <c r="D53" s="35"/>
      <c r="E53" s="35"/>
      <c r="F53" s="35"/>
      <c r="G53" s="35"/>
      <c r="J53" s="35"/>
      <c r="K53" s="35"/>
      <c r="L53" s="35"/>
      <c r="M53" s="35"/>
      <c r="N53" s="35"/>
      <c r="Q53" s="35"/>
      <c r="R53" s="35"/>
      <c r="S53" s="35"/>
      <c r="T53" s="35"/>
      <c r="U53" s="35"/>
      <c r="X53" s="35"/>
      <c r="Y53" s="35"/>
      <c r="Z53" s="35"/>
      <c r="AA53" s="35"/>
      <c r="AB53" s="35"/>
      <c r="AE53" s="35"/>
      <c r="AF53" s="35"/>
      <c r="AG53" s="35"/>
      <c r="AH53" s="35"/>
      <c r="AI53" s="35"/>
      <c r="AL53" s="35"/>
      <c r="AM53" s="35"/>
      <c r="AN53" s="35"/>
      <c r="AO53" s="35"/>
      <c r="AP53" s="35"/>
      <c r="AS53" s="35"/>
      <c r="AT53" s="35"/>
      <c r="AU53" s="35"/>
      <c r="AV53" s="35"/>
      <c r="AW53" s="35"/>
      <c r="AZ53" s="35"/>
      <c r="BA53" s="35"/>
      <c r="BB53" s="35"/>
      <c r="BC53" s="35"/>
      <c r="BD53" s="35"/>
      <c r="BG53" s="35"/>
      <c r="BH53" s="35"/>
      <c r="BI53" s="35"/>
      <c r="BJ53" s="35"/>
      <c r="BK53" s="35"/>
      <c r="BN53" s="35"/>
      <c r="BO53" s="35"/>
      <c r="BP53" s="35"/>
      <c r="BQ53" s="35"/>
      <c r="BR53" s="35"/>
      <c r="BU53" s="35"/>
      <c r="BV53" s="35"/>
      <c r="BW53" s="35"/>
      <c r="BX53" s="35"/>
      <c r="BY53" s="35"/>
      <c r="CB53" s="35"/>
      <c r="CC53" s="35"/>
      <c r="CD53" s="35"/>
      <c r="CE53" s="35"/>
      <c r="CF53" s="35"/>
      <c r="CJ53" s="35"/>
      <c r="CK53" s="35"/>
      <c r="CL53" s="35"/>
      <c r="CM53" s="35"/>
      <c r="CN53" s="35"/>
      <c r="CQ53" s="35"/>
      <c r="CR53" s="35"/>
      <c r="CS53" s="35"/>
      <c r="CT53" s="35"/>
      <c r="CU53" s="35"/>
      <c r="CX53" s="35"/>
      <c r="CY53" s="35"/>
      <c r="CZ53" s="35"/>
      <c r="DA53" s="35"/>
      <c r="DB53" s="35"/>
      <c r="DE53" s="35"/>
      <c r="DF53" s="35"/>
      <c r="DG53" s="35"/>
      <c r="DH53" s="35"/>
      <c r="DI53" s="35"/>
      <c r="DM53" s="35"/>
      <c r="DN53" s="35"/>
      <c r="DO53" s="35"/>
      <c r="DP53" s="35"/>
      <c r="DQ53" s="35"/>
    </row>
    <row r="54" spans="1:123" s="30" customFormat="1" ht="13.5" customHeight="1" x14ac:dyDescent="0.35">
      <c r="A54" s="29"/>
      <c r="H54" s="36"/>
      <c r="AC54" s="36"/>
    </row>
    <row r="55" spans="1:123" s="30" customFormat="1" ht="13.5" customHeight="1" x14ac:dyDescent="0.35">
      <c r="A55" s="29"/>
      <c r="H55" s="36"/>
      <c r="AC55" s="36"/>
    </row>
    <row r="56" spans="1:123" s="30" customFormat="1" x14ac:dyDescent="0.35">
      <c r="A56" s="29"/>
      <c r="B56" s="37"/>
      <c r="D56" s="110"/>
      <c r="H56" s="36"/>
      <c r="I56" s="37"/>
      <c r="P56" s="37"/>
      <c r="W56" s="37"/>
      <c r="AC56" s="36"/>
      <c r="AD56" s="37"/>
      <c r="AK56" s="37"/>
      <c r="AR56" s="37"/>
      <c r="AY56" s="37"/>
      <c r="BF56" s="37"/>
      <c r="BM56" s="37"/>
      <c r="BT56" s="37"/>
      <c r="CA56" s="37"/>
      <c r="CI56" s="37"/>
      <c r="CP56" s="37"/>
      <c r="CW56" s="37"/>
      <c r="DD56" s="37"/>
      <c r="DL56" s="37"/>
    </row>
    <row r="57" spans="1:123" x14ac:dyDescent="0.35">
      <c r="A57" s="29"/>
      <c r="F57" s="38"/>
      <c r="G57" s="38"/>
      <c r="M57" s="38"/>
      <c r="N57" s="38"/>
      <c r="T57" s="38"/>
      <c r="U57" s="38"/>
      <c r="AA57" s="38"/>
      <c r="AB57" s="38"/>
      <c r="AH57" s="38"/>
      <c r="AI57" s="38"/>
      <c r="AO57" s="38"/>
      <c r="AP57" s="38"/>
      <c r="AV57" s="38"/>
      <c r="AW57" s="38"/>
      <c r="BC57" s="38"/>
      <c r="BD57" s="38"/>
      <c r="BJ57" s="38"/>
      <c r="BK57" s="38"/>
      <c r="BQ57" s="38"/>
      <c r="BR57" s="38"/>
      <c r="BX57" s="38"/>
      <c r="BY57" s="38"/>
      <c r="CE57" s="38"/>
      <c r="CF57" s="38"/>
      <c r="CM57" s="38"/>
      <c r="CN57" s="38"/>
      <c r="CT57" s="38"/>
      <c r="CU57" s="38"/>
      <c r="DA57" s="38"/>
      <c r="DB57" s="38"/>
      <c r="DH57" s="38"/>
      <c r="DI57" s="38"/>
      <c r="DP57" s="38"/>
      <c r="DQ57" s="38"/>
    </row>
    <row r="58" spans="1:123" x14ac:dyDescent="0.35">
      <c r="A58" s="29"/>
    </row>
    <row r="59" spans="1:123" x14ac:dyDescent="0.35">
      <c r="A59" s="29"/>
    </row>
    <row r="60" spans="1:123" x14ac:dyDescent="0.35">
      <c r="A60" s="29"/>
      <c r="E60" s="39"/>
      <c r="L60" s="39"/>
      <c r="S60" s="39"/>
      <c r="Z60" s="39"/>
      <c r="AG60" s="39"/>
      <c r="AN60" s="39"/>
      <c r="AU60" s="39"/>
      <c r="BB60" s="39"/>
      <c r="BI60" s="39"/>
      <c r="BP60" s="39"/>
      <c r="BW60" s="39"/>
      <c r="CD60" s="39"/>
      <c r="CL60" s="39"/>
      <c r="CS60" s="39"/>
      <c r="CZ60" s="39"/>
      <c r="DG60" s="39"/>
      <c r="DO60" s="39"/>
    </row>
  </sheetData>
  <mergeCells count="17">
    <mergeCell ref="CI1:CN1"/>
    <mergeCell ref="CP1:CU1"/>
    <mergeCell ref="CW1:DB1"/>
    <mergeCell ref="DD1:DI1"/>
    <mergeCell ref="DL1:DQ1"/>
    <mergeCell ref="CA1:CF1"/>
    <mergeCell ref="B1:G1"/>
    <mergeCell ref="I1:N1"/>
    <mergeCell ref="P1:U1"/>
    <mergeCell ref="W1:AB1"/>
    <mergeCell ref="AD1:AI1"/>
    <mergeCell ref="AK1:AP1"/>
    <mergeCell ref="AR1:AW1"/>
    <mergeCell ref="AY1:BD1"/>
    <mergeCell ref="BF1:BK1"/>
    <mergeCell ref="BM1:BR1"/>
    <mergeCell ref="BT1:BY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Q65"/>
  <sheetViews>
    <sheetView zoomScale="92" workbookViewId="0">
      <selection activeCell="A4" sqref="A4:E4"/>
    </sheetView>
  </sheetViews>
  <sheetFormatPr defaultRowHeight="12.5" x14ac:dyDescent="0.35"/>
  <cols>
    <col min="1" max="1" width="9.1796875" style="112"/>
    <col min="2" max="2" width="45" style="112" customWidth="1"/>
    <col min="3" max="3" width="11.54296875" style="112" customWidth="1"/>
    <col min="4" max="4" width="15.453125" style="112" customWidth="1"/>
    <col min="5" max="5" width="13.1796875" style="112" customWidth="1"/>
    <col min="6" max="6" width="14.54296875" style="112" customWidth="1"/>
    <col min="7" max="7" width="17.81640625" style="112" customWidth="1"/>
    <col min="8" max="8" width="10.1796875" style="112" customWidth="1"/>
    <col min="9" max="9" width="9.1796875" style="112"/>
    <col min="10" max="10" width="5.1796875" style="112" customWidth="1"/>
    <col min="11" max="14" width="9.1796875" style="112"/>
    <col min="15" max="15" width="1.453125" style="112" customWidth="1"/>
    <col min="16" max="257" width="9.1796875" style="112"/>
    <col min="258" max="258" width="45" style="112" customWidth="1"/>
    <col min="259" max="259" width="11.54296875" style="112" customWidth="1"/>
    <col min="260" max="260" width="15.453125" style="112" customWidth="1"/>
    <col min="261" max="261" width="13.1796875" style="112" customWidth="1"/>
    <col min="262" max="262" width="14.54296875" style="112" customWidth="1"/>
    <col min="263" max="263" width="17.81640625" style="112" customWidth="1"/>
    <col min="264" max="264" width="10.1796875" style="112" customWidth="1"/>
    <col min="265" max="265" width="9.1796875" style="112"/>
    <col min="266" max="266" width="5.1796875" style="112" customWidth="1"/>
    <col min="267" max="270" width="9.1796875" style="112"/>
    <col min="271" max="271" width="1.453125" style="112" customWidth="1"/>
    <col min="272" max="513" width="9.1796875" style="112"/>
    <col min="514" max="514" width="45" style="112" customWidth="1"/>
    <col min="515" max="515" width="11.54296875" style="112" customWidth="1"/>
    <col min="516" max="516" width="15.453125" style="112" customWidth="1"/>
    <col min="517" max="517" width="13.1796875" style="112" customWidth="1"/>
    <col min="518" max="518" width="14.54296875" style="112" customWidth="1"/>
    <col min="519" max="519" width="17.81640625" style="112" customWidth="1"/>
    <col min="520" max="520" width="10.1796875" style="112" customWidth="1"/>
    <col min="521" max="521" width="9.1796875" style="112"/>
    <col min="522" max="522" width="5.1796875" style="112" customWidth="1"/>
    <col min="523" max="526" width="9.1796875" style="112"/>
    <col min="527" max="527" width="1.453125" style="112" customWidth="1"/>
    <col min="528" max="769" width="9.1796875" style="112"/>
    <col min="770" max="770" width="45" style="112" customWidth="1"/>
    <col min="771" max="771" width="11.54296875" style="112" customWidth="1"/>
    <col min="772" max="772" width="15.453125" style="112" customWidth="1"/>
    <col min="773" max="773" width="13.1796875" style="112" customWidth="1"/>
    <col min="774" max="774" width="14.54296875" style="112" customWidth="1"/>
    <col min="775" max="775" width="17.81640625" style="112" customWidth="1"/>
    <col min="776" max="776" width="10.1796875" style="112" customWidth="1"/>
    <col min="777" max="777" width="9.1796875" style="112"/>
    <col min="778" max="778" width="5.1796875" style="112" customWidth="1"/>
    <col min="779" max="782" width="9.1796875" style="112"/>
    <col min="783" max="783" width="1.453125" style="112" customWidth="1"/>
    <col min="784" max="1025" width="9.1796875" style="112"/>
    <col min="1026" max="1026" width="45" style="112" customWidth="1"/>
    <col min="1027" max="1027" width="11.54296875" style="112" customWidth="1"/>
    <col min="1028" max="1028" width="15.453125" style="112" customWidth="1"/>
    <col min="1029" max="1029" width="13.1796875" style="112" customWidth="1"/>
    <col min="1030" max="1030" width="14.54296875" style="112" customWidth="1"/>
    <col min="1031" max="1031" width="17.81640625" style="112" customWidth="1"/>
    <col min="1032" max="1032" width="10.1796875" style="112" customWidth="1"/>
    <col min="1033" max="1033" width="9.1796875" style="112"/>
    <col min="1034" max="1034" width="5.1796875" style="112" customWidth="1"/>
    <col min="1035" max="1038" width="9.1796875" style="112"/>
    <col min="1039" max="1039" width="1.453125" style="112" customWidth="1"/>
    <col min="1040" max="1281" width="9.1796875" style="112"/>
    <col min="1282" max="1282" width="45" style="112" customWidth="1"/>
    <col min="1283" max="1283" width="11.54296875" style="112" customWidth="1"/>
    <col min="1284" max="1284" width="15.453125" style="112" customWidth="1"/>
    <col min="1285" max="1285" width="13.1796875" style="112" customWidth="1"/>
    <col min="1286" max="1286" width="14.54296875" style="112" customWidth="1"/>
    <col min="1287" max="1287" width="17.81640625" style="112" customWidth="1"/>
    <col min="1288" max="1288" width="10.1796875" style="112" customWidth="1"/>
    <col min="1289" max="1289" width="9.1796875" style="112"/>
    <col min="1290" max="1290" width="5.1796875" style="112" customWidth="1"/>
    <col min="1291" max="1294" width="9.1796875" style="112"/>
    <col min="1295" max="1295" width="1.453125" style="112" customWidth="1"/>
    <col min="1296" max="1537" width="9.1796875" style="112"/>
    <col min="1538" max="1538" width="45" style="112" customWidth="1"/>
    <col min="1539" max="1539" width="11.54296875" style="112" customWidth="1"/>
    <col min="1540" max="1540" width="15.453125" style="112" customWidth="1"/>
    <col min="1541" max="1541" width="13.1796875" style="112" customWidth="1"/>
    <col min="1542" max="1542" width="14.54296875" style="112" customWidth="1"/>
    <col min="1543" max="1543" width="17.81640625" style="112" customWidth="1"/>
    <col min="1544" max="1544" width="10.1796875" style="112" customWidth="1"/>
    <col min="1545" max="1545" width="9.1796875" style="112"/>
    <col min="1546" max="1546" width="5.1796875" style="112" customWidth="1"/>
    <col min="1547" max="1550" width="9.1796875" style="112"/>
    <col min="1551" max="1551" width="1.453125" style="112" customWidth="1"/>
    <col min="1552" max="1793" width="9.1796875" style="112"/>
    <col min="1794" max="1794" width="45" style="112" customWidth="1"/>
    <col min="1795" max="1795" width="11.54296875" style="112" customWidth="1"/>
    <col min="1796" max="1796" width="15.453125" style="112" customWidth="1"/>
    <col min="1797" max="1797" width="13.1796875" style="112" customWidth="1"/>
    <col min="1798" max="1798" width="14.54296875" style="112" customWidth="1"/>
    <col min="1799" max="1799" width="17.81640625" style="112" customWidth="1"/>
    <col min="1800" max="1800" width="10.1796875" style="112" customWidth="1"/>
    <col min="1801" max="1801" width="9.1796875" style="112"/>
    <col min="1802" max="1802" width="5.1796875" style="112" customWidth="1"/>
    <col min="1803" max="1806" width="9.1796875" style="112"/>
    <col min="1807" max="1807" width="1.453125" style="112" customWidth="1"/>
    <col min="1808" max="2049" width="9.1796875" style="112"/>
    <col min="2050" max="2050" width="45" style="112" customWidth="1"/>
    <col min="2051" max="2051" width="11.54296875" style="112" customWidth="1"/>
    <col min="2052" max="2052" width="15.453125" style="112" customWidth="1"/>
    <col min="2053" max="2053" width="13.1796875" style="112" customWidth="1"/>
    <col min="2054" max="2054" width="14.54296875" style="112" customWidth="1"/>
    <col min="2055" max="2055" width="17.81640625" style="112" customWidth="1"/>
    <col min="2056" max="2056" width="10.1796875" style="112" customWidth="1"/>
    <col min="2057" max="2057" width="9.1796875" style="112"/>
    <col min="2058" max="2058" width="5.1796875" style="112" customWidth="1"/>
    <col min="2059" max="2062" width="9.1796875" style="112"/>
    <col min="2063" max="2063" width="1.453125" style="112" customWidth="1"/>
    <col min="2064" max="2305" width="9.1796875" style="112"/>
    <col min="2306" max="2306" width="45" style="112" customWidth="1"/>
    <col min="2307" max="2307" width="11.54296875" style="112" customWidth="1"/>
    <col min="2308" max="2308" width="15.453125" style="112" customWidth="1"/>
    <col min="2309" max="2309" width="13.1796875" style="112" customWidth="1"/>
    <col min="2310" max="2310" width="14.54296875" style="112" customWidth="1"/>
    <col min="2311" max="2311" width="17.81640625" style="112" customWidth="1"/>
    <col min="2312" max="2312" width="10.1796875" style="112" customWidth="1"/>
    <col min="2313" max="2313" width="9.1796875" style="112"/>
    <col min="2314" max="2314" width="5.1796875" style="112" customWidth="1"/>
    <col min="2315" max="2318" width="9.1796875" style="112"/>
    <col min="2319" max="2319" width="1.453125" style="112" customWidth="1"/>
    <col min="2320" max="2561" width="9.1796875" style="112"/>
    <col min="2562" max="2562" width="45" style="112" customWidth="1"/>
    <col min="2563" max="2563" width="11.54296875" style="112" customWidth="1"/>
    <col min="2564" max="2564" width="15.453125" style="112" customWidth="1"/>
    <col min="2565" max="2565" width="13.1796875" style="112" customWidth="1"/>
    <col min="2566" max="2566" width="14.54296875" style="112" customWidth="1"/>
    <col min="2567" max="2567" width="17.81640625" style="112" customWidth="1"/>
    <col min="2568" max="2568" width="10.1796875" style="112" customWidth="1"/>
    <col min="2569" max="2569" width="9.1796875" style="112"/>
    <col min="2570" max="2570" width="5.1796875" style="112" customWidth="1"/>
    <col min="2571" max="2574" width="9.1796875" style="112"/>
    <col min="2575" max="2575" width="1.453125" style="112" customWidth="1"/>
    <col min="2576" max="2817" width="9.1796875" style="112"/>
    <col min="2818" max="2818" width="45" style="112" customWidth="1"/>
    <col min="2819" max="2819" width="11.54296875" style="112" customWidth="1"/>
    <col min="2820" max="2820" width="15.453125" style="112" customWidth="1"/>
    <col min="2821" max="2821" width="13.1796875" style="112" customWidth="1"/>
    <col min="2822" max="2822" width="14.54296875" style="112" customWidth="1"/>
    <col min="2823" max="2823" width="17.81640625" style="112" customWidth="1"/>
    <col min="2824" max="2824" width="10.1796875" style="112" customWidth="1"/>
    <col min="2825" max="2825" width="9.1796875" style="112"/>
    <col min="2826" max="2826" width="5.1796875" style="112" customWidth="1"/>
    <col min="2827" max="2830" width="9.1796875" style="112"/>
    <col min="2831" max="2831" width="1.453125" style="112" customWidth="1"/>
    <col min="2832" max="3073" width="9.1796875" style="112"/>
    <col min="3074" max="3074" width="45" style="112" customWidth="1"/>
    <col min="3075" max="3075" width="11.54296875" style="112" customWidth="1"/>
    <col min="3076" max="3076" width="15.453125" style="112" customWidth="1"/>
    <col min="3077" max="3077" width="13.1796875" style="112" customWidth="1"/>
    <col min="3078" max="3078" width="14.54296875" style="112" customWidth="1"/>
    <col min="3079" max="3079" width="17.81640625" style="112" customWidth="1"/>
    <col min="3080" max="3080" width="10.1796875" style="112" customWidth="1"/>
    <col min="3081" max="3081" width="9.1796875" style="112"/>
    <col min="3082" max="3082" width="5.1796875" style="112" customWidth="1"/>
    <col min="3083" max="3086" width="9.1796875" style="112"/>
    <col min="3087" max="3087" width="1.453125" style="112" customWidth="1"/>
    <col min="3088" max="3329" width="9.1796875" style="112"/>
    <col min="3330" max="3330" width="45" style="112" customWidth="1"/>
    <col min="3331" max="3331" width="11.54296875" style="112" customWidth="1"/>
    <col min="3332" max="3332" width="15.453125" style="112" customWidth="1"/>
    <col min="3333" max="3333" width="13.1796875" style="112" customWidth="1"/>
    <col min="3334" max="3334" width="14.54296875" style="112" customWidth="1"/>
    <col min="3335" max="3335" width="17.81640625" style="112" customWidth="1"/>
    <col min="3336" max="3336" width="10.1796875" style="112" customWidth="1"/>
    <col min="3337" max="3337" width="9.1796875" style="112"/>
    <col min="3338" max="3338" width="5.1796875" style="112" customWidth="1"/>
    <col min="3339" max="3342" width="9.1796875" style="112"/>
    <col min="3343" max="3343" width="1.453125" style="112" customWidth="1"/>
    <col min="3344" max="3585" width="9.1796875" style="112"/>
    <col min="3586" max="3586" width="45" style="112" customWidth="1"/>
    <col min="3587" max="3587" width="11.54296875" style="112" customWidth="1"/>
    <col min="3588" max="3588" width="15.453125" style="112" customWidth="1"/>
    <col min="3589" max="3589" width="13.1796875" style="112" customWidth="1"/>
    <col min="3590" max="3590" width="14.54296875" style="112" customWidth="1"/>
    <col min="3591" max="3591" width="17.81640625" style="112" customWidth="1"/>
    <col min="3592" max="3592" width="10.1796875" style="112" customWidth="1"/>
    <col min="3593" max="3593" width="9.1796875" style="112"/>
    <col min="3594" max="3594" width="5.1796875" style="112" customWidth="1"/>
    <col min="3595" max="3598" width="9.1796875" style="112"/>
    <col min="3599" max="3599" width="1.453125" style="112" customWidth="1"/>
    <col min="3600" max="3841" width="9.1796875" style="112"/>
    <col min="3842" max="3842" width="45" style="112" customWidth="1"/>
    <col min="3843" max="3843" width="11.54296875" style="112" customWidth="1"/>
    <col min="3844" max="3844" width="15.453125" style="112" customWidth="1"/>
    <col min="3845" max="3845" width="13.1796875" style="112" customWidth="1"/>
    <col min="3846" max="3846" width="14.54296875" style="112" customWidth="1"/>
    <col min="3847" max="3847" width="17.81640625" style="112" customWidth="1"/>
    <col min="3848" max="3848" width="10.1796875" style="112" customWidth="1"/>
    <col min="3849" max="3849" width="9.1796875" style="112"/>
    <col min="3850" max="3850" width="5.1796875" style="112" customWidth="1"/>
    <col min="3851" max="3854" width="9.1796875" style="112"/>
    <col min="3855" max="3855" width="1.453125" style="112" customWidth="1"/>
    <col min="3856" max="4097" width="9.1796875" style="112"/>
    <col min="4098" max="4098" width="45" style="112" customWidth="1"/>
    <col min="4099" max="4099" width="11.54296875" style="112" customWidth="1"/>
    <col min="4100" max="4100" width="15.453125" style="112" customWidth="1"/>
    <col min="4101" max="4101" width="13.1796875" style="112" customWidth="1"/>
    <col min="4102" max="4102" width="14.54296875" style="112" customWidth="1"/>
    <col min="4103" max="4103" width="17.81640625" style="112" customWidth="1"/>
    <col min="4104" max="4104" width="10.1796875" style="112" customWidth="1"/>
    <col min="4105" max="4105" width="9.1796875" style="112"/>
    <col min="4106" max="4106" width="5.1796875" style="112" customWidth="1"/>
    <col min="4107" max="4110" width="9.1796875" style="112"/>
    <col min="4111" max="4111" width="1.453125" style="112" customWidth="1"/>
    <col min="4112" max="4353" width="9.1796875" style="112"/>
    <col min="4354" max="4354" width="45" style="112" customWidth="1"/>
    <col min="4355" max="4355" width="11.54296875" style="112" customWidth="1"/>
    <col min="4356" max="4356" width="15.453125" style="112" customWidth="1"/>
    <col min="4357" max="4357" width="13.1796875" style="112" customWidth="1"/>
    <col min="4358" max="4358" width="14.54296875" style="112" customWidth="1"/>
    <col min="4359" max="4359" width="17.81640625" style="112" customWidth="1"/>
    <col min="4360" max="4360" width="10.1796875" style="112" customWidth="1"/>
    <col min="4361" max="4361" width="9.1796875" style="112"/>
    <col min="4362" max="4362" width="5.1796875" style="112" customWidth="1"/>
    <col min="4363" max="4366" width="9.1796875" style="112"/>
    <col min="4367" max="4367" width="1.453125" style="112" customWidth="1"/>
    <col min="4368" max="4609" width="9.1796875" style="112"/>
    <col min="4610" max="4610" width="45" style="112" customWidth="1"/>
    <col min="4611" max="4611" width="11.54296875" style="112" customWidth="1"/>
    <col min="4612" max="4612" width="15.453125" style="112" customWidth="1"/>
    <col min="4613" max="4613" width="13.1796875" style="112" customWidth="1"/>
    <col min="4614" max="4614" width="14.54296875" style="112" customWidth="1"/>
    <col min="4615" max="4615" width="17.81640625" style="112" customWidth="1"/>
    <col min="4616" max="4616" width="10.1796875" style="112" customWidth="1"/>
    <col min="4617" max="4617" width="9.1796875" style="112"/>
    <col min="4618" max="4618" width="5.1796875" style="112" customWidth="1"/>
    <col min="4619" max="4622" width="9.1796875" style="112"/>
    <col min="4623" max="4623" width="1.453125" style="112" customWidth="1"/>
    <col min="4624" max="4865" width="9.1796875" style="112"/>
    <col min="4866" max="4866" width="45" style="112" customWidth="1"/>
    <col min="4867" max="4867" width="11.54296875" style="112" customWidth="1"/>
    <col min="4868" max="4868" width="15.453125" style="112" customWidth="1"/>
    <col min="4869" max="4869" width="13.1796875" style="112" customWidth="1"/>
    <col min="4870" max="4870" width="14.54296875" style="112" customWidth="1"/>
    <col min="4871" max="4871" width="17.81640625" style="112" customWidth="1"/>
    <col min="4872" max="4872" width="10.1796875" style="112" customWidth="1"/>
    <col min="4873" max="4873" width="9.1796875" style="112"/>
    <col min="4874" max="4874" width="5.1796875" style="112" customWidth="1"/>
    <col min="4875" max="4878" width="9.1796875" style="112"/>
    <col min="4879" max="4879" width="1.453125" style="112" customWidth="1"/>
    <col min="4880" max="5121" width="9.1796875" style="112"/>
    <col min="5122" max="5122" width="45" style="112" customWidth="1"/>
    <col min="5123" max="5123" width="11.54296875" style="112" customWidth="1"/>
    <col min="5124" max="5124" width="15.453125" style="112" customWidth="1"/>
    <col min="5125" max="5125" width="13.1796875" style="112" customWidth="1"/>
    <col min="5126" max="5126" width="14.54296875" style="112" customWidth="1"/>
    <col min="5127" max="5127" width="17.81640625" style="112" customWidth="1"/>
    <col min="5128" max="5128" width="10.1796875" style="112" customWidth="1"/>
    <col min="5129" max="5129" width="9.1796875" style="112"/>
    <col min="5130" max="5130" width="5.1796875" style="112" customWidth="1"/>
    <col min="5131" max="5134" width="9.1796875" style="112"/>
    <col min="5135" max="5135" width="1.453125" style="112" customWidth="1"/>
    <col min="5136" max="5377" width="9.1796875" style="112"/>
    <col min="5378" max="5378" width="45" style="112" customWidth="1"/>
    <col min="5379" max="5379" width="11.54296875" style="112" customWidth="1"/>
    <col min="5380" max="5380" width="15.453125" style="112" customWidth="1"/>
    <col min="5381" max="5381" width="13.1796875" style="112" customWidth="1"/>
    <col min="5382" max="5382" width="14.54296875" style="112" customWidth="1"/>
    <col min="5383" max="5383" width="17.81640625" style="112" customWidth="1"/>
    <col min="5384" max="5384" width="10.1796875" style="112" customWidth="1"/>
    <col min="5385" max="5385" width="9.1796875" style="112"/>
    <col min="5386" max="5386" width="5.1796875" style="112" customWidth="1"/>
    <col min="5387" max="5390" width="9.1796875" style="112"/>
    <col min="5391" max="5391" width="1.453125" style="112" customWidth="1"/>
    <col min="5392" max="5633" width="9.1796875" style="112"/>
    <col min="5634" max="5634" width="45" style="112" customWidth="1"/>
    <col min="5635" max="5635" width="11.54296875" style="112" customWidth="1"/>
    <col min="5636" max="5636" width="15.453125" style="112" customWidth="1"/>
    <col min="5637" max="5637" width="13.1796875" style="112" customWidth="1"/>
    <col min="5638" max="5638" width="14.54296875" style="112" customWidth="1"/>
    <col min="5639" max="5639" width="17.81640625" style="112" customWidth="1"/>
    <col min="5640" max="5640" width="10.1796875" style="112" customWidth="1"/>
    <col min="5641" max="5641" width="9.1796875" style="112"/>
    <col min="5642" max="5642" width="5.1796875" style="112" customWidth="1"/>
    <col min="5643" max="5646" width="9.1796875" style="112"/>
    <col min="5647" max="5647" width="1.453125" style="112" customWidth="1"/>
    <col min="5648" max="5889" width="9.1796875" style="112"/>
    <col min="5890" max="5890" width="45" style="112" customWidth="1"/>
    <col min="5891" max="5891" width="11.54296875" style="112" customWidth="1"/>
    <col min="5892" max="5892" width="15.453125" style="112" customWidth="1"/>
    <col min="5893" max="5893" width="13.1796875" style="112" customWidth="1"/>
    <col min="5894" max="5894" width="14.54296875" style="112" customWidth="1"/>
    <col min="5895" max="5895" width="17.81640625" style="112" customWidth="1"/>
    <col min="5896" max="5896" width="10.1796875" style="112" customWidth="1"/>
    <col min="5897" max="5897" width="9.1796875" style="112"/>
    <col min="5898" max="5898" width="5.1796875" style="112" customWidth="1"/>
    <col min="5899" max="5902" width="9.1796875" style="112"/>
    <col min="5903" max="5903" width="1.453125" style="112" customWidth="1"/>
    <col min="5904" max="6145" width="9.1796875" style="112"/>
    <col min="6146" max="6146" width="45" style="112" customWidth="1"/>
    <col min="6147" max="6147" width="11.54296875" style="112" customWidth="1"/>
    <col min="6148" max="6148" width="15.453125" style="112" customWidth="1"/>
    <col min="6149" max="6149" width="13.1796875" style="112" customWidth="1"/>
    <col min="6150" max="6150" width="14.54296875" style="112" customWidth="1"/>
    <col min="6151" max="6151" width="17.81640625" style="112" customWidth="1"/>
    <col min="6152" max="6152" width="10.1796875" style="112" customWidth="1"/>
    <col min="6153" max="6153" width="9.1796875" style="112"/>
    <col min="6154" max="6154" width="5.1796875" style="112" customWidth="1"/>
    <col min="6155" max="6158" width="9.1796875" style="112"/>
    <col min="6159" max="6159" width="1.453125" style="112" customWidth="1"/>
    <col min="6160" max="6401" width="9.1796875" style="112"/>
    <col min="6402" max="6402" width="45" style="112" customWidth="1"/>
    <col min="6403" max="6403" width="11.54296875" style="112" customWidth="1"/>
    <col min="6404" max="6404" width="15.453125" style="112" customWidth="1"/>
    <col min="6405" max="6405" width="13.1796875" style="112" customWidth="1"/>
    <col min="6406" max="6406" width="14.54296875" style="112" customWidth="1"/>
    <col min="6407" max="6407" width="17.81640625" style="112" customWidth="1"/>
    <col min="6408" max="6408" width="10.1796875" style="112" customWidth="1"/>
    <col min="6409" max="6409" width="9.1796875" style="112"/>
    <col min="6410" max="6410" width="5.1796875" style="112" customWidth="1"/>
    <col min="6411" max="6414" width="9.1796875" style="112"/>
    <col min="6415" max="6415" width="1.453125" style="112" customWidth="1"/>
    <col min="6416" max="6657" width="9.1796875" style="112"/>
    <col min="6658" max="6658" width="45" style="112" customWidth="1"/>
    <col min="6659" max="6659" width="11.54296875" style="112" customWidth="1"/>
    <col min="6660" max="6660" width="15.453125" style="112" customWidth="1"/>
    <col min="6661" max="6661" width="13.1796875" style="112" customWidth="1"/>
    <col min="6662" max="6662" width="14.54296875" style="112" customWidth="1"/>
    <col min="6663" max="6663" width="17.81640625" style="112" customWidth="1"/>
    <col min="6664" max="6664" width="10.1796875" style="112" customWidth="1"/>
    <col min="6665" max="6665" width="9.1796875" style="112"/>
    <col min="6666" max="6666" width="5.1796875" style="112" customWidth="1"/>
    <col min="6667" max="6670" width="9.1796875" style="112"/>
    <col min="6671" max="6671" width="1.453125" style="112" customWidth="1"/>
    <col min="6672" max="6913" width="9.1796875" style="112"/>
    <col min="6914" max="6914" width="45" style="112" customWidth="1"/>
    <col min="6915" max="6915" width="11.54296875" style="112" customWidth="1"/>
    <col min="6916" max="6916" width="15.453125" style="112" customWidth="1"/>
    <col min="6917" max="6917" width="13.1796875" style="112" customWidth="1"/>
    <col min="6918" max="6918" width="14.54296875" style="112" customWidth="1"/>
    <col min="6919" max="6919" width="17.81640625" style="112" customWidth="1"/>
    <col min="6920" max="6920" width="10.1796875" style="112" customWidth="1"/>
    <col min="6921" max="6921" width="9.1796875" style="112"/>
    <col min="6922" max="6922" width="5.1796875" style="112" customWidth="1"/>
    <col min="6923" max="6926" width="9.1796875" style="112"/>
    <col min="6927" max="6927" width="1.453125" style="112" customWidth="1"/>
    <col min="6928" max="7169" width="9.1796875" style="112"/>
    <col min="7170" max="7170" width="45" style="112" customWidth="1"/>
    <col min="7171" max="7171" width="11.54296875" style="112" customWidth="1"/>
    <col min="7172" max="7172" width="15.453125" style="112" customWidth="1"/>
    <col min="7173" max="7173" width="13.1796875" style="112" customWidth="1"/>
    <col min="7174" max="7174" width="14.54296875" style="112" customWidth="1"/>
    <col min="7175" max="7175" width="17.81640625" style="112" customWidth="1"/>
    <col min="7176" max="7176" width="10.1796875" style="112" customWidth="1"/>
    <col min="7177" max="7177" width="9.1796875" style="112"/>
    <col min="7178" max="7178" width="5.1796875" style="112" customWidth="1"/>
    <col min="7179" max="7182" width="9.1796875" style="112"/>
    <col min="7183" max="7183" width="1.453125" style="112" customWidth="1"/>
    <col min="7184" max="7425" width="9.1796875" style="112"/>
    <col min="7426" max="7426" width="45" style="112" customWidth="1"/>
    <col min="7427" max="7427" width="11.54296875" style="112" customWidth="1"/>
    <col min="7428" max="7428" width="15.453125" style="112" customWidth="1"/>
    <col min="7429" max="7429" width="13.1796875" style="112" customWidth="1"/>
    <col min="7430" max="7430" width="14.54296875" style="112" customWidth="1"/>
    <col min="7431" max="7431" width="17.81640625" style="112" customWidth="1"/>
    <col min="7432" max="7432" width="10.1796875" style="112" customWidth="1"/>
    <col min="7433" max="7433" width="9.1796875" style="112"/>
    <col min="7434" max="7434" width="5.1796875" style="112" customWidth="1"/>
    <col min="7435" max="7438" width="9.1796875" style="112"/>
    <col min="7439" max="7439" width="1.453125" style="112" customWidth="1"/>
    <col min="7440" max="7681" width="9.1796875" style="112"/>
    <col min="7682" max="7682" width="45" style="112" customWidth="1"/>
    <col min="7683" max="7683" width="11.54296875" style="112" customWidth="1"/>
    <col min="7684" max="7684" width="15.453125" style="112" customWidth="1"/>
    <col min="7685" max="7685" width="13.1796875" style="112" customWidth="1"/>
    <col min="7686" max="7686" width="14.54296875" style="112" customWidth="1"/>
    <col min="7687" max="7687" width="17.81640625" style="112" customWidth="1"/>
    <col min="7688" max="7688" width="10.1796875" style="112" customWidth="1"/>
    <col min="7689" max="7689" width="9.1796875" style="112"/>
    <col min="7690" max="7690" width="5.1796875" style="112" customWidth="1"/>
    <col min="7691" max="7694" width="9.1796875" style="112"/>
    <col min="7695" max="7695" width="1.453125" style="112" customWidth="1"/>
    <col min="7696" max="7937" width="9.1796875" style="112"/>
    <col min="7938" max="7938" width="45" style="112" customWidth="1"/>
    <col min="7939" max="7939" width="11.54296875" style="112" customWidth="1"/>
    <col min="7940" max="7940" width="15.453125" style="112" customWidth="1"/>
    <col min="7941" max="7941" width="13.1796875" style="112" customWidth="1"/>
    <col min="7942" max="7942" width="14.54296875" style="112" customWidth="1"/>
    <col min="7943" max="7943" width="17.81640625" style="112" customWidth="1"/>
    <col min="7944" max="7944" width="10.1796875" style="112" customWidth="1"/>
    <col min="7945" max="7945" width="9.1796875" style="112"/>
    <col min="7946" max="7946" width="5.1796875" style="112" customWidth="1"/>
    <col min="7947" max="7950" width="9.1796875" style="112"/>
    <col min="7951" max="7951" width="1.453125" style="112" customWidth="1"/>
    <col min="7952" max="8193" width="9.1796875" style="112"/>
    <col min="8194" max="8194" width="45" style="112" customWidth="1"/>
    <col min="8195" max="8195" width="11.54296875" style="112" customWidth="1"/>
    <col min="8196" max="8196" width="15.453125" style="112" customWidth="1"/>
    <col min="8197" max="8197" width="13.1796875" style="112" customWidth="1"/>
    <col min="8198" max="8198" width="14.54296875" style="112" customWidth="1"/>
    <col min="8199" max="8199" width="17.81640625" style="112" customWidth="1"/>
    <col min="8200" max="8200" width="10.1796875" style="112" customWidth="1"/>
    <col min="8201" max="8201" width="9.1796875" style="112"/>
    <col min="8202" max="8202" width="5.1796875" style="112" customWidth="1"/>
    <col min="8203" max="8206" width="9.1796875" style="112"/>
    <col min="8207" max="8207" width="1.453125" style="112" customWidth="1"/>
    <col min="8208" max="8449" width="9.1796875" style="112"/>
    <col min="8450" max="8450" width="45" style="112" customWidth="1"/>
    <col min="8451" max="8451" width="11.54296875" style="112" customWidth="1"/>
    <col min="8452" max="8452" width="15.453125" style="112" customWidth="1"/>
    <col min="8453" max="8453" width="13.1796875" style="112" customWidth="1"/>
    <col min="8454" max="8454" width="14.54296875" style="112" customWidth="1"/>
    <col min="8455" max="8455" width="17.81640625" style="112" customWidth="1"/>
    <col min="8456" max="8456" width="10.1796875" style="112" customWidth="1"/>
    <col min="8457" max="8457" width="9.1796875" style="112"/>
    <col min="8458" max="8458" width="5.1796875" style="112" customWidth="1"/>
    <col min="8459" max="8462" width="9.1796875" style="112"/>
    <col min="8463" max="8463" width="1.453125" style="112" customWidth="1"/>
    <col min="8464" max="8705" width="9.1796875" style="112"/>
    <col min="8706" max="8706" width="45" style="112" customWidth="1"/>
    <col min="8707" max="8707" width="11.54296875" style="112" customWidth="1"/>
    <col min="8708" max="8708" width="15.453125" style="112" customWidth="1"/>
    <col min="8709" max="8709" width="13.1796875" style="112" customWidth="1"/>
    <col min="8710" max="8710" width="14.54296875" style="112" customWidth="1"/>
    <col min="8711" max="8711" width="17.81640625" style="112" customWidth="1"/>
    <col min="8712" max="8712" width="10.1796875" style="112" customWidth="1"/>
    <col min="8713" max="8713" width="9.1796875" style="112"/>
    <col min="8714" max="8714" width="5.1796875" style="112" customWidth="1"/>
    <col min="8715" max="8718" width="9.1796875" style="112"/>
    <col min="8719" max="8719" width="1.453125" style="112" customWidth="1"/>
    <col min="8720" max="8961" width="9.1796875" style="112"/>
    <col min="8962" max="8962" width="45" style="112" customWidth="1"/>
    <col min="8963" max="8963" width="11.54296875" style="112" customWidth="1"/>
    <col min="8964" max="8964" width="15.453125" style="112" customWidth="1"/>
    <col min="8965" max="8965" width="13.1796875" style="112" customWidth="1"/>
    <col min="8966" max="8966" width="14.54296875" style="112" customWidth="1"/>
    <col min="8967" max="8967" width="17.81640625" style="112" customWidth="1"/>
    <col min="8968" max="8968" width="10.1796875" style="112" customWidth="1"/>
    <col min="8969" max="8969" width="9.1796875" style="112"/>
    <col min="8970" max="8970" width="5.1796875" style="112" customWidth="1"/>
    <col min="8971" max="8974" width="9.1796875" style="112"/>
    <col min="8975" max="8975" width="1.453125" style="112" customWidth="1"/>
    <col min="8976" max="9217" width="9.1796875" style="112"/>
    <col min="9218" max="9218" width="45" style="112" customWidth="1"/>
    <col min="9219" max="9219" width="11.54296875" style="112" customWidth="1"/>
    <col min="9220" max="9220" width="15.453125" style="112" customWidth="1"/>
    <col min="9221" max="9221" width="13.1796875" style="112" customWidth="1"/>
    <col min="9222" max="9222" width="14.54296875" style="112" customWidth="1"/>
    <col min="9223" max="9223" width="17.81640625" style="112" customWidth="1"/>
    <col min="9224" max="9224" width="10.1796875" style="112" customWidth="1"/>
    <col min="9225" max="9225" width="9.1796875" style="112"/>
    <col min="9226" max="9226" width="5.1796875" style="112" customWidth="1"/>
    <col min="9227" max="9230" width="9.1796875" style="112"/>
    <col min="9231" max="9231" width="1.453125" style="112" customWidth="1"/>
    <col min="9232" max="9473" width="9.1796875" style="112"/>
    <col min="9474" max="9474" width="45" style="112" customWidth="1"/>
    <col min="9475" max="9475" width="11.54296875" style="112" customWidth="1"/>
    <col min="9476" max="9476" width="15.453125" style="112" customWidth="1"/>
    <col min="9477" max="9477" width="13.1796875" style="112" customWidth="1"/>
    <col min="9478" max="9478" width="14.54296875" style="112" customWidth="1"/>
    <col min="9479" max="9479" width="17.81640625" style="112" customWidth="1"/>
    <col min="9480" max="9480" width="10.1796875" style="112" customWidth="1"/>
    <col min="9481" max="9481" width="9.1796875" style="112"/>
    <col min="9482" max="9482" width="5.1796875" style="112" customWidth="1"/>
    <col min="9483" max="9486" width="9.1796875" style="112"/>
    <col min="9487" max="9487" width="1.453125" style="112" customWidth="1"/>
    <col min="9488" max="9729" width="9.1796875" style="112"/>
    <col min="9730" max="9730" width="45" style="112" customWidth="1"/>
    <col min="9731" max="9731" width="11.54296875" style="112" customWidth="1"/>
    <col min="9732" max="9732" width="15.453125" style="112" customWidth="1"/>
    <col min="9733" max="9733" width="13.1796875" style="112" customWidth="1"/>
    <col min="9734" max="9734" width="14.54296875" style="112" customWidth="1"/>
    <col min="9735" max="9735" width="17.81640625" style="112" customWidth="1"/>
    <col min="9736" max="9736" width="10.1796875" style="112" customWidth="1"/>
    <col min="9737" max="9737" width="9.1796875" style="112"/>
    <col min="9738" max="9738" width="5.1796875" style="112" customWidth="1"/>
    <col min="9739" max="9742" width="9.1796875" style="112"/>
    <col min="9743" max="9743" width="1.453125" style="112" customWidth="1"/>
    <col min="9744" max="9985" width="9.1796875" style="112"/>
    <col min="9986" max="9986" width="45" style="112" customWidth="1"/>
    <col min="9987" max="9987" width="11.54296875" style="112" customWidth="1"/>
    <col min="9988" max="9988" width="15.453125" style="112" customWidth="1"/>
    <col min="9989" max="9989" width="13.1796875" style="112" customWidth="1"/>
    <col min="9990" max="9990" width="14.54296875" style="112" customWidth="1"/>
    <col min="9991" max="9991" width="17.81640625" style="112" customWidth="1"/>
    <col min="9992" max="9992" width="10.1796875" style="112" customWidth="1"/>
    <col min="9993" max="9993" width="9.1796875" style="112"/>
    <col min="9994" max="9994" width="5.1796875" style="112" customWidth="1"/>
    <col min="9995" max="9998" width="9.1796875" style="112"/>
    <col min="9999" max="9999" width="1.453125" style="112" customWidth="1"/>
    <col min="10000" max="10241" width="9.1796875" style="112"/>
    <col min="10242" max="10242" width="45" style="112" customWidth="1"/>
    <col min="10243" max="10243" width="11.54296875" style="112" customWidth="1"/>
    <col min="10244" max="10244" width="15.453125" style="112" customWidth="1"/>
    <col min="10245" max="10245" width="13.1796875" style="112" customWidth="1"/>
    <col min="10246" max="10246" width="14.54296875" style="112" customWidth="1"/>
    <col min="10247" max="10247" width="17.81640625" style="112" customWidth="1"/>
    <col min="10248" max="10248" width="10.1796875" style="112" customWidth="1"/>
    <col min="10249" max="10249" width="9.1796875" style="112"/>
    <col min="10250" max="10250" width="5.1796875" style="112" customWidth="1"/>
    <col min="10251" max="10254" width="9.1796875" style="112"/>
    <col min="10255" max="10255" width="1.453125" style="112" customWidth="1"/>
    <col min="10256" max="10497" width="9.1796875" style="112"/>
    <col min="10498" max="10498" width="45" style="112" customWidth="1"/>
    <col min="10499" max="10499" width="11.54296875" style="112" customWidth="1"/>
    <col min="10500" max="10500" width="15.453125" style="112" customWidth="1"/>
    <col min="10501" max="10501" width="13.1796875" style="112" customWidth="1"/>
    <col min="10502" max="10502" width="14.54296875" style="112" customWidth="1"/>
    <col min="10503" max="10503" width="17.81640625" style="112" customWidth="1"/>
    <col min="10504" max="10504" width="10.1796875" style="112" customWidth="1"/>
    <col min="10505" max="10505" width="9.1796875" style="112"/>
    <col min="10506" max="10506" width="5.1796875" style="112" customWidth="1"/>
    <col min="10507" max="10510" width="9.1796875" style="112"/>
    <col min="10511" max="10511" width="1.453125" style="112" customWidth="1"/>
    <col min="10512" max="10753" width="9.1796875" style="112"/>
    <col min="10754" max="10754" width="45" style="112" customWidth="1"/>
    <col min="10755" max="10755" width="11.54296875" style="112" customWidth="1"/>
    <col min="10756" max="10756" width="15.453125" style="112" customWidth="1"/>
    <col min="10757" max="10757" width="13.1796875" style="112" customWidth="1"/>
    <col min="10758" max="10758" width="14.54296875" style="112" customWidth="1"/>
    <col min="10759" max="10759" width="17.81640625" style="112" customWidth="1"/>
    <col min="10760" max="10760" width="10.1796875" style="112" customWidth="1"/>
    <col min="10761" max="10761" width="9.1796875" style="112"/>
    <col min="10762" max="10762" width="5.1796875" style="112" customWidth="1"/>
    <col min="10763" max="10766" width="9.1796875" style="112"/>
    <col min="10767" max="10767" width="1.453125" style="112" customWidth="1"/>
    <col min="10768" max="11009" width="9.1796875" style="112"/>
    <col min="11010" max="11010" width="45" style="112" customWidth="1"/>
    <col min="11011" max="11011" width="11.54296875" style="112" customWidth="1"/>
    <col min="11012" max="11012" width="15.453125" style="112" customWidth="1"/>
    <col min="11013" max="11013" width="13.1796875" style="112" customWidth="1"/>
    <col min="11014" max="11014" width="14.54296875" style="112" customWidth="1"/>
    <col min="11015" max="11015" width="17.81640625" style="112" customWidth="1"/>
    <col min="11016" max="11016" width="10.1796875" style="112" customWidth="1"/>
    <col min="11017" max="11017" width="9.1796875" style="112"/>
    <col min="11018" max="11018" width="5.1796875" style="112" customWidth="1"/>
    <col min="11019" max="11022" width="9.1796875" style="112"/>
    <col min="11023" max="11023" width="1.453125" style="112" customWidth="1"/>
    <col min="11024" max="11265" width="9.1796875" style="112"/>
    <col min="11266" max="11266" width="45" style="112" customWidth="1"/>
    <col min="11267" max="11267" width="11.54296875" style="112" customWidth="1"/>
    <col min="11268" max="11268" width="15.453125" style="112" customWidth="1"/>
    <col min="11269" max="11269" width="13.1796875" style="112" customWidth="1"/>
    <col min="11270" max="11270" width="14.54296875" style="112" customWidth="1"/>
    <col min="11271" max="11271" width="17.81640625" style="112" customWidth="1"/>
    <col min="11272" max="11272" width="10.1796875" style="112" customWidth="1"/>
    <col min="11273" max="11273" width="9.1796875" style="112"/>
    <col min="11274" max="11274" width="5.1796875" style="112" customWidth="1"/>
    <col min="11275" max="11278" width="9.1796875" style="112"/>
    <col min="11279" max="11279" width="1.453125" style="112" customWidth="1"/>
    <col min="11280" max="11521" width="9.1796875" style="112"/>
    <col min="11522" max="11522" width="45" style="112" customWidth="1"/>
    <col min="11523" max="11523" width="11.54296875" style="112" customWidth="1"/>
    <col min="11524" max="11524" width="15.453125" style="112" customWidth="1"/>
    <col min="11525" max="11525" width="13.1796875" style="112" customWidth="1"/>
    <col min="11526" max="11526" width="14.54296875" style="112" customWidth="1"/>
    <col min="11527" max="11527" width="17.81640625" style="112" customWidth="1"/>
    <col min="11528" max="11528" width="10.1796875" style="112" customWidth="1"/>
    <col min="11529" max="11529" width="9.1796875" style="112"/>
    <col min="11530" max="11530" width="5.1796875" style="112" customWidth="1"/>
    <col min="11531" max="11534" width="9.1796875" style="112"/>
    <col min="11535" max="11535" width="1.453125" style="112" customWidth="1"/>
    <col min="11536" max="11777" width="9.1796875" style="112"/>
    <col min="11778" max="11778" width="45" style="112" customWidth="1"/>
    <col min="11779" max="11779" width="11.54296875" style="112" customWidth="1"/>
    <col min="11780" max="11780" width="15.453125" style="112" customWidth="1"/>
    <col min="11781" max="11781" width="13.1796875" style="112" customWidth="1"/>
    <col min="11782" max="11782" width="14.54296875" style="112" customWidth="1"/>
    <col min="11783" max="11783" width="17.81640625" style="112" customWidth="1"/>
    <col min="11784" max="11784" width="10.1796875" style="112" customWidth="1"/>
    <col min="11785" max="11785" width="9.1796875" style="112"/>
    <col min="11786" max="11786" width="5.1796875" style="112" customWidth="1"/>
    <col min="11787" max="11790" width="9.1796875" style="112"/>
    <col min="11791" max="11791" width="1.453125" style="112" customWidth="1"/>
    <col min="11792" max="12033" width="9.1796875" style="112"/>
    <col min="12034" max="12034" width="45" style="112" customWidth="1"/>
    <col min="12035" max="12035" width="11.54296875" style="112" customWidth="1"/>
    <col min="12036" max="12036" width="15.453125" style="112" customWidth="1"/>
    <col min="12037" max="12037" width="13.1796875" style="112" customWidth="1"/>
    <col min="12038" max="12038" width="14.54296875" style="112" customWidth="1"/>
    <col min="12039" max="12039" width="17.81640625" style="112" customWidth="1"/>
    <col min="12040" max="12040" width="10.1796875" style="112" customWidth="1"/>
    <col min="12041" max="12041" width="9.1796875" style="112"/>
    <col min="12042" max="12042" width="5.1796875" style="112" customWidth="1"/>
    <col min="12043" max="12046" width="9.1796875" style="112"/>
    <col min="12047" max="12047" width="1.453125" style="112" customWidth="1"/>
    <col min="12048" max="12289" width="9.1796875" style="112"/>
    <col min="12290" max="12290" width="45" style="112" customWidth="1"/>
    <col min="12291" max="12291" width="11.54296875" style="112" customWidth="1"/>
    <col min="12292" max="12292" width="15.453125" style="112" customWidth="1"/>
    <col min="12293" max="12293" width="13.1796875" style="112" customWidth="1"/>
    <col min="12294" max="12294" width="14.54296875" style="112" customWidth="1"/>
    <col min="12295" max="12295" width="17.81640625" style="112" customWidth="1"/>
    <col min="12296" max="12296" width="10.1796875" style="112" customWidth="1"/>
    <col min="12297" max="12297" width="9.1796875" style="112"/>
    <col min="12298" max="12298" width="5.1796875" style="112" customWidth="1"/>
    <col min="12299" max="12302" width="9.1796875" style="112"/>
    <col min="12303" max="12303" width="1.453125" style="112" customWidth="1"/>
    <col min="12304" max="12545" width="9.1796875" style="112"/>
    <col min="12546" max="12546" width="45" style="112" customWidth="1"/>
    <col min="12547" max="12547" width="11.54296875" style="112" customWidth="1"/>
    <col min="12548" max="12548" width="15.453125" style="112" customWidth="1"/>
    <col min="12549" max="12549" width="13.1796875" style="112" customWidth="1"/>
    <col min="12550" max="12550" width="14.54296875" style="112" customWidth="1"/>
    <col min="12551" max="12551" width="17.81640625" style="112" customWidth="1"/>
    <col min="12552" max="12552" width="10.1796875" style="112" customWidth="1"/>
    <col min="12553" max="12553" width="9.1796875" style="112"/>
    <col min="12554" max="12554" width="5.1796875" style="112" customWidth="1"/>
    <col min="12555" max="12558" width="9.1796875" style="112"/>
    <col min="12559" max="12559" width="1.453125" style="112" customWidth="1"/>
    <col min="12560" max="12801" width="9.1796875" style="112"/>
    <col min="12802" max="12802" width="45" style="112" customWidth="1"/>
    <col min="12803" max="12803" width="11.54296875" style="112" customWidth="1"/>
    <col min="12804" max="12804" width="15.453125" style="112" customWidth="1"/>
    <col min="12805" max="12805" width="13.1796875" style="112" customWidth="1"/>
    <col min="12806" max="12806" width="14.54296875" style="112" customWidth="1"/>
    <col min="12807" max="12807" width="17.81640625" style="112" customWidth="1"/>
    <col min="12808" max="12808" width="10.1796875" style="112" customWidth="1"/>
    <col min="12809" max="12809" width="9.1796875" style="112"/>
    <col min="12810" max="12810" width="5.1796875" style="112" customWidth="1"/>
    <col min="12811" max="12814" width="9.1796875" style="112"/>
    <col min="12815" max="12815" width="1.453125" style="112" customWidth="1"/>
    <col min="12816" max="13057" width="9.1796875" style="112"/>
    <col min="13058" max="13058" width="45" style="112" customWidth="1"/>
    <col min="13059" max="13059" width="11.54296875" style="112" customWidth="1"/>
    <col min="13060" max="13060" width="15.453125" style="112" customWidth="1"/>
    <col min="13061" max="13061" width="13.1796875" style="112" customWidth="1"/>
    <col min="13062" max="13062" width="14.54296875" style="112" customWidth="1"/>
    <col min="13063" max="13063" width="17.81640625" style="112" customWidth="1"/>
    <col min="13064" max="13064" width="10.1796875" style="112" customWidth="1"/>
    <col min="13065" max="13065" width="9.1796875" style="112"/>
    <col min="13066" max="13066" width="5.1796875" style="112" customWidth="1"/>
    <col min="13067" max="13070" width="9.1796875" style="112"/>
    <col min="13071" max="13071" width="1.453125" style="112" customWidth="1"/>
    <col min="13072" max="13313" width="9.1796875" style="112"/>
    <col min="13314" max="13314" width="45" style="112" customWidth="1"/>
    <col min="13315" max="13315" width="11.54296875" style="112" customWidth="1"/>
    <col min="13316" max="13316" width="15.453125" style="112" customWidth="1"/>
    <col min="13317" max="13317" width="13.1796875" style="112" customWidth="1"/>
    <col min="13318" max="13318" width="14.54296875" style="112" customWidth="1"/>
    <col min="13319" max="13319" width="17.81640625" style="112" customWidth="1"/>
    <col min="13320" max="13320" width="10.1796875" style="112" customWidth="1"/>
    <col min="13321" max="13321" width="9.1796875" style="112"/>
    <col min="13322" max="13322" width="5.1796875" style="112" customWidth="1"/>
    <col min="13323" max="13326" width="9.1796875" style="112"/>
    <col min="13327" max="13327" width="1.453125" style="112" customWidth="1"/>
    <col min="13328" max="13569" width="9.1796875" style="112"/>
    <col min="13570" max="13570" width="45" style="112" customWidth="1"/>
    <col min="13571" max="13571" width="11.54296875" style="112" customWidth="1"/>
    <col min="13572" max="13572" width="15.453125" style="112" customWidth="1"/>
    <col min="13573" max="13573" width="13.1796875" style="112" customWidth="1"/>
    <col min="13574" max="13574" width="14.54296875" style="112" customWidth="1"/>
    <col min="13575" max="13575" width="17.81640625" style="112" customWidth="1"/>
    <col min="13576" max="13576" width="10.1796875" style="112" customWidth="1"/>
    <col min="13577" max="13577" width="9.1796875" style="112"/>
    <col min="13578" max="13578" width="5.1796875" style="112" customWidth="1"/>
    <col min="13579" max="13582" width="9.1796875" style="112"/>
    <col min="13583" max="13583" width="1.453125" style="112" customWidth="1"/>
    <col min="13584" max="13825" width="9.1796875" style="112"/>
    <col min="13826" max="13826" width="45" style="112" customWidth="1"/>
    <col min="13827" max="13827" width="11.54296875" style="112" customWidth="1"/>
    <col min="13828" max="13828" width="15.453125" style="112" customWidth="1"/>
    <col min="13829" max="13829" width="13.1796875" style="112" customWidth="1"/>
    <col min="13830" max="13830" width="14.54296875" style="112" customWidth="1"/>
    <col min="13831" max="13831" width="17.81640625" style="112" customWidth="1"/>
    <col min="13832" max="13832" width="10.1796875" style="112" customWidth="1"/>
    <col min="13833" max="13833" width="9.1796875" style="112"/>
    <col min="13834" max="13834" width="5.1796875" style="112" customWidth="1"/>
    <col min="13835" max="13838" width="9.1796875" style="112"/>
    <col min="13839" max="13839" width="1.453125" style="112" customWidth="1"/>
    <col min="13840" max="14081" width="9.1796875" style="112"/>
    <col min="14082" max="14082" width="45" style="112" customWidth="1"/>
    <col min="14083" max="14083" width="11.54296875" style="112" customWidth="1"/>
    <col min="14084" max="14084" width="15.453125" style="112" customWidth="1"/>
    <col min="14085" max="14085" width="13.1796875" style="112" customWidth="1"/>
    <col min="14086" max="14086" width="14.54296875" style="112" customWidth="1"/>
    <col min="14087" max="14087" width="17.81640625" style="112" customWidth="1"/>
    <col min="14088" max="14088" width="10.1796875" style="112" customWidth="1"/>
    <col min="14089" max="14089" width="9.1796875" style="112"/>
    <col min="14090" max="14090" width="5.1796875" style="112" customWidth="1"/>
    <col min="14091" max="14094" width="9.1796875" style="112"/>
    <col min="14095" max="14095" width="1.453125" style="112" customWidth="1"/>
    <col min="14096" max="14337" width="9.1796875" style="112"/>
    <col min="14338" max="14338" width="45" style="112" customWidth="1"/>
    <col min="14339" max="14339" width="11.54296875" style="112" customWidth="1"/>
    <col min="14340" max="14340" width="15.453125" style="112" customWidth="1"/>
    <col min="14341" max="14341" width="13.1796875" style="112" customWidth="1"/>
    <col min="14342" max="14342" width="14.54296875" style="112" customWidth="1"/>
    <col min="14343" max="14343" width="17.81640625" style="112" customWidth="1"/>
    <col min="14344" max="14344" width="10.1796875" style="112" customWidth="1"/>
    <col min="14345" max="14345" width="9.1796875" style="112"/>
    <col min="14346" max="14346" width="5.1796875" style="112" customWidth="1"/>
    <col min="14347" max="14350" width="9.1796875" style="112"/>
    <col min="14351" max="14351" width="1.453125" style="112" customWidth="1"/>
    <col min="14352" max="14593" width="9.1796875" style="112"/>
    <col min="14594" max="14594" width="45" style="112" customWidth="1"/>
    <col min="14595" max="14595" width="11.54296875" style="112" customWidth="1"/>
    <col min="14596" max="14596" width="15.453125" style="112" customWidth="1"/>
    <col min="14597" max="14597" width="13.1796875" style="112" customWidth="1"/>
    <col min="14598" max="14598" width="14.54296875" style="112" customWidth="1"/>
    <col min="14599" max="14599" width="17.81640625" style="112" customWidth="1"/>
    <col min="14600" max="14600" width="10.1796875" style="112" customWidth="1"/>
    <col min="14601" max="14601" width="9.1796875" style="112"/>
    <col min="14602" max="14602" width="5.1796875" style="112" customWidth="1"/>
    <col min="14603" max="14606" width="9.1796875" style="112"/>
    <col min="14607" max="14607" width="1.453125" style="112" customWidth="1"/>
    <col min="14608" max="14849" width="9.1796875" style="112"/>
    <col min="14850" max="14850" width="45" style="112" customWidth="1"/>
    <col min="14851" max="14851" width="11.54296875" style="112" customWidth="1"/>
    <col min="14852" max="14852" width="15.453125" style="112" customWidth="1"/>
    <col min="14853" max="14853" width="13.1796875" style="112" customWidth="1"/>
    <col min="14854" max="14854" width="14.54296875" style="112" customWidth="1"/>
    <col min="14855" max="14855" width="17.81640625" style="112" customWidth="1"/>
    <col min="14856" max="14856" width="10.1796875" style="112" customWidth="1"/>
    <col min="14857" max="14857" width="9.1796875" style="112"/>
    <col min="14858" max="14858" width="5.1796875" style="112" customWidth="1"/>
    <col min="14859" max="14862" width="9.1796875" style="112"/>
    <col min="14863" max="14863" width="1.453125" style="112" customWidth="1"/>
    <col min="14864" max="15105" width="9.1796875" style="112"/>
    <col min="15106" max="15106" width="45" style="112" customWidth="1"/>
    <col min="15107" max="15107" width="11.54296875" style="112" customWidth="1"/>
    <col min="15108" max="15108" width="15.453125" style="112" customWidth="1"/>
    <col min="15109" max="15109" width="13.1796875" style="112" customWidth="1"/>
    <col min="15110" max="15110" width="14.54296875" style="112" customWidth="1"/>
    <col min="15111" max="15111" width="17.81640625" style="112" customWidth="1"/>
    <col min="15112" max="15112" width="10.1796875" style="112" customWidth="1"/>
    <col min="15113" max="15113" width="9.1796875" style="112"/>
    <col min="15114" max="15114" width="5.1796875" style="112" customWidth="1"/>
    <col min="15115" max="15118" width="9.1796875" style="112"/>
    <col min="15119" max="15119" width="1.453125" style="112" customWidth="1"/>
    <col min="15120" max="15361" width="9.1796875" style="112"/>
    <col min="15362" max="15362" width="45" style="112" customWidth="1"/>
    <col min="15363" max="15363" width="11.54296875" style="112" customWidth="1"/>
    <col min="15364" max="15364" width="15.453125" style="112" customWidth="1"/>
    <col min="15365" max="15365" width="13.1796875" style="112" customWidth="1"/>
    <col min="15366" max="15366" width="14.54296875" style="112" customWidth="1"/>
    <col min="15367" max="15367" width="17.81640625" style="112" customWidth="1"/>
    <col min="15368" max="15368" width="10.1796875" style="112" customWidth="1"/>
    <col min="15369" max="15369" width="9.1796875" style="112"/>
    <col min="15370" max="15370" width="5.1796875" style="112" customWidth="1"/>
    <col min="15371" max="15374" width="9.1796875" style="112"/>
    <col min="15375" max="15375" width="1.453125" style="112" customWidth="1"/>
    <col min="15376" max="15617" width="9.1796875" style="112"/>
    <col min="15618" max="15618" width="45" style="112" customWidth="1"/>
    <col min="15619" max="15619" width="11.54296875" style="112" customWidth="1"/>
    <col min="15620" max="15620" width="15.453125" style="112" customWidth="1"/>
    <col min="15621" max="15621" width="13.1796875" style="112" customWidth="1"/>
    <col min="15622" max="15622" width="14.54296875" style="112" customWidth="1"/>
    <col min="15623" max="15623" width="17.81640625" style="112" customWidth="1"/>
    <col min="15624" max="15624" width="10.1796875" style="112" customWidth="1"/>
    <col min="15625" max="15625" width="9.1796875" style="112"/>
    <col min="15626" max="15626" width="5.1796875" style="112" customWidth="1"/>
    <col min="15627" max="15630" width="9.1796875" style="112"/>
    <col min="15631" max="15631" width="1.453125" style="112" customWidth="1"/>
    <col min="15632" max="15873" width="9.1796875" style="112"/>
    <col min="15874" max="15874" width="45" style="112" customWidth="1"/>
    <col min="15875" max="15875" width="11.54296875" style="112" customWidth="1"/>
    <col min="15876" max="15876" width="15.453125" style="112" customWidth="1"/>
    <col min="15877" max="15877" width="13.1796875" style="112" customWidth="1"/>
    <col min="15878" max="15878" width="14.54296875" style="112" customWidth="1"/>
    <col min="15879" max="15879" width="17.81640625" style="112" customWidth="1"/>
    <col min="15880" max="15880" width="10.1796875" style="112" customWidth="1"/>
    <col min="15881" max="15881" width="9.1796875" style="112"/>
    <col min="15882" max="15882" width="5.1796875" style="112" customWidth="1"/>
    <col min="15883" max="15886" width="9.1796875" style="112"/>
    <col min="15887" max="15887" width="1.453125" style="112" customWidth="1"/>
    <col min="15888" max="16129" width="9.1796875" style="112"/>
    <col min="16130" max="16130" width="45" style="112" customWidth="1"/>
    <col min="16131" max="16131" width="11.54296875" style="112" customWidth="1"/>
    <col min="16132" max="16132" width="15.453125" style="112" customWidth="1"/>
    <col min="16133" max="16133" width="13.1796875" style="112" customWidth="1"/>
    <col min="16134" max="16134" width="14.54296875" style="112" customWidth="1"/>
    <col min="16135" max="16135" width="17.81640625" style="112" customWidth="1"/>
    <col min="16136" max="16136" width="10.1796875" style="112" customWidth="1"/>
    <col min="16137" max="16137" width="9.1796875" style="112"/>
    <col min="16138" max="16138" width="5.1796875" style="112" customWidth="1"/>
    <col min="16139" max="16142" width="9.1796875" style="112"/>
    <col min="16143" max="16143" width="1.453125" style="112" customWidth="1"/>
    <col min="16144" max="16384" width="9.1796875" style="112"/>
  </cols>
  <sheetData>
    <row r="1" spans="2:17" ht="45" customHeight="1" x14ac:dyDescent="0.35">
      <c r="B1" s="168"/>
      <c r="C1" s="169"/>
      <c r="D1" s="169"/>
      <c r="E1" s="169"/>
      <c r="F1" s="169"/>
      <c r="G1" s="170"/>
      <c r="H1" s="111"/>
    </row>
    <row r="2" spans="2:17" ht="28" x14ac:dyDescent="0.35">
      <c r="B2" s="113" t="s">
        <v>79</v>
      </c>
      <c r="C2" s="114" t="s">
        <v>1</v>
      </c>
      <c r="D2" s="114" t="s">
        <v>2</v>
      </c>
      <c r="E2" s="114" t="s">
        <v>3</v>
      </c>
      <c r="F2" s="114" t="s">
        <v>4</v>
      </c>
      <c r="G2" s="115" t="s">
        <v>5</v>
      </c>
    </row>
    <row r="3" spans="2:17" ht="14" x14ac:dyDescent="0.35">
      <c r="B3" s="116"/>
      <c r="C3" s="117" t="s">
        <v>68</v>
      </c>
      <c r="D3" s="117" t="s">
        <v>68</v>
      </c>
      <c r="E3" s="117" t="s">
        <v>68</v>
      </c>
      <c r="F3" s="117" t="s">
        <v>68</v>
      </c>
      <c r="G3" s="117" t="s">
        <v>68</v>
      </c>
    </row>
    <row r="4" spans="2:17" ht="14" x14ac:dyDescent="0.35">
      <c r="B4" s="117" t="s">
        <v>95</v>
      </c>
      <c r="C4" s="117">
        <f>'2017-18_working'!C3</f>
        <v>20</v>
      </c>
      <c r="D4" s="117">
        <f>'2017-18_working'!D3</f>
        <v>28</v>
      </c>
      <c r="E4" s="117">
        <f>'2017-18_working'!E3</f>
        <v>2</v>
      </c>
      <c r="F4" s="117">
        <f>'2017-18_working'!F3</f>
        <v>15</v>
      </c>
      <c r="G4" s="117">
        <f>'2017-18_working'!G3</f>
        <v>65</v>
      </c>
      <c r="I4" s="118"/>
      <c r="J4" s="119"/>
      <c r="K4" s="119"/>
      <c r="L4" s="119"/>
      <c r="M4" s="119"/>
      <c r="N4" s="119"/>
      <c r="O4" s="120"/>
      <c r="P4" s="120"/>
      <c r="Q4" s="120"/>
    </row>
    <row r="5" spans="2:17" ht="14" x14ac:dyDescent="0.35">
      <c r="B5" s="121" t="s">
        <v>81</v>
      </c>
      <c r="C5" s="117">
        <f>'2017-18_working'!J3</f>
        <v>47</v>
      </c>
      <c r="D5" s="117">
        <f>'2017-18_working'!K3</f>
        <v>28</v>
      </c>
      <c r="E5" s="117">
        <f>'2017-18_working'!L3</f>
        <v>3</v>
      </c>
      <c r="F5" s="117">
        <f>'2017-18_working'!M3</f>
        <v>13</v>
      </c>
      <c r="G5" s="117">
        <f>'2017-18_working'!N3</f>
        <v>91</v>
      </c>
      <c r="I5" s="118"/>
      <c r="J5" s="119"/>
      <c r="K5" s="119"/>
      <c r="L5" s="119"/>
      <c r="M5" s="119"/>
      <c r="N5" s="119"/>
      <c r="O5" s="120"/>
      <c r="P5" s="120"/>
      <c r="Q5" s="120"/>
    </row>
    <row r="6" spans="2:17" ht="14" x14ac:dyDescent="0.35">
      <c r="B6" s="121" t="s">
        <v>82</v>
      </c>
      <c r="C6" s="122">
        <f>'2017-18_working'!Q3</f>
        <v>0</v>
      </c>
      <c r="D6" s="122">
        <f>'2017-18_working'!R3</f>
        <v>0</v>
      </c>
      <c r="E6" s="122">
        <f>'2017-18_working'!S3</f>
        <v>0</v>
      </c>
      <c r="F6" s="122">
        <f>'2017-18_working'!T3</f>
        <v>0</v>
      </c>
      <c r="G6" s="122">
        <f>'2017-18_working'!U3</f>
        <v>0</v>
      </c>
      <c r="I6" s="118"/>
      <c r="J6" s="119"/>
      <c r="K6" s="119"/>
      <c r="L6" s="119"/>
      <c r="M6" s="119"/>
      <c r="N6" s="119"/>
      <c r="O6" s="120"/>
      <c r="P6" s="120"/>
      <c r="Q6" s="120"/>
    </row>
    <row r="7" spans="2:17" ht="14" x14ac:dyDescent="0.35">
      <c r="B7" s="121"/>
      <c r="C7" s="117" t="s">
        <v>68</v>
      </c>
      <c r="D7" s="117" t="s">
        <v>68</v>
      </c>
      <c r="E7" s="117" t="s">
        <v>68</v>
      </c>
      <c r="F7" s="117" t="s">
        <v>68</v>
      </c>
      <c r="G7" s="117" t="s">
        <v>68</v>
      </c>
      <c r="I7" s="118"/>
      <c r="J7" s="119"/>
      <c r="K7" s="119"/>
      <c r="L7" s="119"/>
      <c r="M7" s="119"/>
      <c r="N7" s="119"/>
      <c r="O7" s="120"/>
      <c r="P7" s="120"/>
      <c r="Q7" s="120"/>
    </row>
    <row r="8" spans="2:17" ht="14" x14ac:dyDescent="0.35">
      <c r="B8" s="121" t="s">
        <v>96</v>
      </c>
      <c r="C8" s="117">
        <f>'2017-18_working'!X3</f>
        <v>0</v>
      </c>
      <c r="D8" s="117">
        <f>'2017-18_working'!Y3</f>
        <v>0</v>
      </c>
      <c r="E8" s="117">
        <f>'2017-18_working'!Z3</f>
        <v>0</v>
      </c>
      <c r="F8" s="117">
        <f>'2017-18_working'!AA3</f>
        <v>0</v>
      </c>
      <c r="G8" s="117">
        <f>'2017-18_working'!AB3</f>
        <v>0</v>
      </c>
      <c r="I8" s="118"/>
      <c r="J8" s="119"/>
      <c r="K8" s="119"/>
      <c r="L8" s="119"/>
      <c r="M8" s="119"/>
      <c r="N8" s="119"/>
      <c r="O8" s="120"/>
      <c r="P8" s="120"/>
      <c r="Q8" s="120"/>
    </row>
    <row r="9" spans="2:17" ht="14" x14ac:dyDescent="0.35">
      <c r="B9" s="121" t="s">
        <v>84</v>
      </c>
      <c r="C9" s="117">
        <f>'2017-18_working'!AE3</f>
        <v>0</v>
      </c>
      <c r="D9" s="117">
        <f>'2017-18_working'!AF3</f>
        <v>9</v>
      </c>
      <c r="E9" s="117">
        <f>'2017-18_working'!AG3</f>
        <v>0</v>
      </c>
      <c r="F9" s="117">
        <f>'2017-18_working'!AH3</f>
        <v>29</v>
      </c>
      <c r="G9" s="117">
        <f>'2017-18_working'!AI3</f>
        <v>38</v>
      </c>
      <c r="I9" s="118"/>
      <c r="J9" s="119"/>
      <c r="K9" s="119"/>
      <c r="L9" s="119"/>
      <c r="M9" s="119"/>
      <c r="N9" s="119"/>
      <c r="O9" s="120"/>
      <c r="P9" s="120"/>
      <c r="Q9" s="120"/>
    </row>
    <row r="10" spans="2:17" ht="14" x14ac:dyDescent="0.35">
      <c r="B10" s="121" t="s">
        <v>85</v>
      </c>
      <c r="C10" s="117">
        <f>'2017-18_working'!AL3</f>
        <v>4</v>
      </c>
      <c r="D10" s="117">
        <f>'2017-18_working'!AM3</f>
        <v>1</v>
      </c>
      <c r="E10" s="117">
        <f>'2017-18_working'!AN3</f>
        <v>5</v>
      </c>
      <c r="F10" s="117">
        <f>'2017-18_working'!AO3</f>
        <v>48</v>
      </c>
      <c r="G10" s="117">
        <f>'2017-18_working'!AP3</f>
        <v>58</v>
      </c>
      <c r="I10" s="118"/>
      <c r="J10" s="119"/>
      <c r="K10" s="119"/>
      <c r="L10" s="119"/>
      <c r="M10" s="119"/>
      <c r="N10" s="119"/>
      <c r="O10" s="120"/>
      <c r="P10" s="120"/>
      <c r="Q10" s="120"/>
    </row>
    <row r="11" spans="2:17" ht="14" x14ac:dyDescent="0.35">
      <c r="B11" s="117" t="s">
        <v>86</v>
      </c>
      <c r="C11" s="117">
        <f>'2017-18_working'!AS3</f>
        <v>51</v>
      </c>
      <c r="D11" s="117">
        <f>'2017-18_working'!AT3</f>
        <v>20</v>
      </c>
      <c r="E11" s="117">
        <f>'2017-18_working'!AU3</f>
        <v>3</v>
      </c>
      <c r="F11" s="117">
        <f>'2017-18_working'!AV3</f>
        <v>17</v>
      </c>
      <c r="G11" s="117">
        <f>'2017-18_working'!AW3</f>
        <v>91</v>
      </c>
      <c r="I11" s="118"/>
      <c r="J11" s="119"/>
      <c r="K11" s="119"/>
      <c r="L11" s="119"/>
      <c r="M11" s="119"/>
      <c r="N11" s="119"/>
      <c r="O11" s="120"/>
      <c r="P11" s="120"/>
      <c r="Q11" s="120"/>
    </row>
    <row r="12" spans="2:17" ht="14" x14ac:dyDescent="0.35">
      <c r="B12" s="117" t="s">
        <v>87</v>
      </c>
      <c r="C12" s="117">
        <f>'2017-18_working'!AZ3</f>
        <v>881</v>
      </c>
      <c r="D12" s="117">
        <f>'2017-18_working'!BA3</f>
        <v>132</v>
      </c>
      <c r="E12" s="117">
        <f>'2017-18_working'!BB3</f>
        <v>17</v>
      </c>
      <c r="F12" s="117">
        <f>'2017-18_working'!BC3</f>
        <v>112</v>
      </c>
      <c r="G12" s="117">
        <f>'2017-18_working'!BD3</f>
        <v>1142</v>
      </c>
      <c r="I12" s="118"/>
      <c r="J12" s="119"/>
      <c r="K12" s="119"/>
      <c r="L12" s="119"/>
      <c r="M12" s="119"/>
      <c r="N12" s="119"/>
      <c r="O12" s="120"/>
      <c r="P12" s="120"/>
      <c r="Q12" s="120"/>
    </row>
    <row r="13" spans="2:17" ht="14" x14ac:dyDescent="0.35">
      <c r="B13" s="117" t="s">
        <v>88</v>
      </c>
      <c r="C13" s="117">
        <f>'2017-18_working'!BG3</f>
        <v>86</v>
      </c>
      <c r="D13" s="117">
        <f>'2017-18_working'!BH3</f>
        <v>8</v>
      </c>
      <c r="E13" s="117">
        <f>'2017-18_working'!BI3</f>
        <v>6</v>
      </c>
      <c r="F13" s="117">
        <f>'2017-18_working'!BJ3</f>
        <v>4</v>
      </c>
      <c r="G13" s="117">
        <f>'2017-18_working'!BK3</f>
        <v>104</v>
      </c>
      <c r="I13" s="118"/>
      <c r="J13" s="119"/>
      <c r="K13" s="119"/>
      <c r="L13" s="119"/>
      <c r="M13" s="119"/>
      <c r="N13" s="119"/>
      <c r="O13" s="120"/>
      <c r="P13" s="120"/>
      <c r="Q13" s="120"/>
    </row>
    <row r="14" spans="2:17" ht="14" x14ac:dyDescent="0.35">
      <c r="B14" s="117" t="s">
        <v>89</v>
      </c>
      <c r="C14" s="117">
        <f>'2017-18_working'!BN3</f>
        <v>1</v>
      </c>
      <c r="D14" s="117">
        <f>'2017-18_working'!BO3</f>
        <v>0</v>
      </c>
      <c r="E14" s="117">
        <f>'2017-18_working'!BP3</f>
        <v>7</v>
      </c>
      <c r="F14" s="117">
        <f>'2017-18_working'!BQ3</f>
        <v>0</v>
      </c>
      <c r="G14" s="117">
        <f>'2017-18_working'!BR3</f>
        <v>8</v>
      </c>
      <c r="I14" s="118"/>
      <c r="J14" s="119"/>
      <c r="K14" s="119"/>
      <c r="L14" s="119"/>
      <c r="M14" s="119"/>
      <c r="N14" s="119"/>
      <c r="O14" s="120"/>
      <c r="P14" s="120"/>
      <c r="Q14" s="120"/>
    </row>
    <row r="15" spans="2:17" ht="14" x14ac:dyDescent="0.35">
      <c r="B15" s="117" t="s">
        <v>90</v>
      </c>
      <c r="C15" s="117">
        <f>'2017-18_working'!BU3</f>
        <v>139</v>
      </c>
      <c r="D15" s="117">
        <f>'2017-18_working'!BV3</f>
        <v>387</v>
      </c>
      <c r="E15" s="117">
        <f>'2017-18_working'!BW3</f>
        <v>22</v>
      </c>
      <c r="F15" s="117">
        <f>'2017-18_working'!BX3</f>
        <v>360</v>
      </c>
      <c r="G15" s="117">
        <f>'2017-18_working'!BY3</f>
        <v>908</v>
      </c>
      <c r="I15" s="118"/>
      <c r="J15" s="119"/>
      <c r="K15" s="119"/>
      <c r="L15" s="119"/>
      <c r="M15" s="119"/>
      <c r="N15" s="119"/>
      <c r="O15" s="120"/>
      <c r="P15" s="120"/>
      <c r="Q15" s="120"/>
    </row>
    <row r="16" spans="2:17" ht="14" x14ac:dyDescent="0.35">
      <c r="B16" s="121" t="s">
        <v>91</v>
      </c>
      <c r="C16" s="117">
        <f>'2017-18_working'!CB3</f>
        <v>11</v>
      </c>
      <c r="D16" s="117">
        <f>'2017-18_working'!CC3</f>
        <v>8</v>
      </c>
      <c r="E16" s="117">
        <f>'2017-18_working'!CD3</f>
        <v>0</v>
      </c>
      <c r="F16" s="117">
        <f>'2017-18_working'!CE3</f>
        <v>5</v>
      </c>
      <c r="G16" s="117">
        <f>'2017-18_working'!CF3</f>
        <v>24</v>
      </c>
      <c r="I16" s="118"/>
      <c r="J16" s="119"/>
      <c r="K16" s="119"/>
      <c r="L16" s="119"/>
      <c r="M16" s="119"/>
      <c r="N16" s="119"/>
      <c r="O16" s="120"/>
      <c r="P16" s="120"/>
      <c r="Q16" s="120"/>
    </row>
    <row r="17" spans="2:17" ht="16.5" x14ac:dyDescent="0.35">
      <c r="B17" s="117" t="s">
        <v>97</v>
      </c>
      <c r="C17" s="117">
        <f>'2017-18_working'!CJ3</f>
        <v>206</v>
      </c>
      <c r="D17" s="117">
        <f>'2017-18_working'!CK3</f>
        <v>628</v>
      </c>
      <c r="E17" s="117">
        <f>'2017-18_working'!CL3</f>
        <v>27</v>
      </c>
      <c r="F17" s="117">
        <f>'2017-18_working'!CM3</f>
        <v>423</v>
      </c>
      <c r="G17" s="117">
        <f>'2017-18_working'!CN3</f>
        <v>1284</v>
      </c>
      <c r="I17" s="118"/>
      <c r="J17" s="119"/>
      <c r="K17" s="119"/>
      <c r="L17" s="119"/>
      <c r="M17" s="119"/>
      <c r="N17" s="119"/>
      <c r="O17" s="120"/>
      <c r="P17" s="120"/>
      <c r="Q17" s="120"/>
    </row>
    <row r="18" spans="2:17" ht="14" x14ac:dyDescent="0.35">
      <c r="B18" s="117" t="s">
        <v>128</v>
      </c>
      <c r="C18" s="117"/>
      <c r="D18" s="117">
        <f>'2017-18_working'!CR3</f>
        <v>79</v>
      </c>
      <c r="E18" s="117"/>
      <c r="F18" s="117"/>
      <c r="G18" s="117">
        <f>'2017-18_working'!CU3</f>
        <v>79</v>
      </c>
      <c r="I18" s="118"/>
      <c r="J18" s="119"/>
      <c r="K18" s="119"/>
      <c r="L18" s="119"/>
      <c r="M18" s="119"/>
      <c r="N18" s="119"/>
      <c r="O18" s="120"/>
      <c r="P18" s="120"/>
      <c r="Q18" s="120"/>
    </row>
    <row r="19" spans="2:17" ht="14" x14ac:dyDescent="0.35">
      <c r="B19" s="117" t="s">
        <v>124</v>
      </c>
      <c r="C19" s="117"/>
      <c r="D19" s="117">
        <f>'2017-18_working'!CY3</f>
        <v>94</v>
      </c>
      <c r="E19" s="117"/>
      <c r="F19" s="117"/>
      <c r="G19" s="117">
        <f>'2017-18_working'!DB3</f>
        <v>94</v>
      </c>
      <c r="I19" s="118"/>
      <c r="J19" s="119"/>
      <c r="K19" s="119"/>
      <c r="L19" s="119"/>
      <c r="M19" s="119"/>
      <c r="N19" s="119"/>
      <c r="O19" s="120"/>
      <c r="P19" s="120"/>
      <c r="Q19" s="120"/>
    </row>
    <row r="20" spans="2:17" ht="14" x14ac:dyDescent="0.35">
      <c r="B20" s="123" t="s">
        <v>126</v>
      </c>
      <c r="C20" s="117"/>
      <c r="D20" s="117">
        <f>'2017-18_working'!DF3</f>
        <v>2</v>
      </c>
      <c r="E20" s="117"/>
      <c r="F20" s="117"/>
      <c r="G20" s="117">
        <f>'2017-18_working'!DI3</f>
        <v>2</v>
      </c>
      <c r="I20" s="118"/>
      <c r="J20" s="119"/>
      <c r="K20" s="119"/>
      <c r="L20" s="119"/>
      <c r="M20" s="119"/>
      <c r="N20" s="119"/>
      <c r="O20" s="120"/>
      <c r="P20" s="120"/>
      <c r="Q20" s="120"/>
    </row>
    <row r="21" spans="2:17" ht="33" customHeight="1" x14ac:dyDescent="0.35">
      <c r="B21" s="124" t="s">
        <v>5</v>
      </c>
      <c r="C21" s="125">
        <f>SUM(C3:C20)</f>
        <v>1446</v>
      </c>
      <c r="D21" s="125">
        <f>SUM(D3:D20)</f>
        <v>1424</v>
      </c>
      <c r="E21" s="125">
        <f>SUM(E3:E20)</f>
        <v>92</v>
      </c>
      <c r="F21" s="125">
        <f>SUM(F3:F20)</f>
        <v>1026</v>
      </c>
      <c r="G21" s="125">
        <f>SUM(G3:G20)</f>
        <v>3988</v>
      </c>
      <c r="I21" s="118"/>
      <c r="J21" s="118"/>
      <c r="K21" s="118"/>
      <c r="L21" s="118"/>
      <c r="M21" s="118"/>
      <c r="N21" s="118"/>
      <c r="O21" s="118"/>
    </row>
    <row r="22" spans="2:17" ht="22.5" customHeight="1" x14ac:dyDescent="0.35">
      <c r="B22" s="126"/>
      <c r="C22" s="127"/>
      <c r="D22" s="127"/>
      <c r="E22" s="127"/>
      <c r="F22" s="127"/>
      <c r="J22" s="118"/>
    </row>
    <row r="23" spans="2:17" ht="22.5" customHeight="1" x14ac:dyDescent="0.35">
      <c r="B23" s="111"/>
      <c r="C23" s="128"/>
      <c r="D23" s="128"/>
      <c r="E23" s="128"/>
      <c r="F23" s="128"/>
      <c r="J23" s="118"/>
    </row>
    <row r="24" spans="2:17" ht="15.75" customHeight="1" x14ac:dyDescent="0.35"/>
    <row r="25" spans="2:17" ht="22.5" customHeight="1" x14ac:dyDescent="0.35">
      <c r="B25" s="129"/>
    </row>
    <row r="26" spans="2:17" ht="22.5" customHeight="1" x14ac:dyDescent="0.35"/>
    <row r="27" spans="2:17" ht="22.5" customHeight="1" x14ac:dyDescent="0.35"/>
    <row r="28" spans="2:17" ht="22.5" customHeight="1" x14ac:dyDescent="0.35"/>
    <row r="29" spans="2:17" ht="22.5" customHeight="1" x14ac:dyDescent="0.35"/>
    <row r="30" spans="2:17" ht="22.5" customHeight="1" x14ac:dyDescent="0.35"/>
    <row r="31" spans="2:17" ht="22.5" customHeight="1" x14ac:dyDescent="0.35"/>
    <row r="32" spans="2:17" ht="22.5" customHeight="1" x14ac:dyDescent="0.35"/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  <row r="63" ht="22.5" customHeight="1" x14ac:dyDescent="0.35"/>
    <row r="64" ht="22.5" customHeight="1" x14ac:dyDescent="0.35"/>
    <row r="65" ht="22.5" customHeight="1" x14ac:dyDescent="0.35"/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3:F10"/>
  <sheetViews>
    <sheetView workbookViewId="0">
      <selection activeCell="A4" sqref="A4:E4"/>
    </sheetView>
  </sheetViews>
  <sheetFormatPr defaultRowHeight="14.5" x14ac:dyDescent="0.35"/>
  <cols>
    <col min="2" max="2" width="7.81640625" bestFit="1" customWidth="1"/>
    <col min="3" max="6" width="14.81640625" customWidth="1"/>
  </cols>
  <sheetData>
    <row r="3" spans="2:6" x14ac:dyDescent="0.35">
      <c r="C3" s="100" t="s">
        <v>130</v>
      </c>
      <c r="D3" s="101" t="s">
        <v>92</v>
      </c>
      <c r="E3" s="98" t="s">
        <v>5</v>
      </c>
      <c r="F3" s="99" t="s">
        <v>131</v>
      </c>
    </row>
    <row r="4" spans="2:6" x14ac:dyDescent="0.35">
      <c r="B4" t="s">
        <v>160</v>
      </c>
      <c r="C4" s="87">
        <f>'(2010-11)'!$G$11+'(2010-11)'!$G$12</f>
        <v>1284</v>
      </c>
      <c r="D4" s="97">
        <f>'(2010-11)'!$G$3+'(2010-11)'!$G$5+'(2010-11)'!$G$6+'(2010-11)'!$G$7+'(2010-11)'!$G$9+'(2010-11)'!$G$10+'(2010-11)'!$G$13+'(2010-11)'!$G$14+'(2010-11)'!$G$15+'(2010-11)'!$G$16+'(2010-11)'!$G$17</f>
        <v>2652</v>
      </c>
      <c r="E4" s="102">
        <f>C4+D4</f>
        <v>3936</v>
      </c>
      <c r="F4" s="88">
        <f>'(2010-11)'!$G$18-E4</f>
        <v>0</v>
      </c>
    </row>
    <row r="5" spans="2:6" x14ac:dyDescent="0.35">
      <c r="B5" t="s">
        <v>161</v>
      </c>
      <c r="C5" s="87">
        <f>'(2011-12)'!$G$11+'(2011-12)'!$G$12</f>
        <v>1220</v>
      </c>
      <c r="D5" s="97">
        <f>'(2011-12)'!$G$3+'(2011-12)'!$G$5+'(2011-12)'!$G$6+'(2011-12)'!$G$7+'(2011-12)'!$G$9+'(2011-12)'!$G$10+'(2011-12)'!$G$13+'(2011-12)'!$G$14+'(2011-12)'!$G$15+'(2011-12)'!$G$16+'(2011-12)'!$G$17</f>
        <v>3010</v>
      </c>
      <c r="E5" s="102">
        <f t="shared" ref="E5" si="0">C5+D5</f>
        <v>4230</v>
      </c>
      <c r="F5" s="88">
        <f>'(2011-12)'!$G$18-E5</f>
        <v>0</v>
      </c>
    </row>
    <row r="6" spans="2:6" x14ac:dyDescent="0.35">
      <c r="B6" t="s">
        <v>162</v>
      </c>
      <c r="C6" s="87">
        <f>'(2012-13)'!$G$11+'(2012-13)'!$G$12</f>
        <v>1036</v>
      </c>
      <c r="D6" s="97">
        <f>'(2012-13)'!$G$3+'(2012-13)'!$G$5+'(2012-13)'!$G$6+'(2012-13)'!$G$7+'(2012-13)'!$G$9+'(2012-13)'!$G$10+'(2012-13)'!$G$13+'(2012-13)'!$G$14+'(2012-13)'!$G$15+'(2012-13)'!$G$16+'(2012-13)'!$G$17</f>
        <v>2811</v>
      </c>
      <c r="E6" s="102">
        <f t="shared" ref="E6:E8" si="1">C6+D6</f>
        <v>3847</v>
      </c>
      <c r="F6" s="88">
        <f>'(2012-13)'!$G$18-E6</f>
        <v>0</v>
      </c>
    </row>
    <row r="7" spans="2:6" x14ac:dyDescent="0.35">
      <c r="B7" t="s">
        <v>163</v>
      </c>
      <c r="C7" s="87">
        <f>'(2013-14)'!$G$11+'(2013-14)'!$G$12</f>
        <v>1242</v>
      </c>
      <c r="D7" s="97">
        <f>'(2013-14)'!$G$3+'(2013-14)'!$G$5+'(2013-14)'!$G$6+'(2013-14)'!$G$7+'(2013-14)'!$G$9+'(2013-14)'!$G$10+'(2013-14)'!$G$13+'(2013-14)'!$G$14+'(2013-14)'!$G$15+'(2013-14)'!$G$16+'(2013-14)'!$G$17</f>
        <v>2986</v>
      </c>
      <c r="E7" s="102">
        <f t="shared" si="1"/>
        <v>4228</v>
      </c>
      <c r="F7" s="88">
        <f>'(2013-14)'!$G$18-E7</f>
        <v>0</v>
      </c>
    </row>
    <row r="8" spans="2:6" x14ac:dyDescent="0.35">
      <c r="B8" t="s">
        <v>164</v>
      </c>
      <c r="C8" s="87">
        <f>'(2014-15)'!$G$11+'(2014-15)'!$G$12</f>
        <v>1292</v>
      </c>
      <c r="D8" s="97">
        <f>'(2014-15)'!$G$4+'(2014-15)'!$G$5+'(2014-15)'!$G$6+'(2014-15)'!$G$8+'(2014-15)'!$G$9+'(2014-15)'!$G$10+'(2014-15)'!$G$13+'(2014-15)'!$G$14+'(2014-15)'!$G$15+'(2014-15)'!$G$16+'(2014-15)'!$G$17</f>
        <v>2921</v>
      </c>
      <c r="E8" s="102">
        <f t="shared" si="1"/>
        <v>4213</v>
      </c>
      <c r="F8" s="88">
        <f>'(2014-15)'!$G$18-E8</f>
        <v>0</v>
      </c>
    </row>
    <row r="9" spans="2:6" x14ac:dyDescent="0.35">
      <c r="B9" t="s">
        <v>165</v>
      </c>
      <c r="C9" s="87">
        <f>'(2015-16)'!$G$11+'(2015-16)'!$G$12</f>
        <v>1518</v>
      </c>
      <c r="D9" s="97">
        <f>'(2015-16)'!$G$4+'(2015-16)'!$G$5+'(2015-16)'!$G$6+'(2015-16)'!$G$8+'(2015-16)'!$G$9+'(2015-16)'!$G$10+'(2015-16)'!$G$13+'(2015-16)'!$G$14+'(2015-16)'!$G$15+'(2015-16)'!$G$16+'(2015-16)'!$G$17</f>
        <v>2815</v>
      </c>
      <c r="E9" s="102">
        <f t="shared" ref="E9:E10" si="2">C9+D9</f>
        <v>4333</v>
      </c>
      <c r="F9" s="88">
        <f>'(2015-16)'!$G$18-E9</f>
        <v>0</v>
      </c>
    </row>
    <row r="10" spans="2:6" x14ac:dyDescent="0.35">
      <c r="B10" t="s">
        <v>166</v>
      </c>
      <c r="C10" s="87">
        <f>'(2016-17)'!$G$11+'(2016-17)'!$G$12</f>
        <v>1446</v>
      </c>
      <c r="D10" s="97">
        <f>'(2016-17)'!$G$4+'(2016-17)'!$G$5+'(2016-17)'!$G$6+'(2016-17)'!$G$8+'(2016-17)'!$G$9+'(2016-17)'!$G$10+'(2016-17)'!$G$13+'(2016-17)'!$G$14+'(2016-17)'!$G$15+'(2016-17)'!$G$16+'(2016-17)'!$G$17+'(2016-17)'!$G$18+'(2016-17)'!$G$19+'(2016-17)'!$G$20</f>
        <v>2978.9989999999998</v>
      </c>
      <c r="E10" s="102">
        <f t="shared" si="2"/>
        <v>4424.9989999999998</v>
      </c>
      <c r="F10" s="88">
        <f>'(2016-17)'!$G$21-E10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92F9-F20B-450D-B8F8-373736642BFC}">
  <sheetPr codeName="Sheet18"/>
  <dimension ref="A1:G2715"/>
  <sheetViews>
    <sheetView topLeftCell="A2678" workbookViewId="0">
      <selection activeCell="A4" sqref="A4:E4"/>
    </sheetView>
  </sheetViews>
  <sheetFormatPr defaultRowHeight="14.5" x14ac:dyDescent="0.35"/>
  <cols>
    <col min="1" max="1" width="7.453125" bestFit="1" customWidth="1"/>
    <col min="2" max="2" width="12.54296875" bestFit="1" customWidth="1"/>
    <col min="3" max="3" width="9.453125" bestFit="1" customWidth="1"/>
    <col min="4" max="4" width="9.7265625" bestFit="1" customWidth="1"/>
    <col min="5" max="5" width="73.1796875" bestFit="1" customWidth="1"/>
    <col min="6" max="6" width="21.81640625" bestFit="1" customWidth="1"/>
    <col min="7" max="7" width="6.26953125" bestFit="1" customWidth="1"/>
  </cols>
  <sheetData>
    <row r="1" spans="1:7" x14ac:dyDescent="0.35">
      <c r="A1" t="s">
        <v>172</v>
      </c>
      <c r="B1" t="s">
        <v>270</v>
      </c>
      <c r="C1" t="s">
        <v>274</v>
      </c>
      <c r="D1" t="s">
        <v>275</v>
      </c>
      <c r="E1" t="s">
        <v>271</v>
      </c>
      <c r="F1" t="s">
        <v>272</v>
      </c>
      <c r="G1" t="s">
        <v>273</v>
      </c>
    </row>
    <row r="2" spans="1:7" x14ac:dyDescent="0.35">
      <c r="A2" t="s">
        <v>276</v>
      </c>
      <c r="B2" t="s">
        <v>12</v>
      </c>
      <c r="C2" t="s">
        <v>274</v>
      </c>
      <c r="D2" t="s">
        <v>275</v>
      </c>
      <c r="E2" t="s">
        <v>228</v>
      </c>
      <c r="F2" t="s">
        <v>213</v>
      </c>
      <c r="G2">
        <v>1</v>
      </c>
    </row>
    <row r="3" spans="1:7" x14ac:dyDescent="0.35">
      <c r="A3" t="s">
        <v>276</v>
      </c>
      <c r="B3" t="s">
        <v>12</v>
      </c>
      <c r="C3" t="s">
        <v>274</v>
      </c>
      <c r="D3" t="s">
        <v>275</v>
      </c>
      <c r="E3" t="s">
        <v>229</v>
      </c>
      <c r="F3" t="s">
        <v>213</v>
      </c>
      <c r="G3">
        <v>0</v>
      </c>
    </row>
    <row r="4" spans="1:7" x14ac:dyDescent="0.35">
      <c r="A4" t="s">
        <v>276</v>
      </c>
      <c r="B4" t="s">
        <v>12</v>
      </c>
      <c r="C4" t="s">
        <v>274</v>
      </c>
      <c r="D4" t="s">
        <v>275</v>
      </c>
      <c r="E4" t="s">
        <v>230</v>
      </c>
      <c r="F4" t="s">
        <v>213</v>
      </c>
      <c r="G4">
        <v>0</v>
      </c>
    </row>
    <row r="5" spans="1:7" x14ac:dyDescent="0.35">
      <c r="A5" t="s">
        <v>276</v>
      </c>
      <c r="B5" t="s">
        <v>12</v>
      </c>
      <c r="C5" t="s">
        <v>274</v>
      </c>
      <c r="D5" t="s">
        <v>275</v>
      </c>
      <c r="E5" t="s">
        <v>231</v>
      </c>
      <c r="F5" t="s">
        <v>213</v>
      </c>
      <c r="G5">
        <v>0</v>
      </c>
    </row>
    <row r="6" spans="1:7" x14ac:dyDescent="0.35">
      <c r="A6" t="s">
        <v>276</v>
      </c>
      <c r="B6" t="s">
        <v>12</v>
      </c>
      <c r="C6" t="s">
        <v>274</v>
      </c>
      <c r="D6" t="s">
        <v>275</v>
      </c>
      <c r="E6" t="s">
        <v>232</v>
      </c>
      <c r="F6" t="s">
        <v>213</v>
      </c>
      <c r="G6">
        <v>0</v>
      </c>
    </row>
    <row r="7" spans="1:7" x14ac:dyDescent="0.35">
      <c r="A7" t="s">
        <v>276</v>
      </c>
      <c r="B7" t="s">
        <v>12</v>
      </c>
      <c r="C7" t="s">
        <v>274</v>
      </c>
      <c r="D7" t="s">
        <v>275</v>
      </c>
      <c r="E7" t="s">
        <v>233</v>
      </c>
      <c r="F7" t="s">
        <v>213</v>
      </c>
      <c r="G7">
        <v>0</v>
      </c>
    </row>
    <row r="8" spans="1:7" x14ac:dyDescent="0.35">
      <c r="A8" t="s">
        <v>276</v>
      </c>
      <c r="B8" t="s">
        <v>12</v>
      </c>
      <c r="C8" t="s">
        <v>274</v>
      </c>
      <c r="D8" t="s">
        <v>275</v>
      </c>
      <c r="E8" t="s">
        <v>234</v>
      </c>
      <c r="F8" t="s">
        <v>213</v>
      </c>
      <c r="G8">
        <v>0</v>
      </c>
    </row>
    <row r="9" spans="1:7" x14ac:dyDescent="0.35">
      <c r="A9" t="s">
        <v>276</v>
      </c>
      <c r="B9" t="s">
        <v>12</v>
      </c>
      <c r="C9" t="s">
        <v>274</v>
      </c>
      <c r="D9" t="s">
        <v>275</v>
      </c>
      <c r="E9" t="s">
        <v>235</v>
      </c>
      <c r="F9" t="s">
        <v>213</v>
      </c>
      <c r="G9">
        <v>1</v>
      </c>
    </row>
    <row r="10" spans="1:7" x14ac:dyDescent="0.35">
      <c r="A10" t="s">
        <v>276</v>
      </c>
      <c r="B10" t="s">
        <v>12</v>
      </c>
      <c r="C10" t="s">
        <v>274</v>
      </c>
      <c r="D10" t="s">
        <v>275</v>
      </c>
      <c r="E10" t="s">
        <v>236</v>
      </c>
      <c r="F10" t="s">
        <v>213</v>
      </c>
      <c r="G10">
        <v>33</v>
      </c>
    </row>
    <row r="11" spans="1:7" x14ac:dyDescent="0.35">
      <c r="A11" t="s">
        <v>276</v>
      </c>
      <c r="B11" t="s">
        <v>12</v>
      </c>
      <c r="C11" t="s">
        <v>274</v>
      </c>
      <c r="D11" t="s">
        <v>275</v>
      </c>
      <c r="E11" t="s">
        <v>237</v>
      </c>
      <c r="F11" t="s">
        <v>213</v>
      </c>
      <c r="G11">
        <v>0</v>
      </c>
    </row>
    <row r="12" spans="1:7" x14ac:dyDescent="0.35">
      <c r="A12" t="s">
        <v>276</v>
      </c>
      <c r="B12" t="s">
        <v>12</v>
      </c>
      <c r="C12" t="s">
        <v>274</v>
      </c>
      <c r="D12" t="s">
        <v>275</v>
      </c>
      <c r="E12" t="s">
        <v>238</v>
      </c>
      <c r="F12" t="s">
        <v>213</v>
      </c>
      <c r="G12">
        <v>0</v>
      </c>
    </row>
    <row r="13" spans="1:7" x14ac:dyDescent="0.35">
      <c r="A13" t="s">
        <v>276</v>
      </c>
      <c r="B13" t="s">
        <v>12</v>
      </c>
      <c r="C13" t="s">
        <v>274</v>
      </c>
      <c r="D13" t="s">
        <v>275</v>
      </c>
      <c r="E13" t="s">
        <v>239</v>
      </c>
      <c r="F13" t="s">
        <v>213</v>
      </c>
      <c r="G13">
        <v>0</v>
      </c>
    </row>
    <row r="14" spans="1:7" x14ac:dyDescent="0.35">
      <c r="A14" t="s">
        <v>276</v>
      </c>
      <c r="B14" t="s">
        <v>12</v>
      </c>
      <c r="C14" t="s">
        <v>274</v>
      </c>
      <c r="D14" t="s">
        <v>275</v>
      </c>
      <c r="E14" t="s">
        <v>240</v>
      </c>
      <c r="F14" t="s">
        <v>213</v>
      </c>
      <c r="G14">
        <v>0</v>
      </c>
    </row>
    <row r="15" spans="1:7" x14ac:dyDescent="0.35">
      <c r="A15" t="s">
        <v>276</v>
      </c>
      <c r="B15" t="s">
        <v>12</v>
      </c>
      <c r="C15" t="s">
        <v>274</v>
      </c>
      <c r="D15" t="s">
        <v>275</v>
      </c>
      <c r="E15" t="s">
        <v>241</v>
      </c>
      <c r="F15" t="s">
        <v>213</v>
      </c>
      <c r="G15">
        <v>2</v>
      </c>
    </row>
    <row r="16" spans="1:7" x14ac:dyDescent="0.35">
      <c r="A16" t="s">
        <v>276</v>
      </c>
      <c r="B16" t="s">
        <v>13</v>
      </c>
      <c r="C16" t="s">
        <v>274</v>
      </c>
      <c r="D16" t="s">
        <v>275</v>
      </c>
      <c r="E16" t="s">
        <v>228</v>
      </c>
      <c r="F16" t="s">
        <v>213</v>
      </c>
      <c r="G16">
        <v>6</v>
      </c>
    </row>
    <row r="17" spans="1:7" x14ac:dyDescent="0.35">
      <c r="A17" t="s">
        <v>276</v>
      </c>
      <c r="B17" t="s">
        <v>13</v>
      </c>
      <c r="C17" t="s">
        <v>274</v>
      </c>
      <c r="D17" t="s">
        <v>275</v>
      </c>
      <c r="E17" t="s">
        <v>229</v>
      </c>
      <c r="F17" t="s">
        <v>213</v>
      </c>
      <c r="G17">
        <v>0</v>
      </c>
    </row>
    <row r="18" spans="1:7" x14ac:dyDescent="0.35">
      <c r="A18" t="s">
        <v>276</v>
      </c>
      <c r="B18" t="s">
        <v>13</v>
      </c>
      <c r="C18" t="s">
        <v>274</v>
      </c>
      <c r="D18" t="s">
        <v>275</v>
      </c>
      <c r="E18" t="s">
        <v>230</v>
      </c>
      <c r="F18" t="s">
        <v>213</v>
      </c>
      <c r="G18">
        <v>1</v>
      </c>
    </row>
    <row r="19" spans="1:7" x14ac:dyDescent="0.35">
      <c r="A19" t="s">
        <v>276</v>
      </c>
      <c r="B19" t="s">
        <v>13</v>
      </c>
      <c r="C19" t="s">
        <v>274</v>
      </c>
      <c r="D19" t="s">
        <v>275</v>
      </c>
      <c r="E19" t="s">
        <v>231</v>
      </c>
      <c r="F19" t="s">
        <v>213</v>
      </c>
      <c r="G19">
        <v>0</v>
      </c>
    </row>
    <row r="20" spans="1:7" x14ac:dyDescent="0.35">
      <c r="A20" t="s">
        <v>276</v>
      </c>
      <c r="B20" t="s">
        <v>13</v>
      </c>
      <c r="C20" t="s">
        <v>274</v>
      </c>
      <c r="D20" t="s">
        <v>275</v>
      </c>
      <c r="E20" t="s">
        <v>232</v>
      </c>
      <c r="F20" t="s">
        <v>213</v>
      </c>
      <c r="G20">
        <v>3</v>
      </c>
    </row>
    <row r="21" spans="1:7" x14ac:dyDescent="0.35">
      <c r="A21" t="s">
        <v>276</v>
      </c>
      <c r="B21" t="s">
        <v>13</v>
      </c>
      <c r="C21" t="s">
        <v>274</v>
      </c>
      <c r="D21" t="s">
        <v>275</v>
      </c>
      <c r="E21" t="s">
        <v>233</v>
      </c>
      <c r="F21" t="s">
        <v>213</v>
      </c>
      <c r="G21">
        <v>0</v>
      </c>
    </row>
    <row r="22" spans="1:7" x14ac:dyDescent="0.35">
      <c r="A22" t="s">
        <v>276</v>
      </c>
      <c r="B22" t="s">
        <v>13</v>
      </c>
      <c r="C22" t="s">
        <v>274</v>
      </c>
      <c r="D22" t="s">
        <v>275</v>
      </c>
      <c r="E22" t="s">
        <v>234</v>
      </c>
      <c r="F22" t="s">
        <v>213</v>
      </c>
      <c r="G22">
        <v>0</v>
      </c>
    </row>
    <row r="23" spans="1:7" x14ac:dyDescent="0.35">
      <c r="A23" t="s">
        <v>276</v>
      </c>
      <c r="B23" t="s">
        <v>13</v>
      </c>
      <c r="C23" t="s">
        <v>274</v>
      </c>
      <c r="D23" t="s">
        <v>275</v>
      </c>
      <c r="E23" t="s">
        <v>235</v>
      </c>
      <c r="F23" t="s">
        <v>213</v>
      </c>
      <c r="G23">
        <v>1</v>
      </c>
    </row>
    <row r="24" spans="1:7" x14ac:dyDescent="0.35">
      <c r="A24" t="s">
        <v>276</v>
      </c>
      <c r="B24" t="s">
        <v>13</v>
      </c>
      <c r="C24" t="s">
        <v>274</v>
      </c>
      <c r="D24" t="s">
        <v>275</v>
      </c>
      <c r="E24" t="s">
        <v>236</v>
      </c>
      <c r="F24" t="s">
        <v>213</v>
      </c>
      <c r="G24">
        <v>9</v>
      </c>
    </row>
    <row r="25" spans="1:7" x14ac:dyDescent="0.35">
      <c r="A25" t="s">
        <v>276</v>
      </c>
      <c r="B25" t="s">
        <v>13</v>
      </c>
      <c r="C25" t="s">
        <v>274</v>
      </c>
      <c r="D25" t="s">
        <v>275</v>
      </c>
      <c r="E25" t="s">
        <v>237</v>
      </c>
      <c r="F25" t="s">
        <v>213</v>
      </c>
      <c r="G25">
        <v>0</v>
      </c>
    </row>
    <row r="26" spans="1:7" x14ac:dyDescent="0.35">
      <c r="A26" t="s">
        <v>276</v>
      </c>
      <c r="B26" t="s">
        <v>13</v>
      </c>
      <c r="C26" t="s">
        <v>274</v>
      </c>
      <c r="D26" t="s">
        <v>275</v>
      </c>
      <c r="E26" t="s">
        <v>238</v>
      </c>
      <c r="F26" t="s">
        <v>213</v>
      </c>
      <c r="G26">
        <v>0</v>
      </c>
    </row>
    <row r="27" spans="1:7" x14ac:dyDescent="0.35">
      <c r="A27" t="s">
        <v>276</v>
      </c>
      <c r="B27" t="s">
        <v>13</v>
      </c>
      <c r="C27" t="s">
        <v>274</v>
      </c>
      <c r="D27" t="s">
        <v>275</v>
      </c>
      <c r="E27" t="s">
        <v>239</v>
      </c>
      <c r="F27" t="s">
        <v>213</v>
      </c>
      <c r="G27">
        <v>0</v>
      </c>
    </row>
    <row r="28" spans="1:7" x14ac:dyDescent="0.35">
      <c r="A28" t="s">
        <v>276</v>
      </c>
      <c r="B28" t="s">
        <v>13</v>
      </c>
      <c r="C28" t="s">
        <v>274</v>
      </c>
      <c r="D28" t="s">
        <v>275</v>
      </c>
      <c r="E28" t="s">
        <v>240</v>
      </c>
      <c r="F28" t="s">
        <v>213</v>
      </c>
      <c r="G28">
        <v>0</v>
      </c>
    </row>
    <row r="29" spans="1:7" x14ac:dyDescent="0.35">
      <c r="A29" t="s">
        <v>276</v>
      </c>
      <c r="B29" t="s">
        <v>13</v>
      </c>
      <c r="C29" t="s">
        <v>274</v>
      </c>
      <c r="D29" t="s">
        <v>275</v>
      </c>
      <c r="E29" t="s">
        <v>241</v>
      </c>
      <c r="F29" t="s">
        <v>213</v>
      </c>
      <c r="G29">
        <v>0</v>
      </c>
    </row>
    <row r="30" spans="1:7" x14ac:dyDescent="0.35">
      <c r="A30" t="s">
        <v>276</v>
      </c>
      <c r="B30" t="s">
        <v>14</v>
      </c>
      <c r="C30" t="s">
        <v>274</v>
      </c>
      <c r="D30" t="s">
        <v>275</v>
      </c>
      <c r="E30" t="s">
        <v>228</v>
      </c>
      <c r="F30" t="s">
        <v>213</v>
      </c>
      <c r="G30">
        <v>8</v>
      </c>
    </row>
    <row r="31" spans="1:7" x14ac:dyDescent="0.35">
      <c r="A31" t="s">
        <v>276</v>
      </c>
      <c r="B31" t="s">
        <v>14</v>
      </c>
      <c r="C31" t="s">
        <v>274</v>
      </c>
      <c r="D31" t="s">
        <v>275</v>
      </c>
      <c r="E31" t="s">
        <v>229</v>
      </c>
      <c r="F31" t="s">
        <v>213</v>
      </c>
      <c r="G31">
        <v>0</v>
      </c>
    </row>
    <row r="32" spans="1:7" x14ac:dyDescent="0.35">
      <c r="A32" t="s">
        <v>276</v>
      </c>
      <c r="B32" t="s">
        <v>14</v>
      </c>
      <c r="C32" t="s">
        <v>274</v>
      </c>
      <c r="D32" t="s">
        <v>275</v>
      </c>
      <c r="E32" t="s">
        <v>230</v>
      </c>
      <c r="F32" t="s">
        <v>213</v>
      </c>
      <c r="G32">
        <v>2</v>
      </c>
    </row>
    <row r="33" spans="1:7" x14ac:dyDescent="0.35">
      <c r="A33" t="s">
        <v>276</v>
      </c>
      <c r="B33" t="s">
        <v>14</v>
      </c>
      <c r="C33" t="s">
        <v>274</v>
      </c>
      <c r="D33" t="s">
        <v>275</v>
      </c>
      <c r="E33" t="s">
        <v>231</v>
      </c>
      <c r="F33" t="s">
        <v>213</v>
      </c>
      <c r="G33">
        <v>0</v>
      </c>
    </row>
    <row r="34" spans="1:7" x14ac:dyDescent="0.35">
      <c r="A34" t="s">
        <v>276</v>
      </c>
      <c r="B34" t="s">
        <v>14</v>
      </c>
      <c r="C34" t="s">
        <v>274</v>
      </c>
      <c r="D34" t="s">
        <v>275</v>
      </c>
      <c r="E34" t="s">
        <v>232</v>
      </c>
      <c r="F34" t="s">
        <v>213</v>
      </c>
      <c r="G34">
        <v>4</v>
      </c>
    </row>
    <row r="35" spans="1:7" x14ac:dyDescent="0.35">
      <c r="A35" t="s">
        <v>276</v>
      </c>
      <c r="B35" t="s">
        <v>14</v>
      </c>
      <c r="C35" t="s">
        <v>274</v>
      </c>
      <c r="D35" t="s">
        <v>275</v>
      </c>
      <c r="E35" t="s">
        <v>233</v>
      </c>
      <c r="F35" t="s">
        <v>213</v>
      </c>
      <c r="G35">
        <v>0</v>
      </c>
    </row>
    <row r="36" spans="1:7" x14ac:dyDescent="0.35">
      <c r="A36" t="s">
        <v>276</v>
      </c>
      <c r="B36" t="s">
        <v>14</v>
      </c>
      <c r="C36" t="s">
        <v>274</v>
      </c>
      <c r="D36" t="s">
        <v>275</v>
      </c>
      <c r="E36" t="s">
        <v>234</v>
      </c>
      <c r="F36" t="s">
        <v>213</v>
      </c>
      <c r="G36">
        <v>0</v>
      </c>
    </row>
    <row r="37" spans="1:7" x14ac:dyDescent="0.35">
      <c r="A37" t="s">
        <v>276</v>
      </c>
      <c r="B37" t="s">
        <v>14</v>
      </c>
      <c r="C37" t="s">
        <v>274</v>
      </c>
      <c r="D37" t="s">
        <v>275</v>
      </c>
      <c r="E37" t="s">
        <v>235</v>
      </c>
      <c r="F37" t="s">
        <v>213</v>
      </c>
      <c r="G37">
        <v>0</v>
      </c>
    </row>
    <row r="38" spans="1:7" x14ac:dyDescent="0.35">
      <c r="A38" t="s">
        <v>276</v>
      </c>
      <c r="B38" t="s">
        <v>14</v>
      </c>
      <c r="C38" t="s">
        <v>274</v>
      </c>
      <c r="D38" t="s">
        <v>275</v>
      </c>
      <c r="E38" t="s">
        <v>236</v>
      </c>
      <c r="F38" t="s">
        <v>213</v>
      </c>
      <c r="G38">
        <v>16</v>
      </c>
    </row>
    <row r="39" spans="1:7" x14ac:dyDescent="0.35">
      <c r="A39" t="s">
        <v>276</v>
      </c>
      <c r="B39" t="s">
        <v>14</v>
      </c>
      <c r="C39" t="s">
        <v>274</v>
      </c>
      <c r="D39" t="s">
        <v>275</v>
      </c>
      <c r="E39" t="s">
        <v>237</v>
      </c>
      <c r="F39" t="s">
        <v>213</v>
      </c>
      <c r="G39">
        <v>0</v>
      </c>
    </row>
    <row r="40" spans="1:7" x14ac:dyDescent="0.35">
      <c r="A40" t="s">
        <v>276</v>
      </c>
      <c r="B40" t="s">
        <v>14</v>
      </c>
      <c r="C40" t="s">
        <v>274</v>
      </c>
      <c r="D40" t="s">
        <v>275</v>
      </c>
      <c r="E40" t="s">
        <v>238</v>
      </c>
      <c r="F40" t="s">
        <v>213</v>
      </c>
      <c r="G40">
        <v>1</v>
      </c>
    </row>
    <row r="41" spans="1:7" x14ac:dyDescent="0.35">
      <c r="A41" t="s">
        <v>276</v>
      </c>
      <c r="B41" t="s">
        <v>14</v>
      </c>
      <c r="C41" t="s">
        <v>274</v>
      </c>
      <c r="D41" t="s">
        <v>275</v>
      </c>
      <c r="E41" t="s">
        <v>239</v>
      </c>
      <c r="F41" t="s">
        <v>213</v>
      </c>
      <c r="G41">
        <v>0</v>
      </c>
    </row>
    <row r="42" spans="1:7" x14ac:dyDescent="0.35">
      <c r="A42" t="s">
        <v>276</v>
      </c>
      <c r="B42" t="s">
        <v>14</v>
      </c>
      <c r="C42" t="s">
        <v>274</v>
      </c>
      <c r="D42" t="s">
        <v>275</v>
      </c>
      <c r="E42" t="s">
        <v>240</v>
      </c>
      <c r="F42" t="s">
        <v>213</v>
      </c>
      <c r="G42">
        <v>0</v>
      </c>
    </row>
    <row r="43" spans="1:7" x14ac:dyDescent="0.35">
      <c r="A43" t="s">
        <v>276</v>
      </c>
      <c r="B43" t="s">
        <v>14</v>
      </c>
      <c r="C43" t="s">
        <v>274</v>
      </c>
      <c r="D43" t="s">
        <v>275</v>
      </c>
      <c r="E43" t="s">
        <v>241</v>
      </c>
      <c r="F43" t="s">
        <v>213</v>
      </c>
      <c r="G43">
        <v>0</v>
      </c>
    </row>
    <row r="44" spans="1:7" x14ac:dyDescent="0.35">
      <c r="A44" t="s">
        <v>276</v>
      </c>
      <c r="B44" t="s">
        <v>15</v>
      </c>
      <c r="C44" t="s">
        <v>274</v>
      </c>
      <c r="D44" t="s">
        <v>275</v>
      </c>
      <c r="E44" t="s">
        <v>228</v>
      </c>
      <c r="F44" t="s">
        <v>213</v>
      </c>
      <c r="G44">
        <v>11</v>
      </c>
    </row>
    <row r="45" spans="1:7" x14ac:dyDescent="0.35">
      <c r="A45" t="s">
        <v>276</v>
      </c>
      <c r="B45" t="s">
        <v>15</v>
      </c>
      <c r="C45" t="s">
        <v>274</v>
      </c>
      <c r="D45" t="s">
        <v>275</v>
      </c>
      <c r="E45" t="s">
        <v>229</v>
      </c>
      <c r="F45" t="s">
        <v>213</v>
      </c>
      <c r="G45">
        <v>0</v>
      </c>
    </row>
    <row r="46" spans="1:7" x14ac:dyDescent="0.35">
      <c r="A46" t="s">
        <v>276</v>
      </c>
      <c r="B46" t="s">
        <v>15</v>
      </c>
      <c r="C46" t="s">
        <v>274</v>
      </c>
      <c r="D46" t="s">
        <v>275</v>
      </c>
      <c r="E46" t="s">
        <v>230</v>
      </c>
      <c r="F46" t="s">
        <v>213</v>
      </c>
      <c r="G46">
        <v>0</v>
      </c>
    </row>
    <row r="47" spans="1:7" x14ac:dyDescent="0.35">
      <c r="A47" t="s">
        <v>276</v>
      </c>
      <c r="B47" t="s">
        <v>15</v>
      </c>
      <c r="C47" t="s">
        <v>274</v>
      </c>
      <c r="D47" t="s">
        <v>275</v>
      </c>
      <c r="E47" t="s">
        <v>231</v>
      </c>
      <c r="F47" t="s">
        <v>213</v>
      </c>
      <c r="G47">
        <v>1</v>
      </c>
    </row>
    <row r="48" spans="1:7" x14ac:dyDescent="0.35">
      <c r="A48" t="s">
        <v>276</v>
      </c>
      <c r="B48" t="s">
        <v>15</v>
      </c>
      <c r="C48" t="s">
        <v>274</v>
      </c>
      <c r="D48" t="s">
        <v>275</v>
      </c>
      <c r="E48" t="s">
        <v>232</v>
      </c>
      <c r="F48" t="s">
        <v>213</v>
      </c>
      <c r="G48">
        <v>1</v>
      </c>
    </row>
    <row r="49" spans="1:7" x14ac:dyDescent="0.35">
      <c r="A49" t="s">
        <v>276</v>
      </c>
      <c r="B49" t="s">
        <v>15</v>
      </c>
      <c r="C49" t="s">
        <v>274</v>
      </c>
      <c r="D49" t="s">
        <v>275</v>
      </c>
      <c r="E49" t="s">
        <v>233</v>
      </c>
      <c r="F49" t="s">
        <v>213</v>
      </c>
      <c r="G49">
        <v>0</v>
      </c>
    </row>
    <row r="50" spans="1:7" x14ac:dyDescent="0.35">
      <c r="A50" t="s">
        <v>276</v>
      </c>
      <c r="B50" t="s">
        <v>15</v>
      </c>
      <c r="C50" t="s">
        <v>274</v>
      </c>
      <c r="D50" t="s">
        <v>275</v>
      </c>
      <c r="E50" t="s">
        <v>234</v>
      </c>
      <c r="F50" t="s">
        <v>213</v>
      </c>
      <c r="G50">
        <v>0</v>
      </c>
    </row>
    <row r="51" spans="1:7" x14ac:dyDescent="0.35">
      <c r="A51" t="s">
        <v>276</v>
      </c>
      <c r="B51" t="s">
        <v>15</v>
      </c>
      <c r="C51" t="s">
        <v>274</v>
      </c>
      <c r="D51" t="s">
        <v>275</v>
      </c>
      <c r="E51" t="s">
        <v>235</v>
      </c>
      <c r="F51" t="s">
        <v>213</v>
      </c>
      <c r="G51">
        <v>3</v>
      </c>
    </row>
    <row r="52" spans="1:7" x14ac:dyDescent="0.35">
      <c r="A52" t="s">
        <v>276</v>
      </c>
      <c r="B52" t="s">
        <v>15</v>
      </c>
      <c r="C52" t="s">
        <v>274</v>
      </c>
      <c r="D52" t="s">
        <v>275</v>
      </c>
      <c r="E52" t="s">
        <v>236</v>
      </c>
      <c r="F52" t="s">
        <v>213</v>
      </c>
      <c r="G52">
        <v>13</v>
      </c>
    </row>
    <row r="53" spans="1:7" x14ac:dyDescent="0.35">
      <c r="A53" t="s">
        <v>276</v>
      </c>
      <c r="B53" t="s">
        <v>15</v>
      </c>
      <c r="C53" t="s">
        <v>274</v>
      </c>
      <c r="D53" t="s">
        <v>275</v>
      </c>
      <c r="E53" t="s">
        <v>237</v>
      </c>
      <c r="F53" t="s">
        <v>213</v>
      </c>
      <c r="G53">
        <v>0</v>
      </c>
    </row>
    <row r="54" spans="1:7" x14ac:dyDescent="0.35">
      <c r="A54" t="s">
        <v>276</v>
      </c>
      <c r="B54" t="s">
        <v>15</v>
      </c>
      <c r="C54" t="s">
        <v>274</v>
      </c>
      <c r="D54" t="s">
        <v>275</v>
      </c>
      <c r="E54" t="s">
        <v>238</v>
      </c>
      <c r="F54" t="s">
        <v>213</v>
      </c>
      <c r="G54">
        <v>0</v>
      </c>
    </row>
    <row r="55" spans="1:7" x14ac:dyDescent="0.35">
      <c r="A55" t="s">
        <v>276</v>
      </c>
      <c r="B55" t="s">
        <v>15</v>
      </c>
      <c r="C55" t="s">
        <v>274</v>
      </c>
      <c r="D55" t="s">
        <v>275</v>
      </c>
      <c r="E55" t="s">
        <v>239</v>
      </c>
      <c r="F55" t="s">
        <v>213</v>
      </c>
      <c r="G55">
        <v>0</v>
      </c>
    </row>
    <row r="56" spans="1:7" x14ac:dyDescent="0.35">
      <c r="A56" t="s">
        <v>276</v>
      </c>
      <c r="B56" t="s">
        <v>15</v>
      </c>
      <c r="C56" t="s">
        <v>274</v>
      </c>
      <c r="D56" t="s">
        <v>275</v>
      </c>
      <c r="E56" t="s">
        <v>240</v>
      </c>
      <c r="F56" t="s">
        <v>213</v>
      </c>
      <c r="G56">
        <v>0</v>
      </c>
    </row>
    <row r="57" spans="1:7" x14ac:dyDescent="0.35">
      <c r="A57" t="s">
        <v>276</v>
      </c>
      <c r="B57" t="s">
        <v>15</v>
      </c>
      <c r="C57" t="s">
        <v>274</v>
      </c>
      <c r="D57" t="s">
        <v>275</v>
      </c>
      <c r="E57" t="s">
        <v>241</v>
      </c>
      <c r="F57" t="s">
        <v>213</v>
      </c>
      <c r="G57">
        <v>6</v>
      </c>
    </row>
    <row r="58" spans="1:7" x14ac:dyDescent="0.35">
      <c r="A58" t="s">
        <v>276</v>
      </c>
      <c r="B58" t="s">
        <v>16</v>
      </c>
      <c r="C58" t="s">
        <v>274</v>
      </c>
      <c r="D58" t="s">
        <v>275</v>
      </c>
      <c r="E58" t="s">
        <v>228</v>
      </c>
      <c r="F58" t="s">
        <v>213</v>
      </c>
      <c r="G58">
        <v>2</v>
      </c>
    </row>
    <row r="59" spans="1:7" x14ac:dyDescent="0.35">
      <c r="A59" t="s">
        <v>276</v>
      </c>
      <c r="B59" t="s">
        <v>16</v>
      </c>
      <c r="C59" t="s">
        <v>274</v>
      </c>
      <c r="D59" t="s">
        <v>275</v>
      </c>
      <c r="E59" t="s">
        <v>229</v>
      </c>
      <c r="F59" t="s">
        <v>213</v>
      </c>
      <c r="G59">
        <v>0</v>
      </c>
    </row>
    <row r="60" spans="1:7" x14ac:dyDescent="0.35">
      <c r="A60" t="s">
        <v>276</v>
      </c>
      <c r="B60" t="s">
        <v>16</v>
      </c>
      <c r="C60" t="s">
        <v>274</v>
      </c>
      <c r="D60" t="s">
        <v>275</v>
      </c>
      <c r="E60" t="s">
        <v>230</v>
      </c>
      <c r="F60" t="s">
        <v>213</v>
      </c>
      <c r="G60">
        <v>0</v>
      </c>
    </row>
    <row r="61" spans="1:7" x14ac:dyDescent="0.35">
      <c r="A61" t="s">
        <v>276</v>
      </c>
      <c r="B61" t="s">
        <v>16</v>
      </c>
      <c r="C61" t="s">
        <v>274</v>
      </c>
      <c r="D61" t="s">
        <v>275</v>
      </c>
      <c r="E61" t="s">
        <v>231</v>
      </c>
      <c r="F61" t="s">
        <v>213</v>
      </c>
      <c r="G61">
        <v>0</v>
      </c>
    </row>
    <row r="62" spans="1:7" x14ac:dyDescent="0.35">
      <c r="A62" t="s">
        <v>276</v>
      </c>
      <c r="B62" t="s">
        <v>16</v>
      </c>
      <c r="C62" t="s">
        <v>274</v>
      </c>
      <c r="D62" t="s">
        <v>275</v>
      </c>
      <c r="E62" t="s">
        <v>232</v>
      </c>
      <c r="F62" t="s">
        <v>213</v>
      </c>
      <c r="G62">
        <v>1</v>
      </c>
    </row>
    <row r="63" spans="1:7" x14ac:dyDescent="0.35">
      <c r="A63" t="s">
        <v>276</v>
      </c>
      <c r="B63" t="s">
        <v>16</v>
      </c>
      <c r="C63" t="s">
        <v>274</v>
      </c>
      <c r="D63" t="s">
        <v>275</v>
      </c>
      <c r="E63" t="s">
        <v>233</v>
      </c>
      <c r="F63" t="s">
        <v>213</v>
      </c>
      <c r="G63">
        <v>0</v>
      </c>
    </row>
    <row r="64" spans="1:7" x14ac:dyDescent="0.35">
      <c r="A64" t="s">
        <v>276</v>
      </c>
      <c r="B64" t="s">
        <v>16</v>
      </c>
      <c r="C64" t="s">
        <v>274</v>
      </c>
      <c r="D64" t="s">
        <v>275</v>
      </c>
      <c r="E64" t="s">
        <v>234</v>
      </c>
      <c r="F64" t="s">
        <v>213</v>
      </c>
      <c r="G64">
        <v>9</v>
      </c>
    </row>
    <row r="65" spans="1:7" x14ac:dyDescent="0.35">
      <c r="A65" t="s">
        <v>276</v>
      </c>
      <c r="B65" t="s">
        <v>16</v>
      </c>
      <c r="C65" t="s">
        <v>274</v>
      </c>
      <c r="D65" t="s">
        <v>275</v>
      </c>
      <c r="E65" t="s">
        <v>235</v>
      </c>
      <c r="F65" t="s">
        <v>213</v>
      </c>
      <c r="G65">
        <v>0</v>
      </c>
    </row>
    <row r="66" spans="1:7" x14ac:dyDescent="0.35">
      <c r="A66" t="s">
        <v>276</v>
      </c>
      <c r="B66" t="s">
        <v>16</v>
      </c>
      <c r="C66" t="s">
        <v>274</v>
      </c>
      <c r="D66" t="s">
        <v>275</v>
      </c>
      <c r="E66" t="s">
        <v>236</v>
      </c>
      <c r="F66" t="s">
        <v>213</v>
      </c>
      <c r="G66">
        <v>0</v>
      </c>
    </row>
    <row r="67" spans="1:7" x14ac:dyDescent="0.35">
      <c r="A67" t="s">
        <v>276</v>
      </c>
      <c r="B67" t="s">
        <v>16</v>
      </c>
      <c r="C67" t="s">
        <v>274</v>
      </c>
      <c r="D67" t="s">
        <v>275</v>
      </c>
      <c r="E67" t="s">
        <v>237</v>
      </c>
      <c r="F67" t="s">
        <v>213</v>
      </c>
      <c r="G67">
        <v>0</v>
      </c>
    </row>
    <row r="68" spans="1:7" x14ac:dyDescent="0.35">
      <c r="A68" t="s">
        <v>276</v>
      </c>
      <c r="B68" t="s">
        <v>16</v>
      </c>
      <c r="C68" t="s">
        <v>274</v>
      </c>
      <c r="D68" t="s">
        <v>275</v>
      </c>
      <c r="E68" t="s">
        <v>238</v>
      </c>
      <c r="F68" t="s">
        <v>213</v>
      </c>
      <c r="G68">
        <v>0</v>
      </c>
    </row>
    <row r="69" spans="1:7" x14ac:dyDescent="0.35">
      <c r="A69" t="s">
        <v>276</v>
      </c>
      <c r="B69" t="s">
        <v>16</v>
      </c>
      <c r="C69" t="s">
        <v>274</v>
      </c>
      <c r="D69" t="s">
        <v>275</v>
      </c>
      <c r="E69" t="s">
        <v>239</v>
      </c>
      <c r="F69" t="s">
        <v>213</v>
      </c>
      <c r="G69">
        <v>0</v>
      </c>
    </row>
    <row r="70" spans="1:7" x14ac:dyDescent="0.35">
      <c r="A70" t="s">
        <v>276</v>
      </c>
      <c r="B70" t="s">
        <v>16</v>
      </c>
      <c r="C70" t="s">
        <v>274</v>
      </c>
      <c r="D70" t="s">
        <v>275</v>
      </c>
      <c r="E70" t="s">
        <v>240</v>
      </c>
      <c r="F70" t="s">
        <v>213</v>
      </c>
      <c r="G70">
        <v>4</v>
      </c>
    </row>
    <row r="71" spans="1:7" x14ac:dyDescent="0.35">
      <c r="A71" t="s">
        <v>276</v>
      </c>
      <c r="B71" t="s">
        <v>16</v>
      </c>
      <c r="C71" t="s">
        <v>274</v>
      </c>
      <c r="D71" t="s">
        <v>275</v>
      </c>
      <c r="E71" t="s">
        <v>241</v>
      </c>
      <c r="F71" t="s">
        <v>213</v>
      </c>
      <c r="G71">
        <v>0</v>
      </c>
    </row>
    <row r="72" spans="1:7" x14ac:dyDescent="0.35">
      <c r="A72" t="s">
        <v>276</v>
      </c>
      <c r="B72" t="s">
        <v>17</v>
      </c>
      <c r="C72" t="s">
        <v>274</v>
      </c>
      <c r="D72" t="s">
        <v>275</v>
      </c>
      <c r="E72" t="s">
        <v>228</v>
      </c>
      <c r="F72" t="s">
        <v>213</v>
      </c>
      <c r="G72">
        <v>17</v>
      </c>
    </row>
    <row r="73" spans="1:7" x14ac:dyDescent="0.35">
      <c r="A73" t="s">
        <v>276</v>
      </c>
      <c r="B73" t="s">
        <v>17</v>
      </c>
      <c r="C73" t="s">
        <v>274</v>
      </c>
      <c r="D73" t="s">
        <v>275</v>
      </c>
      <c r="E73" t="s">
        <v>229</v>
      </c>
      <c r="F73" t="s">
        <v>213</v>
      </c>
      <c r="G73">
        <v>0</v>
      </c>
    </row>
    <row r="74" spans="1:7" x14ac:dyDescent="0.35">
      <c r="A74" t="s">
        <v>276</v>
      </c>
      <c r="B74" t="s">
        <v>17</v>
      </c>
      <c r="C74" t="s">
        <v>274</v>
      </c>
      <c r="D74" t="s">
        <v>275</v>
      </c>
      <c r="E74" t="s">
        <v>230</v>
      </c>
      <c r="F74" t="s">
        <v>213</v>
      </c>
      <c r="G74">
        <v>0</v>
      </c>
    </row>
    <row r="75" spans="1:7" x14ac:dyDescent="0.35">
      <c r="A75" t="s">
        <v>276</v>
      </c>
      <c r="B75" t="s">
        <v>17</v>
      </c>
      <c r="C75" t="s">
        <v>274</v>
      </c>
      <c r="D75" t="s">
        <v>275</v>
      </c>
      <c r="E75" t="s">
        <v>231</v>
      </c>
      <c r="F75" t="s">
        <v>213</v>
      </c>
      <c r="G75">
        <v>0</v>
      </c>
    </row>
    <row r="76" spans="1:7" x14ac:dyDescent="0.35">
      <c r="A76" t="s">
        <v>276</v>
      </c>
      <c r="B76" t="s">
        <v>17</v>
      </c>
      <c r="C76" t="s">
        <v>274</v>
      </c>
      <c r="D76" t="s">
        <v>275</v>
      </c>
      <c r="E76" t="s">
        <v>232</v>
      </c>
      <c r="F76" t="s">
        <v>213</v>
      </c>
      <c r="G76">
        <v>1</v>
      </c>
    </row>
    <row r="77" spans="1:7" x14ac:dyDescent="0.35">
      <c r="A77" t="s">
        <v>276</v>
      </c>
      <c r="B77" t="s">
        <v>17</v>
      </c>
      <c r="C77" t="s">
        <v>274</v>
      </c>
      <c r="D77" t="s">
        <v>275</v>
      </c>
      <c r="E77" t="s">
        <v>233</v>
      </c>
      <c r="F77" t="s">
        <v>213</v>
      </c>
      <c r="G77">
        <v>0</v>
      </c>
    </row>
    <row r="78" spans="1:7" x14ac:dyDescent="0.35">
      <c r="A78" t="s">
        <v>276</v>
      </c>
      <c r="B78" t="s">
        <v>17</v>
      </c>
      <c r="C78" t="s">
        <v>274</v>
      </c>
      <c r="D78" t="s">
        <v>275</v>
      </c>
      <c r="E78" t="s">
        <v>234</v>
      </c>
      <c r="F78" t="s">
        <v>213</v>
      </c>
      <c r="G78">
        <v>0</v>
      </c>
    </row>
    <row r="79" spans="1:7" x14ac:dyDescent="0.35">
      <c r="A79" t="s">
        <v>276</v>
      </c>
      <c r="B79" t="s">
        <v>17</v>
      </c>
      <c r="C79" t="s">
        <v>274</v>
      </c>
      <c r="D79" t="s">
        <v>275</v>
      </c>
      <c r="E79" t="s">
        <v>235</v>
      </c>
      <c r="F79" t="s">
        <v>213</v>
      </c>
      <c r="G79">
        <v>0</v>
      </c>
    </row>
    <row r="80" spans="1:7" x14ac:dyDescent="0.35">
      <c r="A80" t="s">
        <v>276</v>
      </c>
      <c r="B80" t="s">
        <v>17</v>
      </c>
      <c r="C80" t="s">
        <v>274</v>
      </c>
      <c r="D80" t="s">
        <v>275</v>
      </c>
      <c r="E80" t="s">
        <v>236</v>
      </c>
      <c r="F80" t="s">
        <v>213</v>
      </c>
      <c r="G80">
        <v>21</v>
      </c>
    </row>
    <row r="81" spans="1:7" x14ac:dyDescent="0.35">
      <c r="A81" t="s">
        <v>276</v>
      </c>
      <c r="B81" t="s">
        <v>17</v>
      </c>
      <c r="C81" t="s">
        <v>274</v>
      </c>
      <c r="D81" t="s">
        <v>275</v>
      </c>
      <c r="E81" t="s">
        <v>237</v>
      </c>
      <c r="F81" t="s">
        <v>213</v>
      </c>
      <c r="G81">
        <v>0</v>
      </c>
    </row>
    <row r="82" spans="1:7" x14ac:dyDescent="0.35">
      <c r="A82" t="s">
        <v>276</v>
      </c>
      <c r="B82" t="s">
        <v>17</v>
      </c>
      <c r="C82" t="s">
        <v>274</v>
      </c>
      <c r="D82" t="s">
        <v>275</v>
      </c>
      <c r="E82" t="s">
        <v>238</v>
      </c>
      <c r="F82" t="s">
        <v>213</v>
      </c>
      <c r="G82">
        <v>1</v>
      </c>
    </row>
    <row r="83" spans="1:7" x14ac:dyDescent="0.35">
      <c r="A83" t="s">
        <v>276</v>
      </c>
      <c r="B83" t="s">
        <v>17</v>
      </c>
      <c r="C83" t="s">
        <v>274</v>
      </c>
      <c r="D83" t="s">
        <v>275</v>
      </c>
      <c r="E83" t="s">
        <v>239</v>
      </c>
      <c r="F83" t="s">
        <v>213</v>
      </c>
      <c r="G83">
        <v>0</v>
      </c>
    </row>
    <row r="84" spans="1:7" x14ac:dyDescent="0.35">
      <c r="A84" t="s">
        <v>276</v>
      </c>
      <c r="B84" t="s">
        <v>17</v>
      </c>
      <c r="C84" t="s">
        <v>274</v>
      </c>
      <c r="D84" t="s">
        <v>275</v>
      </c>
      <c r="E84" t="s">
        <v>240</v>
      </c>
      <c r="F84" t="s">
        <v>213</v>
      </c>
      <c r="G84">
        <v>0</v>
      </c>
    </row>
    <row r="85" spans="1:7" x14ac:dyDescent="0.35">
      <c r="A85" t="s">
        <v>276</v>
      </c>
      <c r="B85" t="s">
        <v>17</v>
      </c>
      <c r="C85" t="s">
        <v>274</v>
      </c>
      <c r="D85" t="s">
        <v>275</v>
      </c>
      <c r="E85" t="s">
        <v>241</v>
      </c>
      <c r="F85" t="s">
        <v>213</v>
      </c>
      <c r="G85">
        <v>0</v>
      </c>
    </row>
    <row r="86" spans="1:7" x14ac:dyDescent="0.35">
      <c r="A86" t="s">
        <v>276</v>
      </c>
      <c r="B86" t="s">
        <v>18</v>
      </c>
      <c r="C86" t="s">
        <v>274</v>
      </c>
      <c r="D86" t="s">
        <v>275</v>
      </c>
      <c r="E86" t="s">
        <v>228</v>
      </c>
      <c r="F86" t="s">
        <v>213</v>
      </c>
      <c r="G86">
        <v>2</v>
      </c>
    </row>
    <row r="87" spans="1:7" x14ac:dyDescent="0.35">
      <c r="A87" t="s">
        <v>276</v>
      </c>
      <c r="B87" t="s">
        <v>18</v>
      </c>
      <c r="C87" t="s">
        <v>274</v>
      </c>
      <c r="D87" t="s">
        <v>275</v>
      </c>
      <c r="E87" t="s">
        <v>229</v>
      </c>
      <c r="F87" t="s">
        <v>213</v>
      </c>
      <c r="G87">
        <v>0</v>
      </c>
    </row>
    <row r="88" spans="1:7" x14ac:dyDescent="0.35">
      <c r="A88" t="s">
        <v>276</v>
      </c>
      <c r="B88" t="s">
        <v>18</v>
      </c>
      <c r="C88" t="s">
        <v>274</v>
      </c>
      <c r="D88" t="s">
        <v>275</v>
      </c>
      <c r="E88" t="s">
        <v>230</v>
      </c>
      <c r="F88" t="s">
        <v>213</v>
      </c>
      <c r="G88">
        <v>1</v>
      </c>
    </row>
    <row r="89" spans="1:7" x14ac:dyDescent="0.35">
      <c r="A89" t="s">
        <v>276</v>
      </c>
      <c r="B89" t="s">
        <v>18</v>
      </c>
      <c r="C89" t="s">
        <v>274</v>
      </c>
      <c r="D89" t="s">
        <v>275</v>
      </c>
      <c r="E89" t="s">
        <v>231</v>
      </c>
      <c r="F89" t="s">
        <v>213</v>
      </c>
      <c r="G89">
        <v>0</v>
      </c>
    </row>
    <row r="90" spans="1:7" x14ac:dyDescent="0.35">
      <c r="A90" t="s">
        <v>276</v>
      </c>
      <c r="B90" t="s">
        <v>18</v>
      </c>
      <c r="C90" t="s">
        <v>274</v>
      </c>
      <c r="D90" t="s">
        <v>275</v>
      </c>
      <c r="E90" t="s">
        <v>232</v>
      </c>
      <c r="F90" t="s">
        <v>213</v>
      </c>
      <c r="G90">
        <v>1</v>
      </c>
    </row>
    <row r="91" spans="1:7" x14ac:dyDescent="0.35">
      <c r="A91" t="s">
        <v>276</v>
      </c>
      <c r="B91" t="s">
        <v>18</v>
      </c>
      <c r="C91" t="s">
        <v>274</v>
      </c>
      <c r="D91" t="s">
        <v>275</v>
      </c>
      <c r="E91" t="s">
        <v>233</v>
      </c>
      <c r="F91" t="s">
        <v>213</v>
      </c>
      <c r="G91">
        <v>0</v>
      </c>
    </row>
    <row r="92" spans="1:7" x14ac:dyDescent="0.35">
      <c r="A92" t="s">
        <v>276</v>
      </c>
      <c r="B92" t="s">
        <v>18</v>
      </c>
      <c r="C92" t="s">
        <v>274</v>
      </c>
      <c r="D92" t="s">
        <v>275</v>
      </c>
      <c r="E92" t="s">
        <v>234</v>
      </c>
      <c r="F92" t="s">
        <v>213</v>
      </c>
      <c r="G92">
        <v>0</v>
      </c>
    </row>
    <row r="93" spans="1:7" x14ac:dyDescent="0.35">
      <c r="A93" t="s">
        <v>276</v>
      </c>
      <c r="B93" t="s">
        <v>18</v>
      </c>
      <c r="C93" t="s">
        <v>274</v>
      </c>
      <c r="D93" t="s">
        <v>275</v>
      </c>
      <c r="E93" t="s">
        <v>235</v>
      </c>
      <c r="F93" t="s">
        <v>213</v>
      </c>
      <c r="G93">
        <v>1</v>
      </c>
    </row>
    <row r="94" spans="1:7" x14ac:dyDescent="0.35">
      <c r="A94" t="s">
        <v>276</v>
      </c>
      <c r="B94" t="s">
        <v>18</v>
      </c>
      <c r="C94" t="s">
        <v>274</v>
      </c>
      <c r="D94" t="s">
        <v>275</v>
      </c>
      <c r="E94" t="s">
        <v>236</v>
      </c>
      <c r="F94" t="s">
        <v>213</v>
      </c>
      <c r="G94">
        <v>30</v>
      </c>
    </row>
    <row r="95" spans="1:7" x14ac:dyDescent="0.35">
      <c r="A95" t="s">
        <v>276</v>
      </c>
      <c r="B95" t="s">
        <v>18</v>
      </c>
      <c r="C95" t="s">
        <v>274</v>
      </c>
      <c r="D95" t="s">
        <v>275</v>
      </c>
      <c r="E95" t="s">
        <v>237</v>
      </c>
      <c r="F95" t="s">
        <v>213</v>
      </c>
      <c r="G95">
        <v>0</v>
      </c>
    </row>
    <row r="96" spans="1:7" x14ac:dyDescent="0.35">
      <c r="A96" t="s">
        <v>276</v>
      </c>
      <c r="B96" t="s">
        <v>18</v>
      </c>
      <c r="C96" t="s">
        <v>274</v>
      </c>
      <c r="D96" t="s">
        <v>275</v>
      </c>
      <c r="E96" t="s">
        <v>238</v>
      </c>
      <c r="F96" t="s">
        <v>213</v>
      </c>
      <c r="G96">
        <v>0</v>
      </c>
    </row>
    <row r="97" spans="1:7" x14ac:dyDescent="0.35">
      <c r="A97" t="s">
        <v>276</v>
      </c>
      <c r="B97" t="s">
        <v>18</v>
      </c>
      <c r="C97" t="s">
        <v>274</v>
      </c>
      <c r="D97" t="s">
        <v>275</v>
      </c>
      <c r="E97" t="s">
        <v>239</v>
      </c>
      <c r="F97" t="s">
        <v>213</v>
      </c>
      <c r="G97">
        <v>0</v>
      </c>
    </row>
    <row r="98" spans="1:7" x14ac:dyDescent="0.35">
      <c r="A98" t="s">
        <v>276</v>
      </c>
      <c r="B98" t="s">
        <v>18</v>
      </c>
      <c r="C98" t="s">
        <v>274</v>
      </c>
      <c r="D98" t="s">
        <v>275</v>
      </c>
      <c r="E98" t="s">
        <v>240</v>
      </c>
      <c r="F98" t="s">
        <v>213</v>
      </c>
      <c r="G98">
        <v>0</v>
      </c>
    </row>
    <row r="99" spans="1:7" x14ac:dyDescent="0.35">
      <c r="A99" t="s">
        <v>276</v>
      </c>
      <c r="B99" t="s">
        <v>18</v>
      </c>
      <c r="C99" t="s">
        <v>274</v>
      </c>
      <c r="D99" t="s">
        <v>275</v>
      </c>
      <c r="E99" t="s">
        <v>241</v>
      </c>
      <c r="F99" t="s">
        <v>213</v>
      </c>
      <c r="G99">
        <v>0</v>
      </c>
    </row>
    <row r="100" spans="1:7" x14ac:dyDescent="0.35">
      <c r="A100" t="s">
        <v>276</v>
      </c>
      <c r="B100" t="s">
        <v>19</v>
      </c>
      <c r="C100" t="s">
        <v>274</v>
      </c>
      <c r="D100" t="s">
        <v>275</v>
      </c>
      <c r="E100" t="s">
        <v>228</v>
      </c>
      <c r="F100" t="s">
        <v>213</v>
      </c>
      <c r="G100">
        <v>0</v>
      </c>
    </row>
    <row r="101" spans="1:7" x14ac:dyDescent="0.35">
      <c r="A101" t="s">
        <v>276</v>
      </c>
      <c r="B101" t="s">
        <v>19</v>
      </c>
      <c r="C101" t="s">
        <v>274</v>
      </c>
      <c r="D101" t="s">
        <v>275</v>
      </c>
      <c r="E101" t="s">
        <v>229</v>
      </c>
      <c r="F101" t="s">
        <v>213</v>
      </c>
      <c r="G101">
        <v>0</v>
      </c>
    </row>
    <row r="102" spans="1:7" x14ac:dyDescent="0.35">
      <c r="A102" t="s">
        <v>276</v>
      </c>
      <c r="B102" t="s">
        <v>19</v>
      </c>
      <c r="C102" t="s">
        <v>274</v>
      </c>
      <c r="D102" t="s">
        <v>275</v>
      </c>
      <c r="E102" t="s">
        <v>230</v>
      </c>
      <c r="F102" t="s">
        <v>213</v>
      </c>
      <c r="G102">
        <v>0</v>
      </c>
    </row>
    <row r="103" spans="1:7" x14ac:dyDescent="0.35">
      <c r="A103" t="s">
        <v>276</v>
      </c>
      <c r="B103" t="s">
        <v>19</v>
      </c>
      <c r="C103" t="s">
        <v>274</v>
      </c>
      <c r="D103" t="s">
        <v>275</v>
      </c>
      <c r="E103" t="s">
        <v>231</v>
      </c>
      <c r="F103" t="s">
        <v>213</v>
      </c>
      <c r="G103">
        <v>0</v>
      </c>
    </row>
    <row r="104" spans="1:7" x14ac:dyDescent="0.35">
      <c r="A104" t="s">
        <v>276</v>
      </c>
      <c r="B104" t="s">
        <v>19</v>
      </c>
      <c r="C104" t="s">
        <v>274</v>
      </c>
      <c r="D104" t="s">
        <v>275</v>
      </c>
      <c r="E104" t="s">
        <v>232</v>
      </c>
      <c r="F104" t="s">
        <v>213</v>
      </c>
      <c r="G104">
        <v>0</v>
      </c>
    </row>
    <row r="105" spans="1:7" x14ac:dyDescent="0.35">
      <c r="A105" t="s">
        <v>276</v>
      </c>
      <c r="B105" t="s">
        <v>19</v>
      </c>
      <c r="C105" t="s">
        <v>274</v>
      </c>
      <c r="D105" t="s">
        <v>275</v>
      </c>
      <c r="E105" t="s">
        <v>233</v>
      </c>
      <c r="F105" t="s">
        <v>213</v>
      </c>
      <c r="G105">
        <v>0</v>
      </c>
    </row>
    <row r="106" spans="1:7" x14ac:dyDescent="0.35">
      <c r="A106" t="s">
        <v>276</v>
      </c>
      <c r="B106" t="s">
        <v>19</v>
      </c>
      <c r="C106" t="s">
        <v>274</v>
      </c>
      <c r="D106" t="s">
        <v>275</v>
      </c>
      <c r="E106" t="s">
        <v>234</v>
      </c>
      <c r="F106" t="s">
        <v>213</v>
      </c>
      <c r="G106">
        <v>0</v>
      </c>
    </row>
    <row r="107" spans="1:7" x14ac:dyDescent="0.35">
      <c r="A107" t="s">
        <v>276</v>
      </c>
      <c r="B107" t="s">
        <v>19</v>
      </c>
      <c r="C107" t="s">
        <v>274</v>
      </c>
      <c r="D107" t="s">
        <v>275</v>
      </c>
      <c r="E107" t="s">
        <v>235</v>
      </c>
      <c r="F107" t="s">
        <v>213</v>
      </c>
      <c r="G107">
        <v>0</v>
      </c>
    </row>
    <row r="108" spans="1:7" x14ac:dyDescent="0.35">
      <c r="A108" t="s">
        <v>276</v>
      </c>
      <c r="B108" t="s">
        <v>19</v>
      </c>
      <c r="C108" t="s">
        <v>274</v>
      </c>
      <c r="D108" t="s">
        <v>275</v>
      </c>
      <c r="E108" t="s">
        <v>236</v>
      </c>
      <c r="F108" t="s">
        <v>213</v>
      </c>
      <c r="G108">
        <v>3</v>
      </c>
    </row>
    <row r="109" spans="1:7" x14ac:dyDescent="0.35">
      <c r="A109" t="s">
        <v>276</v>
      </c>
      <c r="B109" t="s">
        <v>19</v>
      </c>
      <c r="C109" t="s">
        <v>274</v>
      </c>
      <c r="D109" t="s">
        <v>275</v>
      </c>
      <c r="E109" t="s">
        <v>237</v>
      </c>
      <c r="F109" t="s">
        <v>213</v>
      </c>
      <c r="G109">
        <v>0</v>
      </c>
    </row>
    <row r="110" spans="1:7" x14ac:dyDescent="0.35">
      <c r="A110" t="s">
        <v>276</v>
      </c>
      <c r="B110" t="s">
        <v>19</v>
      </c>
      <c r="C110" t="s">
        <v>274</v>
      </c>
      <c r="D110" t="s">
        <v>275</v>
      </c>
      <c r="E110" t="s">
        <v>238</v>
      </c>
      <c r="F110" t="s">
        <v>213</v>
      </c>
      <c r="G110">
        <v>0</v>
      </c>
    </row>
    <row r="111" spans="1:7" x14ac:dyDescent="0.35">
      <c r="A111" t="s">
        <v>276</v>
      </c>
      <c r="B111" t="s">
        <v>19</v>
      </c>
      <c r="C111" t="s">
        <v>274</v>
      </c>
      <c r="D111" t="s">
        <v>275</v>
      </c>
      <c r="E111" t="s">
        <v>239</v>
      </c>
      <c r="F111" t="s">
        <v>213</v>
      </c>
      <c r="G111">
        <v>0</v>
      </c>
    </row>
    <row r="112" spans="1:7" x14ac:dyDescent="0.35">
      <c r="A112" t="s">
        <v>276</v>
      </c>
      <c r="B112" t="s">
        <v>19</v>
      </c>
      <c r="C112" t="s">
        <v>274</v>
      </c>
      <c r="D112" t="s">
        <v>275</v>
      </c>
      <c r="E112" t="s">
        <v>240</v>
      </c>
      <c r="F112" t="s">
        <v>213</v>
      </c>
      <c r="G112">
        <v>0</v>
      </c>
    </row>
    <row r="113" spans="1:7" x14ac:dyDescent="0.35">
      <c r="A113" t="s">
        <v>276</v>
      </c>
      <c r="B113" t="s">
        <v>19</v>
      </c>
      <c r="C113" t="s">
        <v>274</v>
      </c>
      <c r="D113" t="s">
        <v>275</v>
      </c>
      <c r="E113" t="s">
        <v>241</v>
      </c>
      <c r="F113" t="s">
        <v>213</v>
      </c>
      <c r="G113">
        <v>0</v>
      </c>
    </row>
    <row r="114" spans="1:7" x14ac:dyDescent="0.35">
      <c r="A114" t="s">
        <v>276</v>
      </c>
      <c r="B114" t="s">
        <v>20</v>
      </c>
      <c r="C114" t="s">
        <v>274</v>
      </c>
      <c r="D114" t="s">
        <v>275</v>
      </c>
      <c r="E114" t="s">
        <v>228</v>
      </c>
      <c r="F114" t="s">
        <v>213</v>
      </c>
      <c r="G114">
        <v>0</v>
      </c>
    </row>
    <row r="115" spans="1:7" x14ac:dyDescent="0.35">
      <c r="A115" t="s">
        <v>276</v>
      </c>
      <c r="B115" t="s">
        <v>20</v>
      </c>
      <c r="C115" t="s">
        <v>274</v>
      </c>
      <c r="D115" t="s">
        <v>275</v>
      </c>
      <c r="E115" t="s">
        <v>229</v>
      </c>
      <c r="F115" t="s">
        <v>213</v>
      </c>
      <c r="G115">
        <v>0</v>
      </c>
    </row>
    <row r="116" spans="1:7" x14ac:dyDescent="0.35">
      <c r="A116" t="s">
        <v>276</v>
      </c>
      <c r="B116" t="s">
        <v>20</v>
      </c>
      <c r="C116" t="s">
        <v>274</v>
      </c>
      <c r="D116" t="s">
        <v>275</v>
      </c>
      <c r="E116" t="s">
        <v>230</v>
      </c>
      <c r="F116" t="s">
        <v>213</v>
      </c>
      <c r="G116">
        <v>1</v>
      </c>
    </row>
    <row r="117" spans="1:7" x14ac:dyDescent="0.35">
      <c r="A117" t="s">
        <v>276</v>
      </c>
      <c r="B117" t="s">
        <v>20</v>
      </c>
      <c r="C117" t="s">
        <v>274</v>
      </c>
      <c r="D117" t="s">
        <v>275</v>
      </c>
      <c r="E117" t="s">
        <v>231</v>
      </c>
      <c r="F117" t="s">
        <v>213</v>
      </c>
      <c r="G117">
        <v>0</v>
      </c>
    </row>
    <row r="118" spans="1:7" x14ac:dyDescent="0.35">
      <c r="A118" t="s">
        <v>276</v>
      </c>
      <c r="B118" t="s">
        <v>20</v>
      </c>
      <c r="C118" t="s">
        <v>274</v>
      </c>
      <c r="D118" t="s">
        <v>275</v>
      </c>
      <c r="E118" t="s">
        <v>232</v>
      </c>
      <c r="F118" t="s">
        <v>213</v>
      </c>
      <c r="G118">
        <v>0</v>
      </c>
    </row>
    <row r="119" spans="1:7" x14ac:dyDescent="0.35">
      <c r="A119" t="s">
        <v>276</v>
      </c>
      <c r="B119" t="s">
        <v>20</v>
      </c>
      <c r="C119" t="s">
        <v>274</v>
      </c>
      <c r="D119" t="s">
        <v>275</v>
      </c>
      <c r="E119" t="s">
        <v>233</v>
      </c>
      <c r="F119" t="s">
        <v>213</v>
      </c>
      <c r="G119">
        <v>0</v>
      </c>
    </row>
    <row r="120" spans="1:7" x14ac:dyDescent="0.35">
      <c r="A120" t="s">
        <v>276</v>
      </c>
      <c r="B120" t="s">
        <v>20</v>
      </c>
      <c r="C120" t="s">
        <v>274</v>
      </c>
      <c r="D120" t="s">
        <v>275</v>
      </c>
      <c r="E120" t="s">
        <v>234</v>
      </c>
      <c r="F120" t="s">
        <v>213</v>
      </c>
      <c r="G120">
        <v>0</v>
      </c>
    </row>
    <row r="121" spans="1:7" x14ac:dyDescent="0.35">
      <c r="A121" t="s">
        <v>276</v>
      </c>
      <c r="B121" t="s">
        <v>20</v>
      </c>
      <c r="C121" t="s">
        <v>274</v>
      </c>
      <c r="D121" t="s">
        <v>275</v>
      </c>
      <c r="E121" t="s">
        <v>235</v>
      </c>
      <c r="F121" t="s">
        <v>213</v>
      </c>
      <c r="G121">
        <v>0</v>
      </c>
    </row>
    <row r="122" spans="1:7" x14ac:dyDescent="0.35">
      <c r="A122" t="s">
        <v>276</v>
      </c>
      <c r="B122" t="s">
        <v>20</v>
      </c>
      <c r="C122" t="s">
        <v>274</v>
      </c>
      <c r="D122" t="s">
        <v>275</v>
      </c>
      <c r="E122" t="s">
        <v>236</v>
      </c>
      <c r="F122" t="s">
        <v>213</v>
      </c>
      <c r="G122">
        <v>11</v>
      </c>
    </row>
    <row r="123" spans="1:7" x14ac:dyDescent="0.35">
      <c r="A123" t="s">
        <v>276</v>
      </c>
      <c r="B123" t="s">
        <v>20</v>
      </c>
      <c r="C123" t="s">
        <v>274</v>
      </c>
      <c r="D123" t="s">
        <v>275</v>
      </c>
      <c r="E123" t="s">
        <v>237</v>
      </c>
      <c r="F123" t="s">
        <v>213</v>
      </c>
      <c r="G123">
        <v>0</v>
      </c>
    </row>
    <row r="124" spans="1:7" x14ac:dyDescent="0.35">
      <c r="A124" t="s">
        <v>276</v>
      </c>
      <c r="B124" t="s">
        <v>20</v>
      </c>
      <c r="C124" t="s">
        <v>274</v>
      </c>
      <c r="D124" t="s">
        <v>275</v>
      </c>
      <c r="E124" t="s">
        <v>238</v>
      </c>
      <c r="F124" t="s">
        <v>213</v>
      </c>
      <c r="G124">
        <v>1</v>
      </c>
    </row>
    <row r="125" spans="1:7" x14ac:dyDescent="0.35">
      <c r="A125" t="s">
        <v>276</v>
      </c>
      <c r="B125" t="s">
        <v>20</v>
      </c>
      <c r="C125" t="s">
        <v>274</v>
      </c>
      <c r="D125" t="s">
        <v>275</v>
      </c>
      <c r="E125" t="s">
        <v>239</v>
      </c>
      <c r="F125" t="s">
        <v>213</v>
      </c>
      <c r="G125">
        <v>0</v>
      </c>
    </row>
    <row r="126" spans="1:7" x14ac:dyDescent="0.35">
      <c r="A126" t="s">
        <v>276</v>
      </c>
      <c r="B126" t="s">
        <v>20</v>
      </c>
      <c r="C126" t="s">
        <v>274</v>
      </c>
      <c r="D126" t="s">
        <v>275</v>
      </c>
      <c r="E126" t="s">
        <v>240</v>
      </c>
      <c r="F126" t="s">
        <v>213</v>
      </c>
      <c r="G126">
        <v>0</v>
      </c>
    </row>
    <row r="127" spans="1:7" x14ac:dyDescent="0.35">
      <c r="A127" t="s">
        <v>276</v>
      </c>
      <c r="B127" t="s">
        <v>20</v>
      </c>
      <c r="C127" t="s">
        <v>274</v>
      </c>
      <c r="D127" t="s">
        <v>275</v>
      </c>
      <c r="E127" t="s">
        <v>241</v>
      </c>
      <c r="F127" t="s">
        <v>213</v>
      </c>
      <c r="G127">
        <v>0</v>
      </c>
    </row>
    <row r="128" spans="1:7" x14ac:dyDescent="0.35">
      <c r="A128" t="s">
        <v>276</v>
      </c>
      <c r="B128" t="s">
        <v>21</v>
      </c>
      <c r="C128" t="s">
        <v>274</v>
      </c>
      <c r="D128" t="s">
        <v>275</v>
      </c>
      <c r="E128" t="s">
        <v>228</v>
      </c>
      <c r="F128" t="s">
        <v>213</v>
      </c>
      <c r="G128">
        <v>4</v>
      </c>
    </row>
    <row r="129" spans="1:7" x14ac:dyDescent="0.35">
      <c r="A129" t="s">
        <v>276</v>
      </c>
      <c r="B129" t="s">
        <v>21</v>
      </c>
      <c r="C129" t="s">
        <v>274</v>
      </c>
      <c r="D129" t="s">
        <v>275</v>
      </c>
      <c r="E129" t="s">
        <v>229</v>
      </c>
      <c r="F129" t="s">
        <v>213</v>
      </c>
      <c r="G129">
        <v>0</v>
      </c>
    </row>
    <row r="130" spans="1:7" x14ac:dyDescent="0.35">
      <c r="A130" t="s">
        <v>276</v>
      </c>
      <c r="B130" t="s">
        <v>21</v>
      </c>
      <c r="C130" t="s">
        <v>274</v>
      </c>
      <c r="D130" t="s">
        <v>275</v>
      </c>
      <c r="E130" t="s">
        <v>230</v>
      </c>
      <c r="F130" t="s">
        <v>213</v>
      </c>
      <c r="G130">
        <v>0</v>
      </c>
    </row>
    <row r="131" spans="1:7" x14ac:dyDescent="0.35">
      <c r="A131" t="s">
        <v>276</v>
      </c>
      <c r="B131" t="s">
        <v>21</v>
      </c>
      <c r="C131" t="s">
        <v>274</v>
      </c>
      <c r="D131" t="s">
        <v>275</v>
      </c>
      <c r="E131" t="s">
        <v>231</v>
      </c>
      <c r="F131" t="s">
        <v>213</v>
      </c>
      <c r="G131">
        <v>0</v>
      </c>
    </row>
    <row r="132" spans="1:7" x14ac:dyDescent="0.35">
      <c r="A132" t="s">
        <v>276</v>
      </c>
      <c r="B132" t="s">
        <v>21</v>
      </c>
      <c r="C132" t="s">
        <v>274</v>
      </c>
      <c r="D132" t="s">
        <v>275</v>
      </c>
      <c r="E132" t="s">
        <v>232</v>
      </c>
      <c r="F132" t="s">
        <v>213</v>
      </c>
      <c r="G132">
        <v>0</v>
      </c>
    </row>
    <row r="133" spans="1:7" x14ac:dyDescent="0.35">
      <c r="A133" t="s">
        <v>276</v>
      </c>
      <c r="B133" t="s">
        <v>21</v>
      </c>
      <c r="C133" t="s">
        <v>274</v>
      </c>
      <c r="D133" t="s">
        <v>275</v>
      </c>
      <c r="E133" t="s">
        <v>233</v>
      </c>
      <c r="F133" t="s">
        <v>213</v>
      </c>
      <c r="G133">
        <v>0</v>
      </c>
    </row>
    <row r="134" spans="1:7" x14ac:dyDescent="0.35">
      <c r="A134" t="s">
        <v>276</v>
      </c>
      <c r="B134" t="s">
        <v>21</v>
      </c>
      <c r="C134" t="s">
        <v>274</v>
      </c>
      <c r="D134" t="s">
        <v>275</v>
      </c>
      <c r="E134" t="s">
        <v>234</v>
      </c>
      <c r="F134" t="s">
        <v>213</v>
      </c>
      <c r="G134">
        <v>0</v>
      </c>
    </row>
    <row r="135" spans="1:7" x14ac:dyDescent="0.35">
      <c r="A135" t="s">
        <v>276</v>
      </c>
      <c r="B135" t="s">
        <v>21</v>
      </c>
      <c r="C135" t="s">
        <v>274</v>
      </c>
      <c r="D135" t="s">
        <v>275</v>
      </c>
      <c r="E135" t="s">
        <v>235</v>
      </c>
      <c r="F135" t="s">
        <v>213</v>
      </c>
      <c r="G135">
        <v>0</v>
      </c>
    </row>
    <row r="136" spans="1:7" x14ac:dyDescent="0.35">
      <c r="A136" t="s">
        <v>276</v>
      </c>
      <c r="B136" t="s">
        <v>21</v>
      </c>
      <c r="C136" t="s">
        <v>274</v>
      </c>
      <c r="D136" t="s">
        <v>275</v>
      </c>
      <c r="E136" t="s">
        <v>236</v>
      </c>
      <c r="F136" t="s">
        <v>213</v>
      </c>
      <c r="G136">
        <v>18</v>
      </c>
    </row>
    <row r="137" spans="1:7" x14ac:dyDescent="0.35">
      <c r="A137" t="s">
        <v>276</v>
      </c>
      <c r="B137" t="s">
        <v>21</v>
      </c>
      <c r="C137" t="s">
        <v>274</v>
      </c>
      <c r="D137" t="s">
        <v>275</v>
      </c>
      <c r="E137" t="s">
        <v>237</v>
      </c>
      <c r="F137" t="s">
        <v>213</v>
      </c>
      <c r="G137">
        <v>0</v>
      </c>
    </row>
    <row r="138" spans="1:7" x14ac:dyDescent="0.35">
      <c r="A138" t="s">
        <v>276</v>
      </c>
      <c r="B138" t="s">
        <v>21</v>
      </c>
      <c r="C138" t="s">
        <v>274</v>
      </c>
      <c r="D138" t="s">
        <v>275</v>
      </c>
      <c r="E138" t="s">
        <v>238</v>
      </c>
      <c r="F138" t="s">
        <v>213</v>
      </c>
      <c r="G138">
        <v>0</v>
      </c>
    </row>
    <row r="139" spans="1:7" x14ac:dyDescent="0.35">
      <c r="A139" t="s">
        <v>276</v>
      </c>
      <c r="B139" t="s">
        <v>21</v>
      </c>
      <c r="C139" t="s">
        <v>274</v>
      </c>
      <c r="D139" t="s">
        <v>275</v>
      </c>
      <c r="E139" t="s">
        <v>239</v>
      </c>
      <c r="F139" t="s">
        <v>213</v>
      </c>
      <c r="G139">
        <v>0</v>
      </c>
    </row>
    <row r="140" spans="1:7" x14ac:dyDescent="0.35">
      <c r="A140" t="s">
        <v>276</v>
      </c>
      <c r="B140" t="s">
        <v>21</v>
      </c>
      <c r="C140" t="s">
        <v>274</v>
      </c>
      <c r="D140" t="s">
        <v>275</v>
      </c>
      <c r="E140" t="s">
        <v>240</v>
      </c>
      <c r="F140" t="s">
        <v>213</v>
      </c>
      <c r="G140">
        <v>1</v>
      </c>
    </row>
    <row r="141" spans="1:7" x14ac:dyDescent="0.35">
      <c r="A141" t="s">
        <v>276</v>
      </c>
      <c r="B141" t="s">
        <v>21</v>
      </c>
      <c r="C141" t="s">
        <v>274</v>
      </c>
      <c r="D141" t="s">
        <v>275</v>
      </c>
      <c r="E141" t="s">
        <v>241</v>
      </c>
      <c r="F141" t="s">
        <v>213</v>
      </c>
      <c r="G141">
        <v>4</v>
      </c>
    </row>
    <row r="142" spans="1:7" x14ac:dyDescent="0.35">
      <c r="A142" t="s">
        <v>276</v>
      </c>
      <c r="B142" t="s">
        <v>183</v>
      </c>
      <c r="C142" t="s">
        <v>274</v>
      </c>
      <c r="D142" t="s">
        <v>275</v>
      </c>
      <c r="E142" t="s">
        <v>228</v>
      </c>
      <c r="F142" t="s">
        <v>213</v>
      </c>
      <c r="G142">
        <v>3</v>
      </c>
    </row>
    <row r="143" spans="1:7" x14ac:dyDescent="0.35">
      <c r="A143" t="s">
        <v>276</v>
      </c>
      <c r="B143" t="s">
        <v>183</v>
      </c>
      <c r="C143" t="s">
        <v>274</v>
      </c>
      <c r="D143" t="s">
        <v>275</v>
      </c>
      <c r="E143" t="s">
        <v>229</v>
      </c>
      <c r="F143" t="s">
        <v>213</v>
      </c>
      <c r="G143">
        <v>0</v>
      </c>
    </row>
    <row r="144" spans="1:7" x14ac:dyDescent="0.35">
      <c r="A144" t="s">
        <v>276</v>
      </c>
      <c r="B144" t="s">
        <v>183</v>
      </c>
      <c r="C144" t="s">
        <v>274</v>
      </c>
      <c r="D144" t="s">
        <v>275</v>
      </c>
      <c r="E144" t="s">
        <v>230</v>
      </c>
      <c r="F144" t="s">
        <v>213</v>
      </c>
      <c r="G144">
        <v>1</v>
      </c>
    </row>
    <row r="145" spans="1:7" x14ac:dyDescent="0.35">
      <c r="A145" t="s">
        <v>276</v>
      </c>
      <c r="B145" t="s">
        <v>183</v>
      </c>
      <c r="C145" t="s">
        <v>274</v>
      </c>
      <c r="D145" t="s">
        <v>275</v>
      </c>
      <c r="E145" t="s">
        <v>231</v>
      </c>
      <c r="F145" t="s">
        <v>213</v>
      </c>
      <c r="G145">
        <v>0</v>
      </c>
    </row>
    <row r="146" spans="1:7" x14ac:dyDescent="0.35">
      <c r="A146" t="s">
        <v>276</v>
      </c>
      <c r="B146" t="s">
        <v>183</v>
      </c>
      <c r="C146" t="s">
        <v>274</v>
      </c>
      <c r="D146" t="s">
        <v>275</v>
      </c>
      <c r="E146" t="s">
        <v>232</v>
      </c>
      <c r="F146" t="s">
        <v>213</v>
      </c>
      <c r="G146">
        <v>4</v>
      </c>
    </row>
    <row r="147" spans="1:7" x14ac:dyDescent="0.35">
      <c r="A147" t="s">
        <v>276</v>
      </c>
      <c r="B147" t="s">
        <v>183</v>
      </c>
      <c r="C147" t="s">
        <v>274</v>
      </c>
      <c r="D147" t="s">
        <v>275</v>
      </c>
      <c r="E147" t="s">
        <v>233</v>
      </c>
      <c r="F147" t="s">
        <v>213</v>
      </c>
      <c r="G147">
        <v>0</v>
      </c>
    </row>
    <row r="148" spans="1:7" x14ac:dyDescent="0.35">
      <c r="A148" t="s">
        <v>276</v>
      </c>
      <c r="B148" t="s">
        <v>183</v>
      </c>
      <c r="C148" t="s">
        <v>274</v>
      </c>
      <c r="D148" t="s">
        <v>275</v>
      </c>
      <c r="E148" t="s">
        <v>234</v>
      </c>
      <c r="F148" t="s">
        <v>213</v>
      </c>
      <c r="G148">
        <v>4</v>
      </c>
    </row>
    <row r="149" spans="1:7" x14ac:dyDescent="0.35">
      <c r="A149" t="s">
        <v>276</v>
      </c>
      <c r="B149" t="s">
        <v>183</v>
      </c>
      <c r="C149" t="s">
        <v>274</v>
      </c>
      <c r="D149" t="s">
        <v>275</v>
      </c>
      <c r="E149" t="s">
        <v>235</v>
      </c>
      <c r="F149" t="s">
        <v>213</v>
      </c>
      <c r="G149">
        <v>2</v>
      </c>
    </row>
    <row r="150" spans="1:7" x14ac:dyDescent="0.35">
      <c r="A150" t="s">
        <v>276</v>
      </c>
      <c r="B150" t="s">
        <v>183</v>
      </c>
      <c r="C150" t="s">
        <v>274</v>
      </c>
      <c r="D150" t="s">
        <v>275</v>
      </c>
      <c r="E150" t="s">
        <v>236</v>
      </c>
      <c r="F150" t="s">
        <v>213</v>
      </c>
      <c r="G150">
        <v>26</v>
      </c>
    </row>
    <row r="151" spans="1:7" x14ac:dyDescent="0.35">
      <c r="A151" t="s">
        <v>276</v>
      </c>
      <c r="B151" t="s">
        <v>183</v>
      </c>
      <c r="C151" t="s">
        <v>274</v>
      </c>
      <c r="D151" t="s">
        <v>275</v>
      </c>
      <c r="E151" t="s">
        <v>237</v>
      </c>
      <c r="F151" t="s">
        <v>213</v>
      </c>
      <c r="G151">
        <v>1</v>
      </c>
    </row>
    <row r="152" spans="1:7" x14ac:dyDescent="0.35">
      <c r="A152" t="s">
        <v>276</v>
      </c>
      <c r="B152" t="s">
        <v>183</v>
      </c>
      <c r="C152" t="s">
        <v>274</v>
      </c>
      <c r="D152" t="s">
        <v>275</v>
      </c>
      <c r="E152" t="s">
        <v>238</v>
      </c>
      <c r="F152" t="s">
        <v>213</v>
      </c>
      <c r="G152">
        <v>0</v>
      </c>
    </row>
    <row r="153" spans="1:7" x14ac:dyDescent="0.35">
      <c r="A153" t="s">
        <v>276</v>
      </c>
      <c r="B153" t="s">
        <v>183</v>
      </c>
      <c r="C153" t="s">
        <v>274</v>
      </c>
      <c r="D153" t="s">
        <v>275</v>
      </c>
      <c r="E153" t="s">
        <v>239</v>
      </c>
      <c r="F153" t="s">
        <v>213</v>
      </c>
      <c r="G153">
        <v>0</v>
      </c>
    </row>
    <row r="154" spans="1:7" x14ac:dyDescent="0.35">
      <c r="A154" t="s">
        <v>276</v>
      </c>
      <c r="B154" t="s">
        <v>183</v>
      </c>
      <c r="C154" t="s">
        <v>274</v>
      </c>
      <c r="D154" t="s">
        <v>275</v>
      </c>
      <c r="E154" t="s">
        <v>240</v>
      </c>
      <c r="F154" t="s">
        <v>213</v>
      </c>
      <c r="G154">
        <v>6</v>
      </c>
    </row>
    <row r="155" spans="1:7" x14ac:dyDescent="0.35">
      <c r="A155" t="s">
        <v>276</v>
      </c>
      <c r="B155" t="s">
        <v>183</v>
      </c>
      <c r="C155" t="s">
        <v>274</v>
      </c>
      <c r="D155" t="s">
        <v>275</v>
      </c>
      <c r="E155" t="s">
        <v>241</v>
      </c>
      <c r="F155" t="s">
        <v>213</v>
      </c>
      <c r="G155">
        <v>0</v>
      </c>
    </row>
    <row r="156" spans="1:7" x14ac:dyDescent="0.35">
      <c r="A156" t="s">
        <v>276</v>
      </c>
      <c r="B156" t="s">
        <v>23</v>
      </c>
      <c r="C156" t="s">
        <v>274</v>
      </c>
      <c r="D156" t="s">
        <v>275</v>
      </c>
      <c r="E156" t="s">
        <v>228</v>
      </c>
      <c r="F156" t="s">
        <v>213</v>
      </c>
      <c r="G156">
        <v>2</v>
      </c>
    </row>
    <row r="157" spans="1:7" x14ac:dyDescent="0.35">
      <c r="A157" t="s">
        <v>276</v>
      </c>
      <c r="B157" t="s">
        <v>23</v>
      </c>
      <c r="C157" t="s">
        <v>274</v>
      </c>
      <c r="D157" t="s">
        <v>275</v>
      </c>
      <c r="E157" t="s">
        <v>229</v>
      </c>
      <c r="F157" t="s">
        <v>213</v>
      </c>
      <c r="G157">
        <v>0</v>
      </c>
    </row>
    <row r="158" spans="1:7" x14ac:dyDescent="0.35">
      <c r="A158" t="s">
        <v>276</v>
      </c>
      <c r="B158" t="s">
        <v>23</v>
      </c>
      <c r="C158" t="s">
        <v>274</v>
      </c>
      <c r="D158" t="s">
        <v>275</v>
      </c>
      <c r="E158" t="s">
        <v>230</v>
      </c>
      <c r="F158" t="s">
        <v>213</v>
      </c>
      <c r="G158">
        <v>1</v>
      </c>
    </row>
    <row r="159" spans="1:7" x14ac:dyDescent="0.35">
      <c r="A159" t="s">
        <v>276</v>
      </c>
      <c r="B159" t="s">
        <v>23</v>
      </c>
      <c r="C159" t="s">
        <v>274</v>
      </c>
      <c r="D159" t="s">
        <v>275</v>
      </c>
      <c r="E159" t="s">
        <v>231</v>
      </c>
      <c r="F159" t="s">
        <v>213</v>
      </c>
      <c r="G159">
        <v>0</v>
      </c>
    </row>
    <row r="160" spans="1:7" x14ac:dyDescent="0.35">
      <c r="A160" t="s">
        <v>276</v>
      </c>
      <c r="B160" t="s">
        <v>23</v>
      </c>
      <c r="C160" t="s">
        <v>274</v>
      </c>
      <c r="D160" t="s">
        <v>275</v>
      </c>
      <c r="E160" t="s">
        <v>232</v>
      </c>
      <c r="F160" t="s">
        <v>213</v>
      </c>
      <c r="G160">
        <v>0</v>
      </c>
    </row>
    <row r="161" spans="1:7" x14ac:dyDescent="0.35">
      <c r="A161" t="s">
        <v>276</v>
      </c>
      <c r="B161" t="s">
        <v>23</v>
      </c>
      <c r="C161" t="s">
        <v>274</v>
      </c>
      <c r="D161" t="s">
        <v>275</v>
      </c>
      <c r="E161" t="s">
        <v>233</v>
      </c>
      <c r="F161" t="s">
        <v>213</v>
      </c>
      <c r="G161">
        <v>0</v>
      </c>
    </row>
    <row r="162" spans="1:7" x14ac:dyDescent="0.35">
      <c r="A162" t="s">
        <v>276</v>
      </c>
      <c r="B162" t="s">
        <v>23</v>
      </c>
      <c r="C162" t="s">
        <v>274</v>
      </c>
      <c r="D162" t="s">
        <v>275</v>
      </c>
      <c r="E162" t="s">
        <v>234</v>
      </c>
      <c r="F162" t="s">
        <v>213</v>
      </c>
      <c r="G162">
        <v>0</v>
      </c>
    </row>
    <row r="163" spans="1:7" x14ac:dyDescent="0.35">
      <c r="A163" t="s">
        <v>276</v>
      </c>
      <c r="B163" t="s">
        <v>23</v>
      </c>
      <c r="C163" t="s">
        <v>274</v>
      </c>
      <c r="D163" t="s">
        <v>275</v>
      </c>
      <c r="E163" t="s">
        <v>235</v>
      </c>
      <c r="F163" t="s">
        <v>213</v>
      </c>
      <c r="G163">
        <v>0</v>
      </c>
    </row>
    <row r="164" spans="1:7" x14ac:dyDescent="0.35">
      <c r="A164" t="s">
        <v>276</v>
      </c>
      <c r="B164" t="s">
        <v>23</v>
      </c>
      <c r="C164" t="s">
        <v>274</v>
      </c>
      <c r="D164" t="s">
        <v>275</v>
      </c>
      <c r="E164" t="s">
        <v>236</v>
      </c>
      <c r="F164" t="s">
        <v>213</v>
      </c>
      <c r="G164">
        <v>14</v>
      </c>
    </row>
    <row r="165" spans="1:7" x14ac:dyDescent="0.35">
      <c r="A165" t="s">
        <v>276</v>
      </c>
      <c r="B165" t="s">
        <v>23</v>
      </c>
      <c r="C165" t="s">
        <v>274</v>
      </c>
      <c r="D165" t="s">
        <v>275</v>
      </c>
      <c r="E165" t="s">
        <v>237</v>
      </c>
      <c r="F165" t="s">
        <v>213</v>
      </c>
      <c r="G165">
        <v>0</v>
      </c>
    </row>
    <row r="166" spans="1:7" x14ac:dyDescent="0.35">
      <c r="A166" t="s">
        <v>276</v>
      </c>
      <c r="B166" t="s">
        <v>23</v>
      </c>
      <c r="C166" t="s">
        <v>274</v>
      </c>
      <c r="D166" t="s">
        <v>275</v>
      </c>
      <c r="E166" t="s">
        <v>238</v>
      </c>
      <c r="F166" t="s">
        <v>213</v>
      </c>
      <c r="G166">
        <v>1</v>
      </c>
    </row>
    <row r="167" spans="1:7" x14ac:dyDescent="0.35">
      <c r="A167" t="s">
        <v>276</v>
      </c>
      <c r="B167" t="s">
        <v>23</v>
      </c>
      <c r="C167" t="s">
        <v>274</v>
      </c>
      <c r="D167" t="s">
        <v>275</v>
      </c>
      <c r="E167" t="s">
        <v>239</v>
      </c>
      <c r="F167" t="s">
        <v>213</v>
      </c>
      <c r="G167">
        <v>0</v>
      </c>
    </row>
    <row r="168" spans="1:7" x14ac:dyDescent="0.35">
      <c r="A168" t="s">
        <v>276</v>
      </c>
      <c r="B168" t="s">
        <v>23</v>
      </c>
      <c r="C168" t="s">
        <v>274</v>
      </c>
      <c r="D168" t="s">
        <v>275</v>
      </c>
      <c r="E168" t="s">
        <v>240</v>
      </c>
      <c r="F168" t="s">
        <v>213</v>
      </c>
      <c r="G168">
        <v>0</v>
      </c>
    </row>
    <row r="169" spans="1:7" x14ac:dyDescent="0.35">
      <c r="A169" t="s">
        <v>276</v>
      </c>
      <c r="B169" t="s">
        <v>23</v>
      </c>
      <c r="C169" t="s">
        <v>274</v>
      </c>
      <c r="D169" t="s">
        <v>275</v>
      </c>
      <c r="E169" t="s">
        <v>241</v>
      </c>
      <c r="F169" t="s">
        <v>213</v>
      </c>
      <c r="G169">
        <v>0</v>
      </c>
    </row>
    <row r="170" spans="1:7" x14ac:dyDescent="0.35">
      <c r="A170" t="s">
        <v>276</v>
      </c>
      <c r="B170" t="s">
        <v>24</v>
      </c>
      <c r="C170" t="s">
        <v>274</v>
      </c>
      <c r="D170" t="s">
        <v>275</v>
      </c>
      <c r="E170" t="s">
        <v>228</v>
      </c>
      <c r="F170" t="s">
        <v>213</v>
      </c>
      <c r="G170">
        <v>3</v>
      </c>
    </row>
    <row r="171" spans="1:7" x14ac:dyDescent="0.35">
      <c r="A171" t="s">
        <v>276</v>
      </c>
      <c r="B171" t="s">
        <v>24</v>
      </c>
      <c r="C171" t="s">
        <v>274</v>
      </c>
      <c r="D171" t="s">
        <v>275</v>
      </c>
      <c r="E171" t="s">
        <v>229</v>
      </c>
      <c r="F171" t="s">
        <v>213</v>
      </c>
      <c r="G171">
        <v>0</v>
      </c>
    </row>
    <row r="172" spans="1:7" x14ac:dyDescent="0.35">
      <c r="A172" t="s">
        <v>276</v>
      </c>
      <c r="B172" t="s">
        <v>24</v>
      </c>
      <c r="C172" t="s">
        <v>274</v>
      </c>
      <c r="D172" t="s">
        <v>275</v>
      </c>
      <c r="E172" t="s">
        <v>230</v>
      </c>
      <c r="F172" t="s">
        <v>213</v>
      </c>
      <c r="G172">
        <v>1</v>
      </c>
    </row>
    <row r="173" spans="1:7" x14ac:dyDescent="0.35">
      <c r="A173" t="s">
        <v>276</v>
      </c>
      <c r="B173" t="s">
        <v>24</v>
      </c>
      <c r="C173" t="s">
        <v>274</v>
      </c>
      <c r="D173" t="s">
        <v>275</v>
      </c>
      <c r="E173" t="s">
        <v>231</v>
      </c>
      <c r="F173" t="s">
        <v>213</v>
      </c>
      <c r="G173">
        <v>0</v>
      </c>
    </row>
    <row r="174" spans="1:7" x14ac:dyDescent="0.35">
      <c r="A174" t="s">
        <v>276</v>
      </c>
      <c r="B174" t="s">
        <v>24</v>
      </c>
      <c r="C174" t="s">
        <v>274</v>
      </c>
      <c r="D174" t="s">
        <v>275</v>
      </c>
      <c r="E174" t="s">
        <v>232</v>
      </c>
      <c r="F174" t="s">
        <v>213</v>
      </c>
      <c r="G174">
        <v>0</v>
      </c>
    </row>
    <row r="175" spans="1:7" x14ac:dyDescent="0.35">
      <c r="A175" t="s">
        <v>276</v>
      </c>
      <c r="B175" t="s">
        <v>24</v>
      </c>
      <c r="C175" t="s">
        <v>274</v>
      </c>
      <c r="D175" t="s">
        <v>275</v>
      </c>
      <c r="E175" t="s">
        <v>233</v>
      </c>
      <c r="F175" t="s">
        <v>213</v>
      </c>
      <c r="G175">
        <v>0</v>
      </c>
    </row>
    <row r="176" spans="1:7" x14ac:dyDescent="0.35">
      <c r="A176" t="s">
        <v>276</v>
      </c>
      <c r="B176" t="s">
        <v>24</v>
      </c>
      <c r="C176" t="s">
        <v>274</v>
      </c>
      <c r="D176" t="s">
        <v>275</v>
      </c>
      <c r="E176" t="s">
        <v>234</v>
      </c>
      <c r="F176" t="s">
        <v>213</v>
      </c>
      <c r="G176">
        <v>0</v>
      </c>
    </row>
    <row r="177" spans="1:7" x14ac:dyDescent="0.35">
      <c r="A177" t="s">
        <v>276</v>
      </c>
      <c r="B177" t="s">
        <v>24</v>
      </c>
      <c r="C177" t="s">
        <v>274</v>
      </c>
      <c r="D177" t="s">
        <v>275</v>
      </c>
      <c r="E177" t="s">
        <v>235</v>
      </c>
      <c r="F177" t="s">
        <v>213</v>
      </c>
      <c r="G177">
        <v>0</v>
      </c>
    </row>
    <row r="178" spans="1:7" x14ac:dyDescent="0.35">
      <c r="A178" t="s">
        <v>276</v>
      </c>
      <c r="B178" t="s">
        <v>24</v>
      </c>
      <c r="C178" t="s">
        <v>274</v>
      </c>
      <c r="D178" t="s">
        <v>275</v>
      </c>
      <c r="E178" t="s">
        <v>236</v>
      </c>
      <c r="F178" t="s">
        <v>213</v>
      </c>
      <c r="G178">
        <v>22</v>
      </c>
    </row>
    <row r="179" spans="1:7" x14ac:dyDescent="0.35">
      <c r="A179" t="s">
        <v>276</v>
      </c>
      <c r="B179" t="s">
        <v>24</v>
      </c>
      <c r="C179" t="s">
        <v>274</v>
      </c>
      <c r="D179" t="s">
        <v>275</v>
      </c>
      <c r="E179" t="s">
        <v>237</v>
      </c>
      <c r="F179" t="s">
        <v>213</v>
      </c>
      <c r="G179">
        <v>0</v>
      </c>
    </row>
    <row r="180" spans="1:7" x14ac:dyDescent="0.35">
      <c r="A180" t="s">
        <v>276</v>
      </c>
      <c r="B180" t="s">
        <v>24</v>
      </c>
      <c r="C180" t="s">
        <v>274</v>
      </c>
      <c r="D180" t="s">
        <v>275</v>
      </c>
      <c r="E180" t="s">
        <v>238</v>
      </c>
      <c r="F180" t="s">
        <v>213</v>
      </c>
      <c r="G180">
        <v>1</v>
      </c>
    </row>
    <row r="181" spans="1:7" x14ac:dyDescent="0.35">
      <c r="A181" t="s">
        <v>276</v>
      </c>
      <c r="B181" t="s">
        <v>24</v>
      </c>
      <c r="C181" t="s">
        <v>274</v>
      </c>
      <c r="D181" t="s">
        <v>275</v>
      </c>
      <c r="E181" t="s">
        <v>239</v>
      </c>
      <c r="F181" t="s">
        <v>213</v>
      </c>
      <c r="G181">
        <v>0</v>
      </c>
    </row>
    <row r="182" spans="1:7" x14ac:dyDescent="0.35">
      <c r="A182" t="s">
        <v>276</v>
      </c>
      <c r="B182" t="s">
        <v>24</v>
      </c>
      <c r="C182" t="s">
        <v>274</v>
      </c>
      <c r="D182" t="s">
        <v>275</v>
      </c>
      <c r="E182" t="s">
        <v>240</v>
      </c>
      <c r="F182" t="s">
        <v>213</v>
      </c>
      <c r="G182">
        <v>0</v>
      </c>
    </row>
    <row r="183" spans="1:7" x14ac:dyDescent="0.35">
      <c r="A183" t="s">
        <v>276</v>
      </c>
      <c r="B183" t="s">
        <v>24</v>
      </c>
      <c r="C183" t="s">
        <v>274</v>
      </c>
      <c r="D183" t="s">
        <v>275</v>
      </c>
      <c r="E183" t="s">
        <v>241</v>
      </c>
      <c r="F183" t="s">
        <v>213</v>
      </c>
      <c r="G183">
        <v>0</v>
      </c>
    </row>
    <row r="184" spans="1:7" x14ac:dyDescent="0.35">
      <c r="A184" t="s">
        <v>276</v>
      </c>
      <c r="B184" t="s">
        <v>25</v>
      </c>
      <c r="C184" t="s">
        <v>274</v>
      </c>
      <c r="D184" t="s">
        <v>275</v>
      </c>
      <c r="E184" t="s">
        <v>228</v>
      </c>
      <c r="F184" t="s">
        <v>213</v>
      </c>
      <c r="G184">
        <v>4</v>
      </c>
    </row>
    <row r="185" spans="1:7" x14ac:dyDescent="0.35">
      <c r="A185" t="s">
        <v>276</v>
      </c>
      <c r="B185" t="s">
        <v>25</v>
      </c>
      <c r="C185" t="s">
        <v>274</v>
      </c>
      <c r="D185" t="s">
        <v>275</v>
      </c>
      <c r="E185" t="s">
        <v>229</v>
      </c>
      <c r="F185" t="s">
        <v>213</v>
      </c>
      <c r="G185">
        <v>0</v>
      </c>
    </row>
    <row r="186" spans="1:7" x14ac:dyDescent="0.35">
      <c r="A186" t="s">
        <v>276</v>
      </c>
      <c r="B186" t="s">
        <v>25</v>
      </c>
      <c r="C186" t="s">
        <v>274</v>
      </c>
      <c r="D186" t="s">
        <v>275</v>
      </c>
      <c r="E186" t="s">
        <v>230</v>
      </c>
      <c r="F186" t="s">
        <v>213</v>
      </c>
      <c r="G186">
        <v>0</v>
      </c>
    </row>
    <row r="187" spans="1:7" x14ac:dyDescent="0.35">
      <c r="A187" t="s">
        <v>276</v>
      </c>
      <c r="B187" t="s">
        <v>25</v>
      </c>
      <c r="C187" t="s">
        <v>274</v>
      </c>
      <c r="D187" t="s">
        <v>275</v>
      </c>
      <c r="E187" t="s">
        <v>231</v>
      </c>
      <c r="F187" t="s">
        <v>213</v>
      </c>
      <c r="G187">
        <v>0</v>
      </c>
    </row>
    <row r="188" spans="1:7" x14ac:dyDescent="0.35">
      <c r="A188" t="s">
        <v>276</v>
      </c>
      <c r="B188" t="s">
        <v>25</v>
      </c>
      <c r="C188" t="s">
        <v>274</v>
      </c>
      <c r="D188" t="s">
        <v>275</v>
      </c>
      <c r="E188" t="s">
        <v>232</v>
      </c>
      <c r="F188" t="s">
        <v>213</v>
      </c>
      <c r="G188">
        <v>6</v>
      </c>
    </row>
    <row r="189" spans="1:7" x14ac:dyDescent="0.35">
      <c r="A189" t="s">
        <v>276</v>
      </c>
      <c r="B189" t="s">
        <v>25</v>
      </c>
      <c r="C189" t="s">
        <v>274</v>
      </c>
      <c r="D189" t="s">
        <v>275</v>
      </c>
      <c r="E189" t="s">
        <v>233</v>
      </c>
      <c r="F189" t="s">
        <v>213</v>
      </c>
      <c r="G189">
        <v>0</v>
      </c>
    </row>
    <row r="190" spans="1:7" x14ac:dyDescent="0.35">
      <c r="A190" t="s">
        <v>276</v>
      </c>
      <c r="B190" t="s">
        <v>25</v>
      </c>
      <c r="C190" t="s">
        <v>274</v>
      </c>
      <c r="D190" t="s">
        <v>275</v>
      </c>
      <c r="E190" t="s">
        <v>234</v>
      </c>
      <c r="F190" t="s">
        <v>213</v>
      </c>
      <c r="G190">
        <v>0</v>
      </c>
    </row>
    <row r="191" spans="1:7" x14ac:dyDescent="0.35">
      <c r="A191" t="s">
        <v>276</v>
      </c>
      <c r="B191" t="s">
        <v>25</v>
      </c>
      <c r="C191" t="s">
        <v>274</v>
      </c>
      <c r="D191" t="s">
        <v>275</v>
      </c>
      <c r="E191" t="s">
        <v>235</v>
      </c>
      <c r="F191" t="s">
        <v>213</v>
      </c>
      <c r="G191">
        <v>0</v>
      </c>
    </row>
    <row r="192" spans="1:7" x14ac:dyDescent="0.35">
      <c r="A192" t="s">
        <v>276</v>
      </c>
      <c r="B192" t="s">
        <v>25</v>
      </c>
      <c r="C192" t="s">
        <v>274</v>
      </c>
      <c r="D192" t="s">
        <v>275</v>
      </c>
      <c r="E192" t="s">
        <v>236</v>
      </c>
      <c r="F192" t="s">
        <v>213</v>
      </c>
      <c r="G192">
        <v>28</v>
      </c>
    </row>
    <row r="193" spans="1:7" x14ac:dyDescent="0.35">
      <c r="A193" t="s">
        <v>276</v>
      </c>
      <c r="B193" t="s">
        <v>25</v>
      </c>
      <c r="C193" t="s">
        <v>274</v>
      </c>
      <c r="D193" t="s">
        <v>275</v>
      </c>
      <c r="E193" t="s">
        <v>237</v>
      </c>
      <c r="F193" t="s">
        <v>213</v>
      </c>
      <c r="G193">
        <v>1</v>
      </c>
    </row>
    <row r="194" spans="1:7" x14ac:dyDescent="0.35">
      <c r="A194" t="s">
        <v>276</v>
      </c>
      <c r="B194" t="s">
        <v>25</v>
      </c>
      <c r="C194" t="s">
        <v>274</v>
      </c>
      <c r="D194" t="s">
        <v>275</v>
      </c>
      <c r="E194" t="s">
        <v>238</v>
      </c>
      <c r="F194" t="s">
        <v>213</v>
      </c>
      <c r="G194">
        <v>0</v>
      </c>
    </row>
    <row r="195" spans="1:7" x14ac:dyDescent="0.35">
      <c r="A195" t="s">
        <v>276</v>
      </c>
      <c r="B195" t="s">
        <v>25</v>
      </c>
      <c r="C195" t="s">
        <v>274</v>
      </c>
      <c r="D195" t="s">
        <v>275</v>
      </c>
      <c r="E195" t="s">
        <v>239</v>
      </c>
      <c r="F195" t="s">
        <v>213</v>
      </c>
      <c r="G195">
        <v>0</v>
      </c>
    </row>
    <row r="196" spans="1:7" x14ac:dyDescent="0.35">
      <c r="A196" t="s">
        <v>276</v>
      </c>
      <c r="B196" t="s">
        <v>25</v>
      </c>
      <c r="C196" t="s">
        <v>274</v>
      </c>
      <c r="D196" t="s">
        <v>275</v>
      </c>
      <c r="E196" t="s">
        <v>240</v>
      </c>
      <c r="F196" t="s">
        <v>213</v>
      </c>
      <c r="G196">
        <v>7</v>
      </c>
    </row>
    <row r="197" spans="1:7" x14ac:dyDescent="0.35">
      <c r="A197" t="s">
        <v>276</v>
      </c>
      <c r="B197" t="s">
        <v>25</v>
      </c>
      <c r="C197" t="s">
        <v>274</v>
      </c>
      <c r="D197" t="s">
        <v>275</v>
      </c>
      <c r="E197" t="s">
        <v>241</v>
      </c>
      <c r="F197" t="s">
        <v>213</v>
      </c>
      <c r="G197">
        <v>0</v>
      </c>
    </row>
    <row r="198" spans="1:7" x14ac:dyDescent="0.35">
      <c r="A198" t="s">
        <v>276</v>
      </c>
      <c r="B198" t="s">
        <v>26</v>
      </c>
      <c r="C198" t="s">
        <v>274</v>
      </c>
      <c r="D198" t="s">
        <v>275</v>
      </c>
      <c r="E198" t="s">
        <v>228</v>
      </c>
      <c r="F198" t="s">
        <v>213</v>
      </c>
      <c r="G198">
        <v>0</v>
      </c>
    </row>
    <row r="199" spans="1:7" x14ac:dyDescent="0.35">
      <c r="A199" t="s">
        <v>276</v>
      </c>
      <c r="B199" t="s">
        <v>26</v>
      </c>
      <c r="C199" t="s">
        <v>274</v>
      </c>
      <c r="D199" t="s">
        <v>275</v>
      </c>
      <c r="E199" t="s">
        <v>229</v>
      </c>
      <c r="F199" t="s">
        <v>213</v>
      </c>
      <c r="G199">
        <v>0</v>
      </c>
    </row>
    <row r="200" spans="1:7" x14ac:dyDescent="0.35">
      <c r="A200" t="s">
        <v>276</v>
      </c>
      <c r="B200" t="s">
        <v>26</v>
      </c>
      <c r="C200" t="s">
        <v>274</v>
      </c>
      <c r="D200" t="s">
        <v>275</v>
      </c>
      <c r="E200" t="s">
        <v>230</v>
      </c>
      <c r="F200" t="s">
        <v>213</v>
      </c>
      <c r="G200">
        <v>1</v>
      </c>
    </row>
    <row r="201" spans="1:7" x14ac:dyDescent="0.35">
      <c r="A201" t="s">
        <v>276</v>
      </c>
      <c r="B201" t="s">
        <v>26</v>
      </c>
      <c r="C201" t="s">
        <v>274</v>
      </c>
      <c r="D201" t="s">
        <v>275</v>
      </c>
      <c r="E201" t="s">
        <v>231</v>
      </c>
      <c r="F201" t="s">
        <v>213</v>
      </c>
      <c r="G201">
        <v>0</v>
      </c>
    </row>
    <row r="202" spans="1:7" x14ac:dyDescent="0.35">
      <c r="A202" t="s">
        <v>276</v>
      </c>
      <c r="B202" t="s">
        <v>26</v>
      </c>
      <c r="C202" t="s">
        <v>274</v>
      </c>
      <c r="D202" t="s">
        <v>275</v>
      </c>
      <c r="E202" t="s">
        <v>232</v>
      </c>
      <c r="F202" t="s">
        <v>213</v>
      </c>
      <c r="G202">
        <v>5</v>
      </c>
    </row>
    <row r="203" spans="1:7" x14ac:dyDescent="0.35">
      <c r="A203" t="s">
        <v>276</v>
      </c>
      <c r="B203" t="s">
        <v>26</v>
      </c>
      <c r="C203" t="s">
        <v>274</v>
      </c>
      <c r="D203" t="s">
        <v>275</v>
      </c>
      <c r="E203" t="s">
        <v>233</v>
      </c>
      <c r="F203" t="s">
        <v>213</v>
      </c>
      <c r="G203">
        <v>0</v>
      </c>
    </row>
    <row r="204" spans="1:7" x14ac:dyDescent="0.35">
      <c r="A204" t="s">
        <v>276</v>
      </c>
      <c r="B204" t="s">
        <v>26</v>
      </c>
      <c r="C204" t="s">
        <v>274</v>
      </c>
      <c r="D204" t="s">
        <v>275</v>
      </c>
      <c r="E204" t="s">
        <v>234</v>
      </c>
      <c r="F204" t="s">
        <v>213</v>
      </c>
      <c r="G204">
        <v>0</v>
      </c>
    </row>
    <row r="205" spans="1:7" x14ac:dyDescent="0.35">
      <c r="A205" t="s">
        <v>276</v>
      </c>
      <c r="B205" t="s">
        <v>26</v>
      </c>
      <c r="C205" t="s">
        <v>274</v>
      </c>
      <c r="D205" t="s">
        <v>275</v>
      </c>
      <c r="E205" t="s">
        <v>235</v>
      </c>
      <c r="F205" t="s">
        <v>213</v>
      </c>
      <c r="G205">
        <v>1</v>
      </c>
    </row>
    <row r="206" spans="1:7" x14ac:dyDescent="0.35">
      <c r="A206" t="s">
        <v>276</v>
      </c>
      <c r="B206" t="s">
        <v>26</v>
      </c>
      <c r="C206" t="s">
        <v>274</v>
      </c>
      <c r="D206" t="s">
        <v>275</v>
      </c>
      <c r="E206" t="s">
        <v>236</v>
      </c>
      <c r="F206" t="s">
        <v>213</v>
      </c>
      <c r="G206">
        <v>11</v>
      </c>
    </row>
    <row r="207" spans="1:7" x14ac:dyDescent="0.35">
      <c r="A207" t="s">
        <v>276</v>
      </c>
      <c r="B207" t="s">
        <v>26</v>
      </c>
      <c r="C207" t="s">
        <v>274</v>
      </c>
      <c r="D207" t="s">
        <v>275</v>
      </c>
      <c r="E207" t="s">
        <v>237</v>
      </c>
      <c r="F207" t="s">
        <v>213</v>
      </c>
      <c r="G207">
        <v>0</v>
      </c>
    </row>
    <row r="208" spans="1:7" x14ac:dyDescent="0.35">
      <c r="A208" t="s">
        <v>276</v>
      </c>
      <c r="B208" t="s">
        <v>26</v>
      </c>
      <c r="C208" t="s">
        <v>274</v>
      </c>
      <c r="D208" t="s">
        <v>275</v>
      </c>
      <c r="E208" t="s">
        <v>238</v>
      </c>
      <c r="F208" t="s">
        <v>213</v>
      </c>
      <c r="G208">
        <v>0</v>
      </c>
    </row>
    <row r="209" spans="1:7" x14ac:dyDescent="0.35">
      <c r="A209" t="s">
        <v>276</v>
      </c>
      <c r="B209" t="s">
        <v>26</v>
      </c>
      <c r="C209" t="s">
        <v>274</v>
      </c>
      <c r="D209" t="s">
        <v>275</v>
      </c>
      <c r="E209" t="s">
        <v>239</v>
      </c>
      <c r="F209" t="s">
        <v>213</v>
      </c>
      <c r="G209">
        <v>0</v>
      </c>
    </row>
    <row r="210" spans="1:7" x14ac:dyDescent="0.35">
      <c r="A210" t="s">
        <v>276</v>
      </c>
      <c r="B210" t="s">
        <v>26</v>
      </c>
      <c r="C210" t="s">
        <v>274</v>
      </c>
      <c r="D210" t="s">
        <v>275</v>
      </c>
      <c r="E210" t="s">
        <v>240</v>
      </c>
      <c r="F210" t="s">
        <v>213</v>
      </c>
      <c r="G210">
        <v>0</v>
      </c>
    </row>
    <row r="211" spans="1:7" x14ac:dyDescent="0.35">
      <c r="A211" t="s">
        <v>276</v>
      </c>
      <c r="B211" t="s">
        <v>26</v>
      </c>
      <c r="C211" t="s">
        <v>274</v>
      </c>
      <c r="D211" t="s">
        <v>275</v>
      </c>
      <c r="E211" t="s">
        <v>241</v>
      </c>
      <c r="F211" t="s">
        <v>213</v>
      </c>
      <c r="G211">
        <v>0</v>
      </c>
    </row>
    <row r="212" spans="1:7" x14ac:dyDescent="0.35">
      <c r="A212" t="s">
        <v>276</v>
      </c>
      <c r="B212" t="s">
        <v>27</v>
      </c>
      <c r="C212" t="s">
        <v>274</v>
      </c>
      <c r="D212" t="s">
        <v>275</v>
      </c>
      <c r="E212" t="s">
        <v>228</v>
      </c>
      <c r="F212" t="s">
        <v>213</v>
      </c>
      <c r="G212">
        <v>19</v>
      </c>
    </row>
    <row r="213" spans="1:7" x14ac:dyDescent="0.35">
      <c r="A213" t="s">
        <v>276</v>
      </c>
      <c r="B213" t="s">
        <v>27</v>
      </c>
      <c r="C213" t="s">
        <v>274</v>
      </c>
      <c r="D213" t="s">
        <v>275</v>
      </c>
      <c r="E213" t="s">
        <v>229</v>
      </c>
      <c r="F213" t="s">
        <v>213</v>
      </c>
      <c r="G213">
        <v>1</v>
      </c>
    </row>
    <row r="214" spans="1:7" x14ac:dyDescent="0.35">
      <c r="A214" t="s">
        <v>276</v>
      </c>
      <c r="B214" t="s">
        <v>27</v>
      </c>
      <c r="C214" t="s">
        <v>274</v>
      </c>
      <c r="D214" t="s">
        <v>275</v>
      </c>
      <c r="E214" t="s">
        <v>230</v>
      </c>
      <c r="F214" t="s">
        <v>213</v>
      </c>
      <c r="G214">
        <v>14</v>
      </c>
    </row>
    <row r="215" spans="1:7" x14ac:dyDescent="0.35">
      <c r="A215" t="s">
        <v>276</v>
      </c>
      <c r="B215" t="s">
        <v>27</v>
      </c>
      <c r="C215" t="s">
        <v>274</v>
      </c>
      <c r="D215" t="s">
        <v>275</v>
      </c>
      <c r="E215" t="s">
        <v>231</v>
      </c>
      <c r="F215" t="s">
        <v>213</v>
      </c>
      <c r="G215">
        <v>0</v>
      </c>
    </row>
    <row r="216" spans="1:7" x14ac:dyDescent="0.35">
      <c r="A216" t="s">
        <v>276</v>
      </c>
      <c r="B216" t="s">
        <v>27</v>
      </c>
      <c r="C216" t="s">
        <v>274</v>
      </c>
      <c r="D216" t="s">
        <v>275</v>
      </c>
      <c r="E216" t="s">
        <v>232</v>
      </c>
      <c r="F216" t="s">
        <v>213</v>
      </c>
      <c r="G216">
        <v>46</v>
      </c>
    </row>
    <row r="217" spans="1:7" x14ac:dyDescent="0.35">
      <c r="A217" t="s">
        <v>276</v>
      </c>
      <c r="B217" t="s">
        <v>27</v>
      </c>
      <c r="C217" t="s">
        <v>274</v>
      </c>
      <c r="D217" t="s">
        <v>275</v>
      </c>
      <c r="E217" t="s">
        <v>233</v>
      </c>
      <c r="F217" t="s">
        <v>213</v>
      </c>
      <c r="G217">
        <v>0</v>
      </c>
    </row>
    <row r="218" spans="1:7" x14ac:dyDescent="0.35">
      <c r="A218" t="s">
        <v>276</v>
      </c>
      <c r="B218" t="s">
        <v>27</v>
      </c>
      <c r="C218" t="s">
        <v>274</v>
      </c>
      <c r="D218" t="s">
        <v>275</v>
      </c>
      <c r="E218" t="s">
        <v>234</v>
      </c>
      <c r="F218" t="s">
        <v>213</v>
      </c>
      <c r="G218">
        <v>0</v>
      </c>
    </row>
    <row r="219" spans="1:7" x14ac:dyDescent="0.35">
      <c r="A219" t="s">
        <v>276</v>
      </c>
      <c r="B219" t="s">
        <v>27</v>
      </c>
      <c r="C219" t="s">
        <v>274</v>
      </c>
      <c r="D219" t="s">
        <v>275</v>
      </c>
      <c r="E219" t="s">
        <v>235</v>
      </c>
      <c r="F219" t="s">
        <v>213</v>
      </c>
      <c r="G219">
        <v>82</v>
      </c>
    </row>
    <row r="220" spans="1:7" x14ac:dyDescent="0.35">
      <c r="A220" t="s">
        <v>276</v>
      </c>
      <c r="B220" t="s">
        <v>27</v>
      </c>
      <c r="C220" t="s">
        <v>274</v>
      </c>
      <c r="D220" t="s">
        <v>275</v>
      </c>
      <c r="E220" t="s">
        <v>236</v>
      </c>
      <c r="F220" t="s">
        <v>213</v>
      </c>
      <c r="G220">
        <v>67</v>
      </c>
    </row>
    <row r="221" spans="1:7" x14ac:dyDescent="0.35">
      <c r="A221" t="s">
        <v>276</v>
      </c>
      <c r="B221" t="s">
        <v>27</v>
      </c>
      <c r="C221" t="s">
        <v>274</v>
      </c>
      <c r="D221" t="s">
        <v>275</v>
      </c>
      <c r="E221" t="s">
        <v>237</v>
      </c>
      <c r="F221" t="s">
        <v>213</v>
      </c>
      <c r="G221">
        <v>2</v>
      </c>
    </row>
    <row r="222" spans="1:7" x14ac:dyDescent="0.35">
      <c r="A222" t="s">
        <v>276</v>
      </c>
      <c r="B222" t="s">
        <v>27</v>
      </c>
      <c r="C222" t="s">
        <v>274</v>
      </c>
      <c r="D222" t="s">
        <v>275</v>
      </c>
      <c r="E222" t="s">
        <v>238</v>
      </c>
      <c r="F222" t="s">
        <v>213</v>
      </c>
      <c r="G222">
        <v>7</v>
      </c>
    </row>
    <row r="223" spans="1:7" x14ac:dyDescent="0.35">
      <c r="A223" t="s">
        <v>276</v>
      </c>
      <c r="B223" t="s">
        <v>27</v>
      </c>
      <c r="C223" t="s">
        <v>274</v>
      </c>
      <c r="D223" t="s">
        <v>275</v>
      </c>
      <c r="E223" t="s">
        <v>239</v>
      </c>
      <c r="F223" t="s">
        <v>213</v>
      </c>
      <c r="G223">
        <v>3</v>
      </c>
    </row>
    <row r="224" spans="1:7" x14ac:dyDescent="0.35">
      <c r="A224" t="s">
        <v>276</v>
      </c>
      <c r="B224" t="s">
        <v>27</v>
      </c>
      <c r="C224" t="s">
        <v>274</v>
      </c>
      <c r="D224" t="s">
        <v>275</v>
      </c>
      <c r="E224" t="s">
        <v>240</v>
      </c>
      <c r="F224" t="s">
        <v>213</v>
      </c>
      <c r="G224">
        <v>12</v>
      </c>
    </row>
    <row r="225" spans="1:7" x14ac:dyDescent="0.35">
      <c r="A225" t="s">
        <v>276</v>
      </c>
      <c r="B225" t="s">
        <v>27</v>
      </c>
      <c r="C225" t="s">
        <v>274</v>
      </c>
      <c r="D225" t="s">
        <v>275</v>
      </c>
      <c r="E225" t="s">
        <v>241</v>
      </c>
      <c r="F225" t="s">
        <v>213</v>
      </c>
      <c r="G225">
        <v>0</v>
      </c>
    </row>
    <row r="226" spans="1:7" x14ac:dyDescent="0.35">
      <c r="A226" t="s">
        <v>276</v>
      </c>
      <c r="B226" t="s">
        <v>28</v>
      </c>
      <c r="C226" t="s">
        <v>274</v>
      </c>
      <c r="D226" t="s">
        <v>275</v>
      </c>
      <c r="E226" t="s">
        <v>228</v>
      </c>
      <c r="F226" t="s">
        <v>213</v>
      </c>
      <c r="G226">
        <v>10</v>
      </c>
    </row>
    <row r="227" spans="1:7" x14ac:dyDescent="0.35">
      <c r="A227" t="s">
        <v>276</v>
      </c>
      <c r="B227" t="s">
        <v>28</v>
      </c>
      <c r="C227" t="s">
        <v>274</v>
      </c>
      <c r="D227" t="s">
        <v>275</v>
      </c>
      <c r="E227" t="s">
        <v>229</v>
      </c>
      <c r="F227" t="s">
        <v>213</v>
      </c>
      <c r="G227">
        <v>0</v>
      </c>
    </row>
    <row r="228" spans="1:7" x14ac:dyDescent="0.35">
      <c r="A228" t="s">
        <v>276</v>
      </c>
      <c r="B228" t="s">
        <v>28</v>
      </c>
      <c r="C228" t="s">
        <v>274</v>
      </c>
      <c r="D228" t="s">
        <v>275</v>
      </c>
      <c r="E228" t="s">
        <v>230</v>
      </c>
      <c r="F228" t="s">
        <v>213</v>
      </c>
      <c r="G228">
        <v>21</v>
      </c>
    </row>
    <row r="229" spans="1:7" x14ac:dyDescent="0.35">
      <c r="A229" t="s">
        <v>276</v>
      </c>
      <c r="B229" t="s">
        <v>28</v>
      </c>
      <c r="C229" t="s">
        <v>274</v>
      </c>
      <c r="D229" t="s">
        <v>275</v>
      </c>
      <c r="E229" t="s">
        <v>231</v>
      </c>
      <c r="F229" t="s">
        <v>213</v>
      </c>
      <c r="G229">
        <v>4</v>
      </c>
    </row>
    <row r="230" spans="1:7" x14ac:dyDescent="0.35">
      <c r="A230" t="s">
        <v>276</v>
      </c>
      <c r="B230" t="s">
        <v>28</v>
      </c>
      <c r="C230" t="s">
        <v>274</v>
      </c>
      <c r="D230" t="s">
        <v>275</v>
      </c>
      <c r="E230" t="s">
        <v>232</v>
      </c>
      <c r="F230" t="s">
        <v>213</v>
      </c>
      <c r="G230">
        <v>1</v>
      </c>
    </row>
    <row r="231" spans="1:7" x14ac:dyDescent="0.35">
      <c r="A231" t="s">
        <v>276</v>
      </c>
      <c r="B231" t="s">
        <v>28</v>
      </c>
      <c r="C231" t="s">
        <v>274</v>
      </c>
      <c r="D231" t="s">
        <v>275</v>
      </c>
      <c r="E231" t="s">
        <v>233</v>
      </c>
      <c r="F231" t="s">
        <v>213</v>
      </c>
      <c r="G231">
        <v>0</v>
      </c>
    </row>
    <row r="232" spans="1:7" x14ac:dyDescent="0.35">
      <c r="A232" t="s">
        <v>276</v>
      </c>
      <c r="B232" t="s">
        <v>28</v>
      </c>
      <c r="C232" t="s">
        <v>274</v>
      </c>
      <c r="D232" t="s">
        <v>275</v>
      </c>
      <c r="E232" t="s">
        <v>234</v>
      </c>
      <c r="F232" t="s">
        <v>213</v>
      </c>
      <c r="G232">
        <v>0</v>
      </c>
    </row>
    <row r="233" spans="1:7" x14ac:dyDescent="0.35">
      <c r="A233" t="s">
        <v>276</v>
      </c>
      <c r="B233" t="s">
        <v>28</v>
      </c>
      <c r="C233" t="s">
        <v>274</v>
      </c>
      <c r="D233" t="s">
        <v>275</v>
      </c>
      <c r="E233" t="s">
        <v>235</v>
      </c>
      <c r="F233" t="s">
        <v>213</v>
      </c>
      <c r="G233">
        <v>2</v>
      </c>
    </row>
    <row r="234" spans="1:7" x14ac:dyDescent="0.35">
      <c r="A234" t="s">
        <v>276</v>
      </c>
      <c r="B234" t="s">
        <v>28</v>
      </c>
      <c r="C234" t="s">
        <v>274</v>
      </c>
      <c r="D234" t="s">
        <v>275</v>
      </c>
      <c r="E234" t="s">
        <v>236</v>
      </c>
      <c r="F234" t="s">
        <v>213</v>
      </c>
      <c r="G234">
        <v>50</v>
      </c>
    </row>
    <row r="235" spans="1:7" x14ac:dyDescent="0.35">
      <c r="A235" t="s">
        <v>276</v>
      </c>
      <c r="B235" t="s">
        <v>28</v>
      </c>
      <c r="C235" t="s">
        <v>274</v>
      </c>
      <c r="D235" t="s">
        <v>275</v>
      </c>
      <c r="E235" t="s">
        <v>237</v>
      </c>
      <c r="F235" t="s">
        <v>213</v>
      </c>
      <c r="G235">
        <v>3</v>
      </c>
    </row>
    <row r="236" spans="1:7" x14ac:dyDescent="0.35">
      <c r="A236" t="s">
        <v>276</v>
      </c>
      <c r="B236" t="s">
        <v>28</v>
      </c>
      <c r="C236" t="s">
        <v>274</v>
      </c>
      <c r="D236" t="s">
        <v>275</v>
      </c>
      <c r="E236" t="s">
        <v>238</v>
      </c>
      <c r="F236" t="s">
        <v>213</v>
      </c>
      <c r="G236">
        <v>0</v>
      </c>
    </row>
    <row r="237" spans="1:7" x14ac:dyDescent="0.35">
      <c r="A237" t="s">
        <v>276</v>
      </c>
      <c r="B237" t="s">
        <v>28</v>
      </c>
      <c r="C237" t="s">
        <v>274</v>
      </c>
      <c r="D237" t="s">
        <v>275</v>
      </c>
      <c r="E237" t="s">
        <v>239</v>
      </c>
      <c r="F237" t="s">
        <v>213</v>
      </c>
      <c r="G237">
        <v>1</v>
      </c>
    </row>
    <row r="238" spans="1:7" x14ac:dyDescent="0.35">
      <c r="A238" t="s">
        <v>276</v>
      </c>
      <c r="B238" t="s">
        <v>28</v>
      </c>
      <c r="C238" t="s">
        <v>274</v>
      </c>
      <c r="D238" t="s">
        <v>275</v>
      </c>
      <c r="E238" t="s">
        <v>240</v>
      </c>
      <c r="F238" t="s">
        <v>213</v>
      </c>
      <c r="G238">
        <v>0</v>
      </c>
    </row>
    <row r="239" spans="1:7" x14ac:dyDescent="0.35">
      <c r="A239" t="s">
        <v>276</v>
      </c>
      <c r="B239" t="s">
        <v>28</v>
      </c>
      <c r="C239" t="s">
        <v>274</v>
      </c>
      <c r="D239" t="s">
        <v>275</v>
      </c>
      <c r="E239" t="s">
        <v>241</v>
      </c>
      <c r="F239" t="s">
        <v>213</v>
      </c>
      <c r="G239">
        <v>0</v>
      </c>
    </row>
    <row r="240" spans="1:7" x14ac:dyDescent="0.35">
      <c r="A240" t="s">
        <v>276</v>
      </c>
      <c r="B240" t="s">
        <v>29</v>
      </c>
      <c r="C240" t="s">
        <v>274</v>
      </c>
      <c r="D240" t="s">
        <v>275</v>
      </c>
      <c r="E240" t="s">
        <v>228</v>
      </c>
      <c r="F240" t="s">
        <v>213</v>
      </c>
      <c r="G240">
        <v>0</v>
      </c>
    </row>
    <row r="241" spans="1:7" x14ac:dyDescent="0.35">
      <c r="A241" t="s">
        <v>276</v>
      </c>
      <c r="B241" t="s">
        <v>29</v>
      </c>
      <c r="C241" t="s">
        <v>274</v>
      </c>
      <c r="D241" t="s">
        <v>275</v>
      </c>
      <c r="E241" t="s">
        <v>229</v>
      </c>
      <c r="F241" t="s">
        <v>213</v>
      </c>
      <c r="G241">
        <v>0</v>
      </c>
    </row>
    <row r="242" spans="1:7" x14ac:dyDescent="0.35">
      <c r="A242" t="s">
        <v>276</v>
      </c>
      <c r="B242" t="s">
        <v>29</v>
      </c>
      <c r="C242" t="s">
        <v>274</v>
      </c>
      <c r="D242" t="s">
        <v>275</v>
      </c>
      <c r="E242" t="s">
        <v>230</v>
      </c>
      <c r="F242" t="s">
        <v>213</v>
      </c>
      <c r="G242">
        <v>22</v>
      </c>
    </row>
    <row r="243" spans="1:7" x14ac:dyDescent="0.35">
      <c r="A243" t="s">
        <v>276</v>
      </c>
      <c r="B243" t="s">
        <v>29</v>
      </c>
      <c r="C243" t="s">
        <v>274</v>
      </c>
      <c r="D243" t="s">
        <v>275</v>
      </c>
      <c r="E243" t="s">
        <v>231</v>
      </c>
      <c r="F243" t="s">
        <v>213</v>
      </c>
      <c r="G243">
        <v>1</v>
      </c>
    </row>
    <row r="244" spans="1:7" x14ac:dyDescent="0.35">
      <c r="A244" t="s">
        <v>276</v>
      </c>
      <c r="B244" t="s">
        <v>29</v>
      </c>
      <c r="C244" t="s">
        <v>274</v>
      </c>
      <c r="D244" t="s">
        <v>275</v>
      </c>
      <c r="E244" t="s">
        <v>232</v>
      </c>
      <c r="F244" t="s">
        <v>213</v>
      </c>
      <c r="G244">
        <v>3</v>
      </c>
    </row>
    <row r="245" spans="1:7" x14ac:dyDescent="0.35">
      <c r="A245" t="s">
        <v>276</v>
      </c>
      <c r="B245" t="s">
        <v>29</v>
      </c>
      <c r="C245" t="s">
        <v>274</v>
      </c>
      <c r="D245" t="s">
        <v>275</v>
      </c>
      <c r="E245" t="s">
        <v>233</v>
      </c>
      <c r="F245" t="s">
        <v>213</v>
      </c>
      <c r="G245">
        <v>0</v>
      </c>
    </row>
    <row r="246" spans="1:7" x14ac:dyDescent="0.35">
      <c r="A246" t="s">
        <v>276</v>
      </c>
      <c r="B246" t="s">
        <v>29</v>
      </c>
      <c r="C246" t="s">
        <v>274</v>
      </c>
      <c r="D246" t="s">
        <v>275</v>
      </c>
      <c r="E246" t="s">
        <v>234</v>
      </c>
      <c r="F246" t="s">
        <v>213</v>
      </c>
      <c r="G246">
        <v>0</v>
      </c>
    </row>
    <row r="247" spans="1:7" x14ac:dyDescent="0.35">
      <c r="A247" t="s">
        <v>276</v>
      </c>
      <c r="B247" t="s">
        <v>29</v>
      </c>
      <c r="C247" t="s">
        <v>274</v>
      </c>
      <c r="D247" t="s">
        <v>275</v>
      </c>
      <c r="E247" t="s">
        <v>235</v>
      </c>
      <c r="F247" t="s">
        <v>213</v>
      </c>
      <c r="G247">
        <v>8</v>
      </c>
    </row>
    <row r="248" spans="1:7" x14ac:dyDescent="0.35">
      <c r="A248" t="s">
        <v>276</v>
      </c>
      <c r="B248" t="s">
        <v>29</v>
      </c>
      <c r="C248" t="s">
        <v>274</v>
      </c>
      <c r="D248" t="s">
        <v>275</v>
      </c>
      <c r="E248" t="s">
        <v>236</v>
      </c>
      <c r="F248" t="s">
        <v>213</v>
      </c>
      <c r="G248">
        <v>16</v>
      </c>
    </row>
    <row r="249" spans="1:7" x14ac:dyDescent="0.35">
      <c r="A249" t="s">
        <v>276</v>
      </c>
      <c r="B249" t="s">
        <v>29</v>
      </c>
      <c r="C249" t="s">
        <v>274</v>
      </c>
      <c r="D249" t="s">
        <v>275</v>
      </c>
      <c r="E249" t="s">
        <v>237</v>
      </c>
      <c r="F249" t="s">
        <v>213</v>
      </c>
      <c r="G249">
        <v>0</v>
      </c>
    </row>
    <row r="250" spans="1:7" x14ac:dyDescent="0.35">
      <c r="A250" t="s">
        <v>276</v>
      </c>
      <c r="B250" t="s">
        <v>29</v>
      </c>
      <c r="C250" t="s">
        <v>274</v>
      </c>
      <c r="D250" t="s">
        <v>275</v>
      </c>
      <c r="E250" t="s">
        <v>238</v>
      </c>
      <c r="F250" t="s">
        <v>213</v>
      </c>
      <c r="G250">
        <v>1</v>
      </c>
    </row>
    <row r="251" spans="1:7" x14ac:dyDescent="0.35">
      <c r="A251" t="s">
        <v>276</v>
      </c>
      <c r="B251" t="s">
        <v>29</v>
      </c>
      <c r="C251" t="s">
        <v>274</v>
      </c>
      <c r="D251" t="s">
        <v>275</v>
      </c>
      <c r="E251" t="s">
        <v>239</v>
      </c>
      <c r="F251" t="s">
        <v>213</v>
      </c>
      <c r="G251">
        <v>1</v>
      </c>
    </row>
    <row r="252" spans="1:7" x14ac:dyDescent="0.35">
      <c r="A252" t="s">
        <v>276</v>
      </c>
      <c r="B252" t="s">
        <v>29</v>
      </c>
      <c r="C252" t="s">
        <v>274</v>
      </c>
      <c r="D252" t="s">
        <v>275</v>
      </c>
      <c r="E252" t="s">
        <v>240</v>
      </c>
      <c r="F252" t="s">
        <v>213</v>
      </c>
      <c r="G252">
        <v>36</v>
      </c>
    </row>
    <row r="253" spans="1:7" x14ac:dyDescent="0.35">
      <c r="A253" t="s">
        <v>276</v>
      </c>
      <c r="B253" t="s">
        <v>29</v>
      </c>
      <c r="C253" t="s">
        <v>274</v>
      </c>
      <c r="D253" t="s">
        <v>275</v>
      </c>
      <c r="E253" t="s">
        <v>241</v>
      </c>
      <c r="F253" t="s">
        <v>213</v>
      </c>
      <c r="G253">
        <v>3</v>
      </c>
    </row>
    <row r="254" spans="1:7" x14ac:dyDescent="0.35">
      <c r="A254" t="s">
        <v>276</v>
      </c>
      <c r="B254" t="s">
        <v>188</v>
      </c>
      <c r="C254" t="s">
        <v>274</v>
      </c>
      <c r="D254" t="s">
        <v>275</v>
      </c>
      <c r="E254" t="s">
        <v>228</v>
      </c>
      <c r="F254" t="s">
        <v>213</v>
      </c>
      <c r="G254">
        <v>6</v>
      </c>
    </row>
    <row r="255" spans="1:7" x14ac:dyDescent="0.35">
      <c r="A255" t="s">
        <v>276</v>
      </c>
      <c r="B255" t="s">
        <v>188</v>
      </c>
      <c r="C255" t="s">
        <v>274</v>
      </c>
      <c r="D255" t="s">
        <v>275</v>
      </c>
      <c r="E255" t="s">
        <v>229</v>
      </c>
      <c r="F255" t="s">
        <v>213</v>
      </c>
      <c r="G255">
        <v>0</v>
      </c>
    </row>
    <row r="256" spans="1:7" x14ac:dyDescent="0.35">
      <c r="A256" t="s">
        <v>276</v>
      </c>
      <c r="B256" t="s">
        <v>188</v>
      </c>
      <c r="C256" t="s">
        <v>274</v>
      </c>
      <c r="D256" t="s">
        <v>275</v>
      </c>
      <c r="E256" t="s">
        <v>230</v>
      </c>
      <c r="F256" t="s">
        <v>213</v>
      </c>
      <c r="G256">
        <v>0</v>
      </c>
    </row>
    <row r="257" spans="1:7" x14ac:dyDescent="0.35">
      <c r="A257" t="s">
        <v>276</v>
      </c>
      <c r="B257" t="s">
        <v>188</v>
      </c>
      <c r="C257" t="s">
        <v>274</v>
      </c>
      <c r="D257" t="s">
        <v>275</v>
      </c>
      <c r="E257" t="s">
        <v>231</v>
      </c>
      <c r="F257" t="s">
        <v>213</v>
      </c>
      <c r="G257">
        <v>0</v>
      </c>
    </row>
    <row r="258" spans="1:7" x14ac:dyDescent="0.35">
      <c r="A258" t="s">
        <v>276</v>
      </c>
      <c r="B258" t="s">
        <v>188</v>
      </c>
      <c r="C258" t="s">
        <v>274</v>
      </c>
      <c r="D258" t="s">
        <v>275</v>
      </c>
      <c r="E258" t="s">
        <v>232</v>
      </c>
      <c r="F258" t="s">
        <v>213</v>
      </c>
      <c r="G258">
        <v>1</v>
      </c>
    </row>
    <row r="259" spans="1:7" x14ac:dyDescent="0.35">
      <c r="A259" t="s">
        <v>276</v>
      </c>
      <c r="B259" t="s">
        <v>188</v>
      </c>
      <c r="C259" t="s">
        <v>274</v>
      </c>
      <c r="D259" t="s">
        <v>275</v>
      </c>
      <c r="E259" t="s">
        <v>233</v>
      </c>
      <c r="F259" t="s">
        <v>213</v>
      </c>
      <c r="G259">
        <v>0</v>
      </c>
    </row>
    <row r="260" spans="1:7" x14ac:dyDescent="0.35">
      <c r="A260" t="s">
        <v>276</v>
      </c>
      <c r="B260" t="s">
        <v>188</v>
      </c>
      <c r="C260" t="s">
        <v>274</v>
      </c>
      <c r="D260" t="s">
        <v>275</v>
      </c>
      <c r="E260" t="s">
        <v>234</v>
      </c>
      <c r="F260" t="s">
        <v>213</v>
      </c>
      <c r="G260">
        <v>0</v>
      </c>
    </row>
    <row r="261" spans="1:7" x14ac:dyDescent="0.35">
      <c r="A261" t="s">
        <v>276</v>
      </c>
      <c r="B261" t="s">
        <v>188</v>
      </c>
      <c r="C261" t="s">
        <v>274</v>
      </c>
      <c r="D261" t="s">
        <v>275</v>
      </c>
      <c r="E261" t="s">
        <v>235</v>
      </c>
      <c r="F261" t="s">
        <v>213</v>
      </c>
      <c r="G261">
        <v>0</v>
      </c>
    </row>
    <row r="262" spans="1:7" x14ac:dyDescent="0.35">
      <c r="A262" t="s">
        <v>276</v>
      </c>
      <c r="B262" t="s">
        <v>188</v>
      </c>
      <c r="C262" t="s">
        <v>274</v>
      </c>
      <c r="D262" t="s">
        <v>275</v>
      </c>
      <c r="E262" t="s">
        <v>236</v>
      </c>
      <c r="F262" t="s">
        <v>213</v>
      </c>
      <c r="G262">
        <v>18</v>
      </c>
    </row>
    <row r="263" spans="1:7" x14ac:dyDescent="0.35">
      <c r="A263" t="s">
        <v>276</v>
      </c>
      <c r="B263" t="s">
        <v>188</v>
      </c>
      <c r="C263" t="s">
        <v>274</v>
      </c>
      <c r="D263" t="s">
        <v>275</v>
      </c>
      <c r="E263" t="s">
        <v>237</v>
      </c>
      <c r="F263" t="s">
        <v>213</v>
      </c>
      <c r="G263">
        <v>0</v>
      </c>
    </row>
    <row r="264" spans="1:7" x14ac:dyDescent="0.35">
      <c r="A264" t="s">
        <v>276</v>
      </c>
      <c r="B264" t="s">
        <v>188</v>
      </c>
      <c r="C264" t="s">
        <v>274</v>
      </c>
      <c r="D264" t="s">
        <v>275</v>
      </c>
      <c r="E264" t="s">
        <v>238</v>
      </c>
      <c r="F264" t="s">
        <v>213</v>
      </c>
      <c r="G264">
        <v>0</v>
      </c>
    </row>
    <row r="265" spans="1:7" x14ac:dyDescent="0.35">
      <c r="A265" t="s">
        <v>276</v>
      </c>
      <c r="B265" t="s">
        <v>188</v>
      </c>
      <c r="C265" t="s">
        <v>274</v>
      </c>
      <c r="D265" t="s">
        <v>275</v>
      </c>
      <c r="E265" t="s">
        <v>239</v>
      </c>
      <c r="F265" t="s">
        <v>213</v>
      </c>
      <c r="G265">
        <v>0</v>
      </c>
    </row>
    <row r="266" spans="1:7" x14ac:dyDescent="0.35">
      <c r="A266" t="s">
        <v>276</v>
      </c>
      <c r="B266" t="s">
        <v>188</v>
      </c>
      <c r="C266" t="s">
        <v>274</v>
      </c>
      <c r="D266" t="s">
        <v>275</v>
      </c>
      <c r="E266" t="s">
        <v>240</v>
      </c>
      <c r="F266" t="s">
        <v>213</v>
      </c>
      <c r="G266">
        <v>1</v>
      </c>
    </row>
    <row r="267" spans="1:7" x14ac:dyDescent="0.35">
      <c r="A267" t="s">
        <v>276</v>
      </c>
      <c r="B267" t="s">
        <v>188</v>
      </c>
      <c r="C267" t="s">
        <v>274</v>
      </c>
      <c r="D267" t="s">
        <v>275</v>
      </c>
      <c r="E267" t="s">
        <v>241</v>
      </c>
      <c r="F267" t="s">
        <v>213</v>
      </c>
      <c r="G267">
        <v>4</v>
      </c>
    </row>
    <row r="268" spans="1:7" x14ac:dyDescent="0.35">
      <c r="A268" t="s">
        <v>276</v>
      </c>
      <c r="B268" t="s">
        <v>30</v>
      </c>
      <c r="C268" t="s">
        <v>274</v>
      </c>
      <c r="D268" t="s">
        <v>275</v>
      </c>
      <c r="E268" t="s">
        <v>228</v>
      </c>
      <c r="F268" t="s">
        <v>213</v>
      </c>
      <c r="G268">
        <v>8</v>
      </c>
    </row>
    <row r="269" spans="1:7" x14ac:dyDescent="0.35">
      <c r="A269" t="s">
        <v>276</v>
      </c>
      <c r="B269" t="s">
        <v>30</v>
      </c>
      <c r="C269" t="s">
        <v>274</v>
      </c>
      <c r="D269" t="s">
        <v>275</v>
      </c>
      <c r="E269" t="s">
        <v>229</v>
      </c>
      <c r="F269" t="s">
        <v>213</v>
      </c>
      <c r="G269">
        <v>0</v>
      </c>
    </row>
    <row r="270" spans="1:7" x14ac:dyDescent="0.35">
      <c r="A270" t="s">
        <v>276</v>
      </c>
      <c r="B270" t="s">
        <v>30</v>
      </c>
      <c r="C270" t="s">
        <v>274</v>
      </c>
      <c r="D270" t="s">
        <v>275</v>
      </c>
      <c r="E270" t="s">
        <v>230</v>
      </c>
      <c r="F270" t="s">
        <v>213</v>
      </c>
      <c r="G270">
        <v>8</v>
      </c>
    </row>
    <row r="271" spans="1:7" x14ac:dyDescent="0.35">
      <c r="A271" t="s">
        <v>276</v>
      </c>
      <c r="B271" t="s">
        <v>30</v>
      </c>
      <c r="C271" t="s">
        <v>274</v>
      </c>
      <c r="D271" t="s">
        <v>275</v>
      </c>
      <c r="E271" t="s">
        <v>231</v>
      </c>
      <c r="F271" t="s">
        <v>213</v>
      </c>
      <c r="G271">
        <v>0</v>
      </c>
    </row>
    <row r="272" spans="1:7" x14ac:dyDescent="0.35">
      <c r="A272" t="s">
        <v>276</v>
      </c>
      <c r="B272" t="s">
        <v>30</v>
      </c>
      <c r="C272" t="s">
        <v>274</v>
      </c>
      <c r="D272" t="s">
        <v>275</v>
      </c>
      <c r="E272" t="s">
        <v>232</v>
      </c>
      <c r="F272" t="s">
        <v>213</v>
      </c>
      <c r="G272">
        <v>7</v>
      </c>
    </row>
    <row r="273" spans="1:7" x14ac:dyDescent="0.35">
      <c r="A273" t="s">
        <v>276</v>
      </c>
      <c r="B273" t="s">
        <v>30</v>
      </c>
      <c r="C273" t="s">
        <v>274</v>
      </c>
      <c r="D273" t="s">
        <v>275</v>
      </c>
      <c r="E273" t="s">
        <v>233</v>
      </c>
      <c r="F273" t="s">
        <v>213</v>
      </c>
      <c r="G273">
        <v>0</v>
      </c>
    </row>
    <row r="274" spans="1:7" x14ac:dyDescent="0.35">
      <c r="A274" t="s">
        <v>276</v>
      </c>
      <c r="B274" t="s">
        <v>30</v>
      </c>
      <c r="C274" t="s">
        <v>274</v>
      </c>
      <c r="D274" t="s">
        <v>275</v>
      </c>
      <c r="E274" t="s">
        <v>234</v>
      </c>
      <c r="F274" t="s">
        <v>213</v>
      </c>
      <c r="G274">
        <v>0</v>
      </c>
    </row>
    <row r="275" spans="1:7" x14ac:dyDescent="0.35">
      <c r="A275" t="s">
        <v>276</v>
      </c>
      <c r="B275" t="s">
        <v>30</v>
      </c>
      <c r="C275" t="s">
        <v>274</v>
      </c>
      <c r="D275" t="s">
        <v>275</v>
      </c>
      <c r="E275" t="s">
        <v>235</v>
      </c>
      <c r="F275" t="s">
        <v>213</v>
      </c>
      <c r="G275">
        <v>24</v>
      </c>
    </row>
    <row r="276" spans="1:7" x14ac:dyDescent="0.35">
      <c r="A276" t="s">
        <v>276</v>
      </c>
      <c r="B276" t="s">
        <v>30</v>
      </c>
      <c r="C276" t="s">
        <v>274</v>
      </c>
      <c r="D276" t="s">
        <v>275</v>
      </c>
      <c r="E276" t="s">
        <v>236</v>
      </c>
      <c r="F276" t="s">
        <v>213</v>
      </c>
      <c r="G276">
        <v>0</v>
      </c>
    </row>
    <row r="277" spans="1:7" x14ac:dyDescent="0.35">
      <c r="A277" t="s">
        <v>276</v>
      </c>
      <c r="B277" t="s">
        <v>30</v>
      </c>
      <c r="C277" t="s">
        <v>274</v>
      </c>
      <c r="D277" t="s">
        <v>275</v>
      </c>
      <c r="E277" t="s">
        <v>237</v>
      </c>
      <c r="F277" t="s">
        <v>213</v>
      </c>
      <c r="G277">
        <v>1</v>
      </c>
    </row>
    <row r="278" spans="1:7" x14ac:dyDescent="0.35">
      <c r="A278" t="s">
        <v>276</v>
      </c>
      <c r="B278" t="s">
        <v>30</v>
      </c>
      <c r="C278" t="s">
        <v>274</v>
      </c>
      <c r="D278" t="s">
        <v>275</v>
      </c>
      <c r="E278" t="s">
        <v>238</v>
      </c>
      <c r="F278" t="s">
        <v>213</v>
      </c>
      <c r="G278">
        <v>1</v>
      </c>
    </row>
    <row r="279" spans="1:7" x14ac:dyDescent="0.35">
      <c r="A279" t="s">
        <v>276</v>
      </c>
      <c r="B279" t="s">
        <v>30</v>
      </c>
      <c r="C279" t="s">
        <v>274</v>
      </c>
      <c r="D279" t="s">
        <v>275</v>
      </c>
      <c r="E279" t="s">
        <v>239</v>
      </c>
      <c r="F279" t="s">
        <v>213</v>
      </c>
      <c r="G279">
        <v>0</v>
      </c>
    </row>
    <row r="280" spans="1:7" x14ac:dyDescent="0.35">
      <c r="A280" t="s">
        <v>276</v>
      </c>
      <c r="B280" t="s">
        <v>30</v>
      </c>
      <c r="C280" t="s">
        <v>274</v>
      </c>
      <c r="D280" t="s">
        <v>275</v>
      </c>
      <c r="E280" t="s">
        <v>240</v>
      </c>
      <c r="F280" t="s">
        <v>213</v>
      </c>
      <c r="G280">
        <v>1</v>
      </c>
    </row>
    <row r="281" spans="1:7" x14ac:dyDescent="0.35">
      <c r="A281" t="s">
        <v>276</v>
      </c>
      <c r="B281" t="s">
        <v>30</v>
      </c>
      <c r="C281" t="s">
        <v>274</v>
      </c>
      <c r="D281" t="s">
        <v>275</v>
      </c>
      <c r="E281" t="s">
        <v>241</v>
      </c>
      <c r="F281" t="s">
        <v>213</v>
      </c>
      <c r="G281">
        <v>0</v>
      </c>
    </row>
    <row r="282" spans="1:7" x14ac:dyDescent="0.35">
      <c r="A282" t="s">
        <v>276</v>
      </c>
      <c r="B282" t="s">
        <v>31</v>
      </c>
      <c r="C282" t="s">
        <v>274</v>
      </c>
      <c r="D282" t="s">
        <v>275</v>
      </c>
      <c r="E282" t="s">
        <v>228</v>
      </c>
      <c r="F282" t="s">
        <v>213</v>
      </c>
      <c r="G282">
        <v>0</v>
      </c>
    </row>
    <row r="283" spans="1:7" x14ac:dyDescent="0.35">
      <c r="A283" t="s">
        <v>276</v>
      </c>
      <c r="B283" t="s">
        <v>31</v>
      </c>
      <c r="C283" t="s">
        <v>274</v>
      </c>
      <c r="D283" t="s">
        <v>275</v>
      </c>
      <c r="E283" t="s">
        <v>229</v>
      </c>
      <c r="F283" t="s">
        <v>213</v>
      </c>
      <c r="G283">
        <v>0</v>
      </c>
    </row>
    <row r="284" spans="1:7" x14ac:dyDescent="0.35">
      <c r="A284" t="s">
        <v>276</v>
      </c>
      <c r="B284" t="s">
        <v>31</v>
      </c>
      <c r="C284" t="s">
        <v>274</v>
      </c>
      <c r="D284" t="s">
        <v>275</v>
      </c>
      <c r="E284" t="s">
        <v>230</v>
      </c>
      <c r="F284" t="s">
        <v>213</v>
      </c>
      <c r="G284">
        <v>2</v>
      </c>
    </row>
    <row r="285" spans="1:7" x14ac:dyDescent="0.35">
      <c r="A285" t="s">
        <v>276</v>
      </c>
      <c r="B285" t="s">
        <v>31</v>
      </c>
      <c r="C285" t="s">
        <v>274</v>
      </c>
      <c r="D285" t="s">
        <v>275</v>
      </c>
      <c r="E285" t="s">
        <v>231</v>
      </c>
      <c r="F285" t="s">
        <v>213</v>
      </c>
      <c r="G285">
        <v>0</v>
      </c>
    </row>
    <row r="286" spans="1:7" x14ac:dyDescent="0.35">
      <c r="A286" t="s">
        <v>276</v>
      </c>
      <c r="B286" t="s">
        <v>31</v>
      </c>
      <c r="C286" t="s">
        <v>274</v>
      </c>
      <c r="D286" t="s">
        <v>275</v>
      </c>
      <c r="E286" t="s">
        <v>232</v>
      </c>
      <c r="F286" t="s">
        <v>213</v>
      </c>
      <c r="G286">
        <v>0</v>
      </c>
    </row>
    <row r="287" spans="1:7" x14ac:dyDescent="0.35">
      <c r="A287" t="s">
        <v>276</v>
      </c>
      <c r="B287" t="s">
        <v>31</v>
      </c>
      <c r="C287" t="s">
        <v>274</v>
      </c>
      <c r="D287" t="s">
        <v>275</v>
      </c>
      <c r="E287" t="s">
        <v>233</v>
      </c>
      <c r="F287" t="s">
        <v>213</v>
      </c>
      <c r="G287">
        <v>0</v>
      </c>
    </row>
    <row r="288" spans="1:7" x14ac:dyDescent="0.35">
      <c r="A288" t="s">
        <v>276</v>
      </c>
      <c r="B288" t="s">
        <v>31</v>
      </c>
      <c r="C288" t="s">
        <v>274</v>
      </c>
      <c r="D288" t="s">
        <v>275</v>
      </c>
      <c r="E288" t="s">
        <v>234</v>
      </c>
      <c r="F288" t="s">
        <v>213</v>
      </c>
      <c r="G288">
        <v>0</v>
      </c>
    </row>
    <row r="289" spans="1:7" x14ac:dyDescent="0.35">
      <c r="A289" t="s">
        <v>276</v>
      </c>
      <c r="B289" t="s">
        <v>31</v>
      </c>
      <c r="C289" t="s">
        <v>274</v>
      </c>
      <c r="D289" t="s">
        <v>275</v>
      </c>
      <c r="E289" t="s">
        <v>235</v>
      </c>
      <c r="F289" t="s">
        <v>213</v>
      </c>
      <c r="G289">
        <v>3</v>
      </c>
    </row>
    <row r="290" spans="1:7" x14ac:dyDescent="0.35">
      <c r="A290" t="s">
        <v>276</v>
      </c>
      <c r="B290" t="s">
        <v>31</v>
      </c>
      <c r="C290" t="s">
        <v>274</v>
      </c>
      <c r="D290" t="s">
        <v>275</v>
      </c>
      <c r="E290" t="s">
        <v>236</v>
      </c>
      <c r="F290" t="s">
        <v>213</v>
      </c>
      <c r="G290">
        <v>27</v>
      </c>
    </row>
    <row r="291" spans="1:7" x14ac:dyDescent="0.35">
      <c r="A291" t="s">
        <v>276</v>
      </c>
      <c r="B291" t="s">
        <v>31</v>
      </c>
      <c r="C291" t="s">
        <v>274</v>
      </c>
      <c r="D291" t="s">
        <v>275</v>
      </c>
      <c r="E291" t="s">
        <v>237</v>
      </c>
      <c r="F291" t="s">
        <v>213</v>
      </c>
      <c r="G291">
        <v>0</v>
      </c>
    </row>
    <row r="292" spans="1:7" x14ac:dyDescent="0.35">
      <c r="A292" t="s">
        <v>276</v>
      </c>
      <c r="B292" t="s">
        <v>31</v>
      </c>
      <c r="C292" t="s">
        <v>274</v>
      </c>
      <c r="D292" t="s">
        <v>275</v>
      </c>
      <c r="E292" t="s">
        <v>238</v>
      </c>
      <c r="F292" t="s">
        <v>213</v>
      </c>
      <c r="G292">
        <v>0</v>
      </c>
    </row>
    <row r="293" spans="1:7" x14ac:dyDescent="0.35">
      <c r="A293" t="s">
        <v>276</v>
      </c>
      <c r="B293" t="s">
        <v>31</v>
      </c>
      <c r="C293" t="s">
        <v>274</v>
      </c>
      <c r="D293" t="s">
        <v>275</v>
      </c>
      <c r="E293" t="s">
        <v>239</v>
      </c>
      <c r="F293" t="s">
        <v>213</v>
      </c>
      <c r="G293">
        <v>1</v>
      </c>
    </row>
    <row r="294" spans="1:7" x14ac:dyDescent="0.35">
      <c r="A294" t="s">
        <v>276</v>
      </c>
      <c r="B294" t="s">
        <v>31</v>
      </c>
      <c r="C294" t="s">
        <v>274</v>
      </c>
      <c r="D294" t="s">
        <v>275</v>
      </c>
      <c r="E294" t="s">
        <v>240</v>
      </c>
      <c r="F294" t="s">
        <v>213</v>
      </c>
      <c r="G294">
        <v>0</v>
      </c>
    </row>
    <row r="295" spans="1:7" x14ac:dyDescent="0.35">
      <c r="A295" t="s">
        <v>276</v>
      </c>
      <c r="B295" t="s">
        <v>31</v>
      </c>
      <c r="C295" t="s">
        <v>274</v>
      </c>
      <c r="D295" t="s">
        <v>275</v>
      </c>
      <c r="E295" t="s">
        <v>241</v>
      </c>
      <c r="F295" t="s">
        <v>213</v>
      </c>
      <c r="G295">
        <v>0</v>
      </c>
    </row>
    <row r="296" spans="1:7" x14ac:dyDescent="0.35">
      <c r="A296" t="s">
        <v>276</v>
      </c>
      <c r="B296" t="s">
        <v>189</v>
      </c>
      <c r="C296" t="s">
        <v>274</v>
      </c>
      <c r="D296" t="s">
        <v>275</v>
      </c>
      <c r="E296" t="s">
        <v>228</v>
      </c>
      <c r="F296" t="s">
        <v>213</v>
      </c>
      <c r="G296">
        <v>0</v>
      </c>
    </row>
    <row r="297" spans="1:7" x14ac:dyDescent="0.35">
      <c r="A297" t="s">
        <v>276</v>
      </c>
      <c r="B297" t="s">
        <v>189</v>
      </c>
      <c r="C297" t="s">
        <v>274</v>
      </c>
      <c r="D297" t="s">
        <v>275</v>
      </c>
      <c r="E297" t="s">
        <v>229</v>
      </c>
      <c r="F297" t="s">
        <v>213</v>
      </c>
      <c r="G297">
        <v>0</v>
      </c>
    </row>
    <row r="298" spans="1:7" x14ac:dyDescent="0.35">
      <c r="A298" t="s">
        <v>276</v>
      </c>
      <c r="B298" t="s">
        <v>189</v>
      </c>
      <c r="C298" t="s">
        <v>274</v>
      </c>
      <c r="D298" t="s">
        <v>275</v>
      </c>
      <c r="E298" t="s">
        <v>230</v>
      </c>
      <c r="F298" t="s">
        <v>213</v>
      </c>
      <c r="G298">
        <v>1</v>
      </c>
    </row>
    <row r="299" spans="1:7" x14ac:dyDescent="0.35">
      <c r="A299" t="s">
        <v>276</v>
      </c>
      <c r="B299" t="s">
        <v>189</v>
      </c>
      <c r="C299" t="s">
        <v>274</v>
      </c>
      <c r="D299" t="s">
        <v>275</v>
      </c>
      <c r="E299" t="s">
        <v>231</v>
      </c>
      <c r="F299" t="s">
        <v>213</v>
      </c>
      <c r="G299">
        <v>0</v>
      </c>
    </row>
    <row r="300" spans="1:7" x14ac:dyDescent="0.35">
      <c r="A300" t="s">
        <v>276</v>
      </c>
      <c r="B300" t="s">
        <v>189</v>
      </c>
      <c r="C300" t="s">
        <v>274</v>
      </c>
      <c r="D300" t="s">
        <v>275</v>
      </c>
      <c r="E300" t="s">
        <v>232</v>
      </c>
      <c r="F300" t="s">
        <v>213</v>
      </c>
      <c r="G300">
        <v>0</v>
      </c>
    </row>
    <row r="301" spans="1:7" x14ac:dyDescent="0.35">
      <c r="A301" t="s">
        <v>276</v>
      </c>
      <c r="B301" t="s">
        <v>189</v>
      </c>
      <c r="C301" t="s">
        <v>274</v>
      </c>
      <c r="D301" t="s">
        <v>275</v>
      </c>
      <c r="E301" t="s">
        <v>233</v>
      </c>
      <c r="F301" t="s">
        <v>213</v>
      </c>
      <c r="G301">
        <v>0</v>
      </c>
    </row>
    <row r="302" spans="1:7" x14ac:dyDescent="0.35">
      <c r="A302" t="s">
        <v>276</v>
      </c>
      <c r="B302" t="s">
        <v>189</v>
      </c>
      <c r="C302" t="s">
        <v>274</v>
      </c>
      <c r="D302" t="s">
        <v>275</v>
      </c>
      <c r="E302" t="s">
        <v>234</v>
      </c>
      <c r="F302" t="s">
        <v>213</v>
      </c>
      <c r="G302">
        <v>0</v>
      </c>
    </row>
    <row r="303" spans="1:7" x14ac:dyDescent="0.35">
      <c r="A303" t="s">
        <v>276</v>
      </c>
      <c r="B303" t="s">
        <v>189</v>
      </c>
      <c r="C303" t="s">
        <v>274</v>
      </c>
      <c r="D303" t="s">
        <v>275</v>
      </c>
      <c r="E303" t="s">
        <v>235</v>
      </c>
      <c r="F303" t="s">
        <v>213</v>
      </c>
      <c r="G303">
        <v>0</v>
      </c>
    </row>
    <row r="304" spans="1:7" x14ac:dyDescent="0.35">
      <c r="A304" t="s">
        <v>276</v>
      </c>
      <c r="B304" t="s">
        <v>189</v>
      </c>
      <c r="C304" t="s">
        <v>274</v>
      </c>
      <c r="D304" t="s">
        <v>275</v>
      </c>
      <c r="E304" t="s">
        <v>236</v>
      </c>
      <c r="F304" t="s">
        <v>213</v>
      </c>
      <c r="G304">
        <v>1</v>
      </c>
    </row>
    <row r="305" spans="1:7" x14ac:dyDescent="0.35">
      <c r="A305" t="s">
        <v>276</v>
      </c>
      <c r="B305" t="s">
        <v>189</v>
      </c>
      <c r="C305" t="s">
        <v>274</v>
      </c>
      <c r="D305" t="s">
        <v>275</v>
      </c>
      <c r="E305" t="s">
        <v>237</v>
      </c>
      <c r="F305" t="s">
        <v>213</v>
      </c>
      <c r="G305">
        <v>0</v>
      </c>
    </row>
    <row r="306" spans="1:7" x14ac:dyDescent="0.35">
      <c r="A306" t="s">
        <v>276</v>
      </c>
      <c r="B306" t="s">
        <v>189</v>
      </c>
      <c r="C306" t="s">
        <v>274</v>
      </c>
      <c r="D306" t="s">
        <v>275</v>
      </c>
      <c r="E306" t="s">
        <v>238</v>
      </c>
      <c r="F306" t="s">
        <v>213</v>
      </c>
      <c r="G306">
        <v>0</v>
      </c>
    </row>
    <row r="307" spans="1:7" x14ac:dyDescent="0.35">
      <c r="A307" t="s">
        <v>276</v>
      </c>
      <c r="B307" t="s">
        <v>189</v>
      </c>
      <c r="C307" t="s">
        <v>274</v>
      </c>
      <c r="D307" t="s">
        <v>275</v>
      </c>
      <c r="E307" t="s">
        <v>239</v>
      </c>
      <c r="F307" t="s">
        <v>213</v>
      </c>
      <c r="G307">
        <v>0</v>
      </c>
    </row>
    <row r="308" spans="1:7" x14ac:dyDescent="0.35">
      <c r="A308" t="s">
        <v>276</v>
      </c>
      <c r="B308" t="s">
        <v>189</v>
      </c>
      <c r="C308" t="s">
        <v>274</v>
      </c>
      <c r="D308" t="s">
        <v>275</v>
      </c>
      <c r="E308" t="s">
        <v>240</v>
      </c>
      <c r="F308" t="s">
        <v>213</v>
      </c>
      <c r="G308">
        <v>4</v>
      </c>
    </row>
    <row r="309" spans="1:7" x14ac:dyDescent="0.35">
      <c r="A309" t="s">
        <v>276</v>
      </c>
      <c r="B309" t="s">
        <v>189</v>
      </c>
      <c r="C309" t="s">
        <v>274</v>
      </c>
      <c r="D309" t="s">
        <v>275</v>
      </c>
      <c r="E309" t="s">
        <v>241</v>
      </c>
      <c r="F309" t="s">
        <v>213</v>
      </c>
      <c r="G309">
        <v>0</v>
      </c>
    </row>
    <row r="310" spans="1:7" x14ac:dyDescent="0.35">
      <c r="A310" t="s">
        <v>276</v>
      </c>
      <c r="B310" t="s">
        <v>32</v>
      </c>
      <c r="C310" t="s">
        <v>274</v>
      </c>
      <c r="D310" t="s">
        <v>275</v>
      </c>
      <c r="E310" t="s">
        <v>228</v>
      </c>
      <c r="F310" t="s">
        <v>213</v>
      </c>
      <c r="G310">
        <v>0</v>
      </c>
    </row>
    <row r="311" spans="1:7" x14ac:dyDescent="0.35">
      <c r="A311" t="s">
        <v>276</v>
      </c>
      <c r="B311" t="s">
        <v>32</v>
      </c>
      <c r="C311" t="s">
        <v>274</v>
      </c>
      <c r="D311" t="s">
        <v>275</v>
      </c>
      <c r="E311" t="s">
        <v>229</v>
      </c>
      <c r="F311" t="s">
        <v>213</v>
      </c>
      <c r="G311">
        <v>0</v>
      </c>
    </row>
    <row r="312" spans="1:7" x14ac:dyDescent="0.35">
      <c r="A312" t="s">
        <v>276</v>
      </c>
      <c r="B312" t="s">
        <v>32</v>
      </c>
      <c r="C312" t="s">
        <v>274</v>
      </c>
      <c r="D312" t="s">
        <v>275</v>
      </c>
      <c r="E312" t="s">
        <v>230</v>
      </c>
      <c r="F312" t="s">
        <v>213</v>
      </c>
      <c r="G312">
        <v>0</v>
      </c>
    </row>
    <row r="313" spans="1:7" x14ac:dyDescent="0.35">
      <c r="A313" t="s">
        <v>276</v>
      </c>
      <c r="B313" t="s">
        <v>32</v>
      </c>
      <c r="C313" t="s">
        <v>274</v>
      </c>
      <c r="D313" t="s">
        <v>275</v>
      </c>
      <c r="E313" t="s">
        <v>231</v>
      </c>
      <c r="F313" t="s">
        <v>213</v>
      </c>
      <c r="G313">
        <v>0</v>
      </c>
    </row>
    <row r="314" spans="1:7" x14ac:dyDescent="0.35">
      <c r="A314" t="s">
        <v>276</v>
      </c>
      <c r="B314" t="s">
        <v>32</v>
      </c>
      <c r="C314" t="s">
        <v>274</v>
      </c>
      <c r="D314" t="s">
        <v>275</v>
      </c>
      <c r="E314" t="s">
        <v>232</v>
      </c>
      <c r="F314" t="s">
        <v>213</v>
      </c>
      <c r="G314">
        <v>0</v>
      </c>
    </row>
    <row r="315" spans="1:7" x14ac:dyDescent="0.35">
      <c r="A315" t="s">
        <v>276</v>
      </c>
      <c r="B315" t="s">
        <v>32</v>
      </c>
      <c r="C315" t="s">
        <v>274</v>
      </c>
      <c r="D315" t="s">
        <v>275</v>
      </c>
      <c r="E315" t="s">
        <v>233</v>
      </c>
      <c r="F315" t="s">
        <v>213</v>
      </c>
      <c r="G315">
        <v>0</v>
      </c>
    </row>
    <row r="316" spans="1:7" x14ac:dyDescent="0.35">
      <c r="A316" t="s">
        <v>276</v>
      </c>
      <c r="B316" t="s">
        <v>32</v>
      </c>
      <c r="C316" t="s">
        <v>274</v>
      </c>
      <c r="D316" t="s">
        <v>275</v>
      </c>
      <c r="E316" t="s">
        <v>234</v>
      </c>
      <c r="F316" t="s">
        <v>213</v>
      </c>
      <c r="G316">
        <v>0</v>
      </c>
    </row>
    <row r="317" spans="1:7" x14ac:dyDescent="0.35">
      <c r="A317" t="s">
        <v>276</v>
      </c>
      <c r="B317" t="s">
        <v>32</v>
      </c>
      <c r="C317" t="s">
        <v>274</v>
      </c>
      <c r="D317" t="s">
        <v>275</v>
      </c>
      <c r="E317" t="s">
        <v>235</v>
      </c>
      <c r="F317" t="s">
        <v>213</v>
      </c>
      <c r="G317">
        <v>0</v>
      </c>
    </row>
    <row r="318" spans="1:7" x14ac:dyDescent="0.35">
      <c r="A318" t="s">
        <v>276</v>
      </c>
      <c r="B318" t="s">
        <v>32</v>
      </c>
      <c r="C318" t="s">
        <v>274</v>
      </c>
      <c r="D318" t="s">
        <v>275</v>
      </c>
      <c r="E318" t="s">
        <v>236</v>
      </c>
      <c r="F318" t="s">
        <v>213</v>
      </c>
      <c r="G318">
        <v>0</v>
      </c>
    </row>
    <row r="319" spans="1:7" x14ac:dyDescent="0.35">
      <c r="A319" t="s">
        <v>276</v>
      </c>
      <c r="B319" t="s">
        <v>32</v>
      </c>
      <c r="C319" t="s">
        <v>274</v>
      </c>
      <c r="D319" t="s">
        <v>275</v>
      </c>
      <c r="E319" t="s">
        <v>237</v>
      </c>
      <c r="F319" t="s">
        <v>213</v>
      </c>
      <c r="G319">
        <v>0</v>
      </c>
    </row>
    <row r="320" spans="1:7" x14ac:dyDescent="0.35">
      <c r="A320" t="s">
        <v>276</v>
      </c>
      <c r="B320" t="s">
        <v>32</v>
      </c>
      <c r="C320" t="s">
        <v>274</v>
      </c>
      <c r="D320" t="s">
        <v>275</v>
      </c>
      <c r="E320" t="s">
        <v>238</v>
      </c>
      <c r="F320" t="s">
        <v>213</v>
      </c>
      <c r="G320">
        <v>0</v>
      </c>
    </row>
    <row r="321" spans="1:7" x14ac:dyDescent="0.35">
      <c r="A321" t="s">
        <v>276</v>
      </c>
      <c r="B321" t="s">
        <v>32</v>
      </c>
      <c r="C321" t="s">
        <v>274</v>
      </c>
      <c r="D321" t="s">
        <v>275</v>
      </c>
      <c r="E321" t="s">
        <v>239</v>
      </c>
      <c r="F321" t="s">
        <v>213</v>
      </c>
      <c r="G321">
        <v>0</v>
      </c>
    </row>
    <row r="322" spans="1:7" x14ac:dyDescent="0.35">
      <c r="A322" t="s">
        <v>276</v>
      </c>
      <c r="B322" t="s">
        <v>32</v>
      </c>
      <c r="C322" t="s">
        <v>274</v>
      </c>
      <c r="D322" t="s">
        <v>275</v>
      </c>
      <c r="E322" t="s">
        <v>240</v>
      </c>
      <c r="F322" t="s">
        <v>213</v>
      </c>
      <c r="G322">
        <v>0</v>
      </c>
    </row>
    <row r="323" spans="1:7" x14ac:dyDescent="0.35">
      <c r="A323" t="s">
        <v>276</v>
      </c>
      <c r="B323" t="s">
        <v>32</v>
      </c>
      <c r="C323" t="s">
        <v>274</v>
      </c>
      <c r="D323" t="s">
        <v>275</v>
      </c>
      <c r="E323" t="s">
        <v>241</v>
      </c>
      <c r="F323" t="s">
        <v>213</v>
      </c>
      <c r="G323">
        <v>0</v>
      </c>
    </row>
    <row r="324" spans="1:7" x14ac:dyDescent="0.35">
      <c r="A324" t="s">
        <v>276</v>
      </c>
      <c r="B324" t="s">
        <v>33</v>
      </c>
      <c r="C324" t="s">
        <v>274</v>
      </c>
      <c r="D324" t="s">
        <v>275</v>
      </c>
      <c r="E324" t="s">
        <v>228</v>
      </c>
      <c r="F324" t="s">
        <v>213</v>
      </c>
      <c r="G324">
        <v>0</v>
      </c>
    </row>
    <row r="325" spans="1:7" x14ac:dyDescent="0.35">
      <c r="A325" t="s">
        <v>276</v>
      </c>
      <c r="B325" t="s">
        <v>33</v>
      </c>
      <c r="C325" t="s">
        <v>274</v>
      </c>
      <c r="D325" t="s">
        <v>275</v>
      </c>
      <c r="E325" t="s">
        <v>229</v>
      </c>
      <c r="F325" t="s">
        <v>213</v>
      </c>
      <c r="G325">
        <v>0</v>
      </c>
    </row>
    <row r="326" spans="1:7" x14ac:dyDescent="0.35">
      <c r="A326" t="s">
        <v>276</v>
      </c>
      <c r="B326" t="s">
        <v>33</v>
      </c>
      <c r="C326" t="s">
        <v>274</v>
      </c>
      <c r="D326" t="s">
        <v>275</v>
      </c>
      <c r="E326" t="s">
        <v>230</v>
      </c>
      <c r="F326" t="s">
        <v>213</v>
      </c>
      <c r="G326">
        <v>4</v>
      </c>
    </row>
    <row r="327" spans="1:7" x14ac:dyDescent="0.35">
      <c r="A327" t="s">
        <v>276</v>
      </c>
      <c r="B327" t="s">
        <v>33</v>
      </c>
      <c r="C327" t="s">
        <v>274</v>
      </c>
      <c r="D327" t="s">
        <v>275</v>
      </c>
      <c r="E327" t="s">
        <v>231</v>
      </c>
      <c r="F327" t="s">
        <v>213</v>
      </c>
      <c r="G327">
        <v>0</v>
      </c>
    </row>
    <row r="328" spans="1:7" x14ac:dyDescent="0.35">
      <c r="A328" t="s">
        <v>276</v>
      </c>
      <c r="B328" t="s">
        <v>33</v>
      </c>
      <c r="C328" t="s">
        <v>274</v>
      </c>
      <c r="D328" t="s">
        <v>275</v>
      </c>
      <c r="E328" t="s">
        <v>232</v>
      </c>
      <c r="F328" t="s">
        <v>213</v>
      </c>
      <c r="G328">
        <v>4</v>
      </c>
    </row>
    <row r="329" spans="1:7" x14ac:dyDescent="0.35">
      <c r="A329" t="s">
        <v>276</v>
      </c>
      <c r="B329" t="s">
        <v>33</v>
      </c>
      <c r="C329" t="s">
        <v>274</v>
      </c>
      <c r="D329" t="s">
        <v>275</v>
      </c>
      <c r="E329" t="s">
        <v>233</v>
      </c>
      <c r="F329" t="s">
        <v>213</v>
      </c>
      <c r="G329">
        <v>0</v>
      </c>
    </row>
    <row r="330" spans="1:7" x14ac:dyDescent="0.35">
      <c r="A330" t="s">
        <v>276</v>
      </c>
      <c r="B330" t="s">
        <v>33</v>
      </c>
      <c r="C330" t="s">
        <v>274</v>
      </c>
      <c r="D330" t="s">
        <v>275</v>
      </c>
      <c r="E330" t="s">
        <v>234</v>
      </c>
      <c r="F330" t="s">
        <v>213</v>
      </c>
      <c r="G330">
        <v>0</v>
      </c>
    </row>
    <row r="331" spans="1:7" x14ac:dyDescent="0.35">
      <c r="A331" t="s">
        <v>276</v>
      </c>
      <c r="B331" t="s">
        <v>33</v>
      </c>
      <c r="C331" t="s">
        <v>274</v>
      </c>
      <c r="D331" t="s">
        <v>275</v>
      </c>
      <c r="E331" t="s">
        <v>235</v>
      </c>
      <c r="F331" t="s">
        <v>213</v>
      </c>
      <c r="G331">
        <v>0</v>
      </c>
    </row>
    <row r="332" spans="1:7" x14ac:dyDescent="0.35">
      <c r="A332" t="s">
        <v>276</v>
      </c>
      <c r="B332" t="s">
        <v>33</v>
      </c>
      <c r="C332" t="s">
        <v>274</v>
      </c>
      <c r="D332" t="s">
        <v>275</v>
      </c>
      <c r="E332" t="s">
        <v>236</v>
      </c>
      <c r="F332" t="s">
        <v>213</v>
      </c>
      <c r="G332">
        <v>42</v>
      </c>
    </row>
    <row r="333" spans="1:7" x14ac:dyDescent="0.35">
      <c r="A333" t="s">
        <v>276</v>
      </c>
      <c r="B333" t="s">
        <v>33</v>
      </c>
      <c r="C333" t="s">
        <v>274</v>
      </c>
      <c r="D333" t="s">
        <v>275</v>
      </c>
      <c r="E333" t="s">
        <v>237</v>
      </c>
      <c r="F333" t="s">
        <v>213</v>
      </c>
      <c r="G333">
        <v>0</v>
      </c>
    </row>
    <row r="334" spans="1:7" x14ac:dyDescent="0.35">
      <c r="A334" t="s">
        <v>276</v>
      </c>
      <c r="B334" t="s">
        <v>33</v>
      </c>
      <c r="C334" t="s">
        <v>274</v>
      </c>
      <c r="D334" t="s">
        <v>275</v>
      </c>
      <c r="E334" t="s">
        <v>238</v>
      </c>
      <c r="F334" t="s">
        <v>213</v>
      </c>
      <c r="G334">
        <v>0</v>
      </c>
    </row>
    <row r="335" spans="1:7" x14ac:dyDescent="0.35">
      <c r="A335" t="s">
        <v>276</v>
      </c>
      <c r="B335" t="s">
        <v>33</v>
      </c>
      <c r="C335" t="s">
        <v>274</v>
      </c>
      <c r="D335" t="s">
        <v>275</v>
      </c>
      <c r="E335" t="s">
        <v>239</v>
      </c>
      <c r="F335" t="s">
        <v>213</v>
      </c>
      <c r="G335">
        <v>0</v>
      </c>
    </row>
    <row r="336" spans="1:7" x14ac:dyDescent="0.35">
      <c r="A336" t="s">
        <v>276</v>
      </c>
      <c r="B336" t="s">
        <v>33</v>
      </c>
      <c r="C336" t="s">
        <v>274</v>
      </c>
      <c r="D336" t="s">
        <v>275</v>
      </c>
      <c r="E336" t="s">
        <v>240</v>
      </c>
      <c r="F336" t="s">
        <v>213</v>
      </c>
      <c r="G336">
        <v>3</v>
      </c>
    </row>
    <row r="337" spans="1:7" x14ac:dyDescent="0.35">
      <c r="A337" t="s">
        <v>276</v>
      </c>
      <c r="B337" t="s">
        <v>33</v>
      </c>
      <c r="C337" t="s">
        <v>274</v>
      </c>
      <c r="D337" t="s">
        <v>275</v>
      </c>
      <c r="E337" t="s">
        <v>241</v>
      </c>
      <c r="F337" t="s">
        <v>213</v>
      </c>
      <c r="G337">
        <v>0</v>
      </c>
    </row>
    <row r="338" spans="1:7" x14ac:dyDescent="0.35">
      <c r="A338" t="s">
        <v>276</v>
      </c>
      <c r="B338" t="s">
        <v>34</v>
      </c>
      <c r="C338" t="s">
        <v>274</v>
      </c>
      <c r="D338" t="s">
        <v>275</v>
      </c>
      <c r="E338" t="s">
        <v>228</v>
      </c>
      <c r="F338" t="s">
        <v>213</v>
      </c>
      <c r="G338">
        <v>0</v>
      </c>
    </row>
    <row r="339" spans="1:7" x14ac:dyDescent="0.35">
      <c r="A339" t="s">
        <v>276</v>
      </c>
      <c r="B339" t="s">
        <v>34</v>
      </c>
      <c r="C339" t="s">
        <v>274</v>
      </c>
      <c r="D339" t="s">
        <v>275</v>
      </c>
      <c r="E339" t="s">
        <v>229</v>
      </c>
      <c r="F339" t="s">
        <v>213</v>
      </c>
      <c r="G339">
        <v>0</v>
      </c>
    </row>
    <row r="340" spans="1:7" x14ac:dyDescent="0.35">
      <c r="A340" t="s">
        <v>276</v>
      </c>
      <c r="B340" t="s">
        <v>34</v>
      </c>
      <c r="C340" t="s">
        <v>274</v>
      </c>
      <c r="D340" t="s">
        <v>275</v>
      </c>
      <c r="E340" t="s">
        <v>230</v>
      </c>
      <c r="F340" t="s">
        <v>213</v>
      </c>
      <c r="G340">
        <v>6</v>
      </c>
    </row>
    <row r="341" spans="1:7" x14ac:dyDescent="0.35">
      <c r="A341" t="s">
        <v>276</v>
      </c>
      <c r="B341" t="s">
        <v>34</v>
      </c>
      <c r="C341" t="s">
        <v>274</v>
      </c>
      <c r="D341" t="s">
        <v>275</v>
      </c>
      <c r="E341" t="s">
        <v>231</v>
      </c>
      <c r="F341" t="s">
        <v>213</v>
      </c>
      <c r="G341">
        <v>0</v>
      </c>
    </row>
    <row r="342" spans="1:7" x14ac:dyDescent="0.35">
      <c r="A342" t="s">
        <v>276</v>
      </c>
      <c r="B342" t="s">
        <v>34</v>
      </c>
      <c r="C342" t="s">
        <v>274</v>
      </c>
      <c r="D342" t="s">
        <v>275</v>
      </c>
      <c r="E342" t="s">
        <v>232</v>
      </c>
      <c r="F342" t="s">
        <v>213</v>
      </c>
      <c r="G342">
        <v>0</v>
      </c>
    </row>
    <row r="343" spans="1:7" x14ac:dyDescent="0.35">
      <c r="A343" t="s">
        <v>276</v>
      </c>
      <c r="B343" t="s">
        <v>34</v>
      </c>
      <c r="C343" t="s">
        <v>274</v>
      </c>
      <c r="D343" t="s">
        <v>275</v>
      </c>
      <c r="E343" t="s">
        <v>233</v>
      </c>
      <c r="F343" t="s">
        <v>213</v>
      </c>
      <c r="G343">
        <v>0</v>
      </c>
    </row>
    <row r="344" spans="1:7" x14ac:dyDescent="0.35">
      <c r="A344" t="s">
        <v>276</v>
      </c>
      <c r="B344" t="s">
        <v>34</v>
      </c>
      <c r="C344" t="s">
        <v>274</v>
      </c>
      <c r="D344" t="s">
        <v>275</v>
      </c>
      <c r="E344" t="s">
        <v>234</v>
      </c>
      <c r="F344" t="s">
        <v>213</v>
      </c>
      <c r="G344">
        <v>0</v>
      </c>
    </row>
    <row r="345" spans="1:7" x14ac:dyDescent="0.35">
      <c r="A345" t="s">
        <v>276</v>
      </c>
      <c r="B345" t="s">
        <v>34</v>
      </c>
      <c r="C345" t="s">
        <v>274</v>
      </c>
      <c r="D345" t="s">
        <v>275</v>
      </c>
      <c r="E345" t="s">
        <v>235</v>
      </c>
      <c r="F345" t="s">
        <v>213</v>
      </c>
      <c r="G345">
        <v>0</v>
      </c>
    </row>
    <row r="346" spans="1:7" x14ac:dyDescent="0.35">
      <c r="A346" t="s">
        <v>276</v>
      </c>
      <c r="B346" t="s">
        <v>34</v>
      </c>
      <c r="C346" t="s">
        <v>274</v>
      </c>
      <c r="D346" t="s">
        <v>275</v>
      </c>
      <c r="E346" t="s">
        <v>236</v>
      </c>
      <c r="F346" t="s">
        <v>213</v>
      </c>
      <c r="G346">
        <v>39</v>
      </c>
    </row>
    <row r="347" spans="1:7" x14ac:dyDescent="0.35">
      <c r="A347" t="s">
        <v>276</v>
      </c>
      <c r="B347" t="s">
        <v>34</v>
      </c>
      <c r="C347" t="s">
        <v>274</v>
      </c>
      <c r="D347" t="s">
        <v>275</v>
      </c>
      <c r="E347" t="s">
        <v>237</v>
      </c>
      <c r="F347" t="s">
        <v>213</v>
      </c>
      <c r="G347">
        <v>1</v>
      </c>
    </row>
    <row r="348" spans="1:7" x14ac:dyDescent="0.35">
      <c r="A348" t="s">
        <v>276</v>
      </c>
      <c r="B348" t="s">
        <v>34</v>
      </c>
      <c r="C348" t="s">
        <v>274</v>
      </c>
      <c r="D348" t="s">
        <v>275</v>
      </c>
      <c r="E348" t="s">
        <v>238</v>
      </c>
      <c r="F348" t="s">
        <v>213</v>
      </c>
      <c r="G348">
        <v>1</v>
      </c>
    </row>
    <row r="349" spans="1:7" x14ac:dyDescent="0.35">
      <c r="A349" t="s">
        <v>276</v>
      </c>
      <c r="B349" t="s">
        <v>34</v>
      </c>
      <c r="C349" t="s">
        <v>274</v>
      </c>
      <c r="D349" t="s">
        <v>275</v>
      </c>
      <c r="E349" t="s">
        <v>239</v>
      </c>
      <c r="F349" t="s">
        <v>213</v>
      </c>
      <c r="G349">
        <v>0</v>
      </c>
    </row>
    <row r="350" spans="1:7" x14ac:dyDescent="0.35">
      <c r="A350" t="s">
        <v>276</v>
      </c>
      <c r="B350" t="s">
        <v>34</v>
      </c>
      <c r="C350" t="s">
        <v>274</v>
      </c>
      <c r="D350" t="s">
        <v>275</v>
      </c>
      <c r="E350" t="s">
        <v>240</v>
      </c>
      <c r="F350" t="s">
        <v>213</v>
      </c>
      <c r="G350">
        <v>2</v>
      </c>
    </row>
    <row r="351" spans="1:7" x14ac:dyDescent="0.35">
      <c r="A351" t="s">
        <v>276</v>
      </c>
      <c r="B351" t="s">
        <v>34</v>
      </c>
      <c r="C351" t="s">
        <v>274</v>
      </c>
      <c r="D351" t="s">
        <v>275</v>
      </c>
      <c r="E351" t="s">
        <v>241</v>
      </c>
      <c r="F351" t="s">
        <v>213</v>
      </c>
      <c r="G351">
        <v>0</v>
      </c>
    </row>
    <row r="352" spans="1:7" x14ac:dyDescent="0.35">
      <c r="A352" t="s">
        <v>276</v>
      </c>
      <c r="B352" t="s">
        <v>35</v>
      </c>
      <c r="C352" t="s">
        <v>274</v>
      </c>
      <c r="D352" t="s">
        <v>275</v>
      </c>
      <c r="E352" t="s">
        <v>228</v>
      </c>
      <c r="F352" t="s">
        <v>213</v>
      </c>
      <c r="G352">
        <v>0</v>
      </c>
    </row>
    <row r="353" spans="1:7" x14ac:dyDescent="0.35">
      <c r="A353" t="s">
        <v>276</v>
      </c>
      <c r="B353" t="s">
        <v>35</v>
      </c>
      <c r="C353" t="s">
        <v>274</v>
      </c>
      <c r="D353" t="s">
        <v>275</v>
      </c>
      <c r="E353" t="s">
        <v>229</v>
      </c>
      <c r="F353" t="s">
        <v>213</v>
      </c>
      <c r="G353">
        <v>1</v>
      </c>
    </row>
    <row r="354" spans="1:7" x14ac:dyDescent="0.35">
      <c r="A354" t="s">
        <v>276</v>
      </c>
      <c r="B354" t="s">
        <v>35</v>
      </c>
      <c r="C354" t="s">
        <v>274</v>
      </c>
      <c r="D354" t="s">
        <v>275</v>
      </c>
      <c r="E354" t="s">
        <v>230</v>
      </c>
      <c r="F354" t="s">
        <v>213</v>
      </c>
      <c r="G354">
        <v>0</v>
      </c>
    </row>
    <row r="355" spans="1:7" x14ac:dyDescent="0.35">
      <c r="A355" t="s">
        <v>276</v>
      </c>
      <c r="B355" t="s">
        <v>35</v>
      </c>
      <c r="C355" t="s">
        <v>274</v>
      </c>
      <c r="D355" t="s">
        <v>275</v>
      </c>
      <c r="E355" t="s">
        <v>231</v>
      </c>
      <c r="F355" t="s">
        <v>213</v>
      </c>
      <c r="G355">
        <v>0</v>
      </c>
    </row>
    <row r="356" spans="1:7" x14ac:dyDescent="0.35">
      <c r="A356" t="s">
        <v>276</v>
      </c>
      <c r="B356" t="s">
        <v>35</v>
      </c>
      <c r="C356" t="s">
        <v>274</v>
      </c>
      <c r="D356" t="s">
        <v>275</v>
      </c>
      <c r="E356" t="s">
        <v>232</v>
      </c>
      <c r="F356" t="s">
        <v>213</v>
      </c>
      <c r="G356">
        <v>5</v>
      </c>
    </row>
    <row r="357" spans="1:7" x14ac:dyDescent="0.35">
      <c r="A357" t="s">
        <v>276</v>
      </c>
      <c r="B357" t="s">
        <v>35</v>
      </c>
      <c r="C357" t="s">
        <v>274</v>
      </c>
      <c r="D357" t="s">
        <v>275</v>
      </c>
      <c r="E357" t="s">
        <v>233</v>
      </c>
      <c r="F357" t="s">
        <v>213</v>
      </c>
      <c r="G357">
        <v>0</v>
      </c>
    </row>
    <row r="358" spans="1:7" x14ac:dyDescent="0.35">
      <c r="A358" t="s">
        <v>276</v>
      </c>
      <c r="B358" t="s">
        <v>35</v>
      </c>
      <c r="C358" t="s">
        <v>274</v>
      </c>
      <c r="D358" t="s">
        <v>275</v>
      </c>
      <c r="E358" t="s">
        <v>234</v>
      </c>
      <c r="F358" t="s">
        <v>213</v>
      </c>
      <c r="G358">
        <v>1</v>
      </c>
    </row>
    <row r="359" spans="1:7" x14ac:dyDescent="0.35">
      <c r="A359" t="s">
        <v>276</v>
      </c>
      <c r="B359" t="s">
        <v>35</v>
      </c>
      <c r="C359" t="s">
        <v>274</v>
      </c>
      <c r="D359" t="s">
        <v>275</v>
      </c>
      <c r="E359" t="s">
        <v>235</v>
      </c>
      <c r="F359" t="s">
        <v>213</v>
      </c>
      <c r="G359">
        <v>2</v>
      </c>
    </row>
    <row r="360" spans="1:7" x14ac:dyDescent="0.35">
      <c r="A360" t="s">
        <v>276</v>
      </c>
      <c r="B360" t="s">
        <v>35</v>
      </c>
      <c r="C360" t="s">
        <v>274</v>
      </c>
      <c r="D360" t="s">
        <v>275</v>
      </c>
      <c r="E360" t="s">
        <v>236</v>
      </c>
      <c r="F360" t="s">
        <v>213</v>
      </c>
      <c r="G360">
        <v>14</v>
      </c>
    </row>
    <row r="361" spans="1:7" x14ac:dyDescent="0.35">
      <c r="A361" t="s">
        <v>276</v>
      </c>
      <c r="B361" t="s">
        <v>35</v>
      </c>
      <c r="C361" t="s">
        <v>274</v>
      </c>
      <c r="D361" t="s">
        <v>275</v>
      </c>
      <c r="E361" t="s">
        <v>237</v>
      </c>
      <c r="F361" t="s">
        <v>213</v>
      </c>
      <c r="G361">
        <v>0</v>
      </c>
    </row>
    <row r="362" spans="1:7" x14ac:dyDescent="0.35">
      <c r="A362" t="s">
        <v>276</v>
      </c>
      <c r="B362" t="s">
        <v>35</v>
      </c>
      <c r="C362" t="s">
        <v>274</v>
      </c>
      <c r="D362" t="s">
        <v>275</v>
      </c>
      <c r="E362" t="s">
        <v>238</v>
      </c>
      <c r="F362" t="s">
        <v>213</v>
      </c>
      <c r="G362">
        <v>0</v>
      </c>
    </row>
    <row r="363" spans="1:7" x14ac:dyDescent="0.35">
      <c r="A363" t="s">
        <v>276</v>
      </c>
      <c r="B363" t="s">
        <v>35</v>
      </c>
      <c r="C363" t="s">
        <v>274</v>
      </c>
      <c r="D363" t="s">
        <v>275</v>
      </c>
      <c r="E363" t="s">
        <v>239</v>
      </c>
      <c r="F363" t="s">
        <v>213</v>
      </c>
      <c r="G363">
        <v>0</v>
      </c>
    </row>
    <row r="364" spans="1:7" x14ac:dyDescent="0.35">
      <c r="A364" t="s">
        <v>276</v>
      </c>
      <c r="B364" t="s">
        <v>35</v>
      </c>
      <c r="C364" t="s">
        <v>274</v>
      </c>
      <c r="D364" t="s">
        <v>275</v>
      </c>
      <c r="E364" t="s">
        <v>240</v>
      </c>
      <c r="F364" t="s">
        <v>213</v>
      </c>
      <c r="G364">
        <v>17</v>
      </c>
    </row>
    <row r="365" spans="1:7" x14ac:dyDescent="0.35">
      <c r="A365" t="s">
        <v>276</v>
      </c>
      <c r="B365" t="s">
        <v>35</v>
      </c>
      <c r="C365" t="s">
        <v>274</v>
      </c>
      <c r="D365" t="s">
        <v>275</v>
      </c>
      <c r="E365" t="s">
        <v>241</v>
      </c>
      <c r="F365" t="s">
        <v>213</v>
      </c>
      <c r="G365">
        <v>0</v>
      </c>
    </row>
    <row r="366" spans="1:7" x14ac:dyDescent="0.35">
      <c r="A366" t="s">
        <v>276</v>
      </c>
      <c r="B366" t="s">
        <v>36</v>
      </c>
      <c r="C366" t="s">
        <v>274</v>
      </c>
      <c r="D366" t="s">
        <v>275</v>
      </c>
      <c r="E366" t="s">
        <v>228</v>
      </c>
      <c r="F366" t="s">
        <v>213</v>
      </c>
      <c r="G366">
        <v>2</v>
      </c>
    </row>
    <row r="367" spans="1:7" x14ac:dyDescent="0.35">
      <c r="A367" t="s">
        <v>276</v>
      </c>
      <c r="B367" t="s">
        <v>36</v>
      </c>
      <c r="C367" t="s">
        <v>274</v>
      </c>
      <c r="D367" t="s">
        <v>275</v>
      </c>
      <c r="E367" t="s">
        <v>229</v>
      </c>
      <c r="F367" t="s">
        <v>213</v>
      </c>
      <c r="G367">
        <v>0</v>
      </c>
    </row>
    <row r="368" spans="1:7" x14ac:dyDescent="0.35">
      <c r="A368" t="s">
        <v>276</v>
      </c>
      <c r="B368" t="s">
        <v>36</v>
      </c>
      <c r="C368" t="s">
        <v>274</v>
      </c>
      <c r="D368" t="s">
        <v>275</v>
      </c>
      <c r="E368" t="s">
        <v>230</v>
      </c>
      <c r="F368" t="s">
        <v>213</v>
      </c>
      <c r="G368">
        <v>0</v>
      </c>
    </row>
    <row r="369" spans="1:7" x14ac:dyDescent="0.35">
      <c r="A369" t="s">
        <v>276</v>
      </c>
      <c r="B369" t="s">
        <v>36</v>
      </c>
      <c r="C369" t="s">
        <v>274</v>
      </c>
      <c r="D369" t="s">
        <v>275</v>
      </c>
      <c r="E369" t="s">
        <v>231</v>
      </c>
      <c r="F369" t="s">
        <v>213</v>
      </c>
      <c r="G369">
        <v>0</v>
      </c>
    </row>
    <row r="370" spans="1:7" x14ac:dyDescent="0.35">
      <c r="A370" t="s">
        <v>276</v>
      </c>
      <c r="B370" t="s">
        <v>36</v>
      </c>
      <c r="C370" t="s">
        <v>274</v>
      </c>
      <c r="D370" t="s">
        <v>275</v>
      </c>
      <c r="E370" t="s">
        <v>232</v>
      </c>
      <c r="F370" t="s">
        <v>213</v>
      </c>
      <c r="G370">
        <v>1</v>
      </c>
    </row>
    <row r="371" spans="1:7" x14ac:dyDescent="0.35">
      <c r="A371" t="s">
        <v>276</v>
      </c>
      <c r="B371" t="s">
        <v>36</v>
      </c>
      <c r="C371" t="s">
        <v>274</v>
      </c>
      <c r="D371" t="s">
        <v>275</v>
      </c>
      <c r="E371" t="s">
        <v>233</v>
      </c>
      <c r="F371" t="s">
        <v>213</v>
      </c>
      <c r="G371">
        <v>0</v>
      </c>
    </row>
    <row r="372" spans="1:7" x14ac:dyDescent="0.35">
      <c r="A372" t="s">
        <v>276</v>
      </c>
      <c r="B372" t="s">
        <v>36</v>
      </c>
      <c r="C372" t="s">
        <v>274</v>
      </c>
      <c r="D372" t="s">
        <v>275</v>
      </c>
      <c r="E372" t="s">
        <v>234</v>
      </c>
      <c r="F372" t="s">
        <v>213</v>
      </c>
      <c r="G372">
        <v>0</v>
      </c>
    </row>
    <row r="373" spans="1:7" x14ac:dyDescent="0.35">
      <c r="A373" t="s">
        <v>276</v>
      </c>
      <c r="B373" t="s">
        <v>36</v>
      </c>
      <c r="C373" t="s">
        <v>274</v>
      </c>
      <c r="D373" t="s">
        <v>275</v>
      </c>
      <c r="E373" t="s">
        <v>235</v>
      </c>
      <c r="F373" t="s">
        <v>213</v>
      </c>
      <c r="G373">
        <v>3</v>
      </c>
    </row>
    <row r="374" spans="1:7" x14ac:dyDescent="0.35">
      <c r="A374" t="s">
        <v>276</v>
      </c>
      <c r="B374" t="s">
        <v>36</v>
      </c>
      <c r="C374" t="s">
        <v>274</v>
      </c>
      <c r="D374" t="s">
        <v>275</v>
      </c>
      <c r="E374" t="s">
        <v>236</v>
      </c>
      <c r="F374" t="s">
        <v>213</v>
      </c>
      <c r="G374">
        <v>10</v>
      </c>
    </row>
    <row r="375" spans="1:7" x14ac:dyDescent="0.35">
      <c r="A375" t="s">
        <v>276</v>
      </c>
      <c r="B375" t="s">
        <v>36</v>
      </c>
      <c r="C375" t="s">
        <v>274</v>
      </c>
      <c r="D375" t="s">
        <v>275</v>
      </c>
      <c r="E375" t="s">
        <v>237</v>
      </c>
      <c r="F375" t="s">
        <v>213</v>
      </c>
      <c r="G375">
        <v>0</v>
      </c>
    </row>
    <row r="376" spans="1:7" x14ac:dyDescent="0.35">
      <c r="A376" t="s">
        <v>276</v>
      </c>
      <c r="B376" t="s">
        <v>36</v>
      </c>
      <c r="C376" t="s">
        <v>274</v>
      </c>
      <c r="D376" t="s">
        <v>275</v>
      </c>
      <c r="E376" t="s">
        <v>238</v>
      </c>
      <c r="F376" t="s">
        <v>213</v>
      </c>
      <c r="G376">
        <v>0</v>
      </c>
    </row>
    <row r="377" spans="1:7" x14ac:dyDescent="0.35">
      <c r="A377" t="s">
        <v>276</v>
      </c>
      <c r="B377" t="s">
        <v>36</v>
      </c>
      <c r="C377" t="s">
        <v>274</v>
      </c>
      <c r="D377" t="s">
        <v>275</v>
      </c>
      <c r="E377" t="s">
        <v>239</v>
      </c>
      <c r="F377" t="s">
        <v>213</v>
      </c>
      <c r="G377">
        <v>1</v>
      </c>
    </row>
    <row r="378" spans="1:7" x14ac:dyDescent="0.35">
      <c r="A378" t="s">
        <v>276</v>
      </c>
      <c r="B378" t="s">
        <v>36</v>
      </c>
      <c r="C378" t="s">
        <v>274</v>
      </c>
      <c r="D378" t="s">
        <v>275</v>
      </c>
      <c r="E378" t="s">
        <v>240</v>
      </c>
      <c r="F378" t="s">
        <v>213</v>
      </c>
      <c r="G378">
        <v>0</v>
      </c>
    </row>
    <row r="379" spans="1:7" x14ac:dyDescent="0.35">
      <c r="A379" t="s">
        <v>276</v>
      </c>
      <c r="B379" t="s">
        <v>36</v>
      </c>
      <c r="C379" t="s">
        <v>274</v>
      </c>
      <c r="D379" t="s">
        <v>275</v>
      </c>
      <c r="E379" t="s">
        <v>241</v>
      </c>
      <c r="F379" t="s">
        <v>213</v>
      </c>
      <c r="G379">
        <v>0</v>
      </c>
    </row>
    <row r="380" spans="1:7" x14ac:dyDescent="0.35">
      <c r="A380" t="s">
        <v>276</v>
      </c>
      <c r="B380" t="s">
        <v>37</v>
      </c>
      <c r="C380" t="s">
        <v>274</v>
      </c>
      <c r="D380" t="s">
        <v>275</v>
      </c>
      <c r="E380" t="s">
        <v>228</v>
      </c>
      <c r="F380" t="s">
        <v>213</v>
      </c>
      <c r="G380">
        <v>1</v>
      </c>
    </row>
    <row r="381" spans="1:7" x14ac:dyDescent="0.35">
      <c r="A381" t="s">
        <v>276</v>
      </c>
      <c r="B381" t="s">
        <v>37</v>
      </c>
      <c r="C381" t="s">
        <v>274</v>
      </c>
      <c r="D381" t="s">
        <v>275</v>
      </c>
      <c r="E381" t="s">
        <v>229</v>
      </c>
      <c r="F381" t="s">
        <v>213</v>
      </c>
      <c r="G381">
        <v>0</v>
      </c>
    </row>
    <row r="382" spans="1:7" x14ac:dyDescent="0.35">
      <c r="A382" t="s">
        <v>276</v>
      </c>
      <c r="B382" t="s">
        <v>37</v>
      </c>
      <c r="C382" t="s">
        <v>274</v>
      </c>
      <c r="D382" t="s">
        <v>275</v>
      </c>
      <c r="E382" t="s">
        <v>230</v>
      </c>
      <c r="F382" t="s">
        <v>213</v>
      </c>
      <c r="G382">
        <v>8</v>
      </c>
    </row>
    <row r="383" spans="1:7" x14ac:dyDescent="0.35">
      <c r="A383" t="s">
        <v>276</v>
      </c>
      <c r="B383" t="s">
        <v>37</v>
      </c>
      <c r="C383" t="s">
        <v>274</v>
      </c>
      <c r="D383" t="s">
        <v>275</v>
      </c>
      <c r="E383" t="s">
        <v>231</v>
      </c>
      <c r="F383" t="s">
        <v>213</v>
      </c>
      <c r="G383">
        <v>0</v>
      </c>
    </row>
    <row r="384" spans="1:7" x14ac:dyDescent="0.35">
      <c r="A384" t="s">
        <v>276</v>
      </c>
      <c r="B384" t="s">
        <v>37</v>
      </c>
      <c r="C384" t="s">
        <v>274</v>
      </c>
      <c r="D384" t="s">
        <v>275</v>
      </c>
      <c r="E384" t="s">
        <v>232</v>
      </c>
      <c r="F384" t="s">
        <v>213</v>
      </c>
      <c r="G384">
        <v>0</v>
      </c>
    </row>
    <row r="385" spans="1:7" x14ac:dyDescent="0.35">
      <c r="A385" t="s">
        <v>276</v>
      </c>
      <c r="B385" t="s">
        <v>37</v>
      </c>
      <c r="C385" t="s">
        <v>274</v>
      </c>
      <c r="D385" t="s">
        <v>275</v>
      </c>
      <c r="E385" t="s">
        <v>233</v>
      </c>
      <c r="F385" t="s">
        <v>213</v>
      </c>
      <c r="G385">
        <v>0</v>
      </c>
    </row>
    <row r="386" spans="1:7" x14ac:dyDescent="0.35">
      <c r="A386" t="s">
        <v>276</v>
      </c>
      <c r="B386" t="s">
        <v>37</v>
      </c>
      <c r="C386" t="s">
        <v>274</v>
      </c>
      <c r="D386" t="s">
        <v>275</v>
      </c>
      <c r="E386" t="s">
        <v>234</v>
      </c>
      <c r="F386" t="s">
        <v>213</v>
      </c>
      <c r="G386">
        <v>0</v>
      </c>
    </row>
    <row r="387" spans="1:7" x14ac:dyDescent="0.35">
      <c r="A387" t="s">
        <v>276</v>
      </c>
      <c r="B387" t="s">
        <v>37</v>
      </c>
      <c r="C387" t="s">
        <v>274</v>
      </c>
      <c r="D387" t="s">
        <v>275</v>
      </c>
      <c r="E387" t="s">
        <v>235</v>
      </c>
      <c r="F387" t="s">
        <v>213</v>
      </c>
      <c r="G387">
        <v>2</v>
      </c>
    </row>
    <row r="388" spans="1:7" x14ac:dyDescent="0.35">
      <c r="A388" t="s">
        <v>276</v>
      </c>
      <c r="B388" t="s">
        <v>37</v>
      </c>
      <c r="C388" t="s">
        <v>274</v>
      </c>
      <c r="D388" t="s">
        <v>275</v>
      </c>
      <c r="E388" t="s">
        <v>236</v>
      </c>
      <c r="F388" t="s">
        <v>213</v>
      </c>
      <c r="G388">
        <v>60</v>
      </c>
    </row>
    <row r="389" spans="1:7" x14ac:dyDescent="0.35">
      <c r="A389" t="s">
        <v>276</v>
      </c>
      <c r="B389" t="s">
        <v>37</v>
      </c>
      <c r="C389" t="s">
        <v>274</v>
      </c>
      <c r="D389" t="s">
        <v>275</v>
      </c>
      <c r="E389" t="s">
        <v>237</v>
      </c>
      <c r="F389" t="s">
        <v>213</v>
      </c>
      <c r="G389">
        <v>0</v>
      </c>
    </row>
    <row r="390" spans="1:7" x14ac:dyDescent="0.35">
      <c r="A390" t="s">
        <v>276</v>
      </c>
      <c r="B390" t="s">
        <v>37</v>
      </c>
      <c r="C390" t="s">
        <v>274</v>
      </c>
      <c r="D390" t="s">
        <v>275</v>
      </c>
      <c r="E390" t="s">
        <v>238</v>
      </c>
      <c r="F390" t="s">
        <v>213</v>
      </c>
      <c r="G390">
        <v>1</v>
      </c>
    </row>
    <row r="391" spans="1:7" x14ac:dyDescent="0.35">
      <c r="A391" t="s">
        <v>276</v>
      </c>
      <c r="B391" t="s">
        <v>37</v>
      </c>
      <c r="C391" t="s">
        <v>274</v>
      </c>
      <c r="D391" t="s">
        <v>275</v>
      </c>
      <c r="E391" t="s">
        <v>239</v>
      </c>
      <c r="F391" t="s">
        <v>213</v>
      </c>
      <c r="G391">
        <v>0</v>
      </c>
    </row>
    <row r="392" spans="1:7" x14ac:dyDescent="0.35">
      <c r="A392" t="s">
        <v>276</v>
      </c>
      <c r="B392" t="s">
        <v>37</v>
      </c>
      <c r="C392" t="s">
        <v>274</v>
      </c>
      <c r="D392" t="s">
        <v>275</v>
      </c>
      <c r="E392" t="s">
        <v>240</v>
      </c>
      <c r="F392" t="s">
        <v>213</v>
      </c>
      <c r="G392">
        <v>0</v>
      </c>
    </row>
    <row r="393" spans="1:7" x14ac:dyDescent="0.35">
      <c r="A393" t="s">
        <v>276</v>
      </c>
      <c r="B393" t="s">
        <v>37</v>
      </c>
      <c r="C393" t="s">
        <v>274</v>
      </c>
      <c r="D393" t="s">
        <v>275</v>
      </c>
      <c r="E393" t="s">
        <v>241</v>
      </c>
      <c r="F393" t="s">
        <v>213</v>
      </c>
      <c r="G393">
        <v>0</v>
      </c>
    </row>
    <row r="394" spans="1:7" x14ac:dyDescent="0.35">
      <c r="A394" t="s">
        <v>276</v>
      </c>
      <c r="B394" t="s">
        <v>38</v>
      </c>
      <c r="C394" t="s">
        <v>274</v>
      </c>
      <c r="D394" t="s">
        <v>275</v>
      </c>
      <c r="E394" t="s">
        <v>228</v>
      </c>
      <c r="F394" t="s">
        <v>213</v>
      </c>
      <c r="G394">
        <v>0</v>
      </c>
    </row>
    <row r="395" spans="1:7" x14ac:dyDescent="0.35">
      <c r="A395" t="s">
        <v>276</v>
      </c>
      <c r="B395" t="s">
        <v>38</v>
      </c>
      <c r="C395" t="s">
        <v>274</v>
      </c>
      <c r="D395" t="s">
        <v>275</v>
      </c>
      <c r="E395" t="s">
        <v>229</v>
      </c>
      <c r="F395" t="s">
        <v>213</v>
      </c>
      <c r="G395">
        <v>0</v>
      </c>
    </row>
    <row r="396" spans="1:7" x14ac:dyDescent="0.35">
      <c r="A396" t="s">
        <v>276</v>
      </c>
      <c r="B396" t="s">
        <v>38</v>
      </c>
      <c r="C396" t="s">
        <v>274</v>
      </c>
      <c r="D396" t="s">
        <v>275</v>
      </c>
      <c r="E396" t="s">
        <v>230</v>
      </c>
      <c r="F396" t="s">
        <v>213</v>
      </c>
      <c r="G396">
        <v>4</v>
      </c>
    </row>
    <row r="397" spans="1:7" x14ac:dyDescent="0.35">
      <c r="A397" t="s">
        <v>276</v>
      </c>
      <c r="B397" t="s">
        <v>38</v>
      </c>
      <c r="C397" t="s">
        <v>274</v>
      </c>
      <c r="D397" t="s">
        <v>275</v>
      </c>
      <c r="E397" t="s">
        <v>231</v>
      </c>
      <c r="F397" t="s">
        <v>213</v>
      </c>
      <c r="G397">
        <v>0</v>
      </c>
    </row>
    <row r="398" spans="1:7" x14ac:dyDescent="0.35">
      <c r="A398" t="s">
        <v>276</v>
      </c>
      <c r="B398" t="s">
        <v>38</v>
      </c>
      <c r="C398" t="s">
        <v>274</v>
      </c>
      <c r="D398" t="s">
        <v>275</v>
      </c>
      <c r="E398" t="s">
        <v>232</v>
      </c>
      <c r="F398" t="s">
        <v>213</v>
      </c>
      <c r="G398">
        <v>8</v>
      </c>
    </row>
    <row r="399" spans="1:7" x14ac:dyDescent="0.35">
      <c r="A399" t="s">
        <v>276</v>
      </c>
      <c r="B399" t="s">
        <v>38</v>
      </c>
      <c r="C399" t="s">
        <v>274</v>
      </c>
      <c r="D399" t="s">
        <v>275</v>
      </c>
      <c r="E399" t="s">
        <v>233</v>
      </c>
      <c r="F399" t="s">
        <v>213</v>
      </c>
      <c r="G399">
        <v>0</v>
      </c>
    </row>
    <row r="400" spans="1:7" x14ac:dyDescent="0.35">
      <c r="A400" t="s">
        <v>276</v>
      </c>
      <c r="B400" t="s">
        <v>38</v>
      </c>
      <c r="C400" t="s">
        <v>274</v>
      </c>
      <c r="D400" t="s">
        <v>275</v>
      </c>
      <c r="E400" t="s">
        <v>234</v>
      </c>
      <c r="F400" t="s">
        <v>213</v>
      </c>
      <c r="G400">
        <v>0</v>
      </c>
    </row>
    <row r="401" spans="1:7" x14ac:dyDescent="0.35">
      <c r="A401" t="s">
        <v>276</v>
      </c>
      <c r="B401" t="s">
        <v>38</v>
      </c>
      <c r="C401" t="s">
        <v>274</v>
      </c>
      <c r="D401" t="s">
        <v>275</v>
      </c>
      <c r="E401" t="s">
        <v>235</v>
      </c>
      <c r="F401" t="s">
        <v>213</v>
      </c>
      <c r="G401">
        <v>0</v>
      </c>
    </row>
    <row r="402" spans="1:7" x14ac:dyDescent="0.35">
      <c r="A402" t="s">
        <v>276</v>
      </c>
      <c r="B402" t="s">
        <v>38</v>
      </c>
      <c r="C402" t="s">
        <v>274</v>
      </c>
      <c r="D402" t="s">
        <v>275</v>
      </c>
      <c r="E402" t="s">
        <v>236</v>
      </c>
      <c r="F402" t="s">
        <v>213</v>
      </c>
      <c r="G402">
        <v>8</v>
      </c>
    </row>
    <row r="403" spans="1:7" x14ac:dyDescent="0.35">
      <c r="A403" t="s">
        <v>276</v>
      </c>
      <c r="B403" t="s">
        <v>38</v>
      </c>
      <c r="C403" t="s">
        <v>274</v>
      </c>
      <c r="D403" t="s">
        <v>275</v>
      </c>
      <c r="E403" t="s">
        <v>237</v>
      </c>
      <c r="F403" t="s">
        <v>213</v>
      </c>
      <c r="G403">
        <v>0</v>
      </c>
    </row>
    <row r="404" spans="1:7" x14ac:dyDescent="0.35">
      <c r="A404" t="s">
        <v>276</v>
      </c>
      <c r="B404" t="s">
        <v>38</v>
      </c>
      <c r="C404" t="s">
        <v>274</v>
      </c>
      <c r="D404" t="s">
        <v>275</v>
      </c>
      <c r="E404" t="s">
        <v>238</v>
      </c>
      <c r="F404" t="s">
        <v>213</v>
      </c>
      <c r="G404">
        <v>0</v>
      </c>
    </row>
    <row r="405" spans="1:7" x14ac:dyDescent="0.35">
      <c r="A405" t="s">
        <v>276</v>
      </c>
      <c r="B405" t="s">
        <v>38</v>
      </c>
      <c r="C405" t="s">
        <v>274</v>
      </c>
      <c r="D405" t="s">
        <v>275</v>
      </c>
      <c r="E405" t="s">
        <v>239</v>
      </c>
      <c r="F405" t="s">
        <v>213</v>
      </c>
      <c r="G405">
        <v>0</v>
      </c>
    </row>
    <row r="406" spans="1:7" x14ac:dyDescent="0.35">
      <c r="A406" t="s">
        <v>276</v>
      </c>
      <c r="B406" t="s">
        <v>38</v>
      </c>
      <c r="C406" t="s">
        <v>274</v>
      </c>
      <c r="D406" t="s">
        <v>275</v>
      </c>
      <c r="E406" t="s">
        <v>240</v>
      </c>
      <c r="F406" t="s">
        <v>213</v>
      </c>
      <c r="G406">
        <v>1</v>
      </c>
    </row>
    <row r="407" spans="1:7" x14ac:dyDescent="0.35">
      <c r="A407" t="s">
        <v>276</v>
      </c>
      <c r="B407" t="s">
        <v>38</v>
      </c>
      <c r="C407" t="s">
        <v>274</v>
      </c>
      <c r="D407" t="s">
        <v>275</v>
      </c>
      <c r="E407" t="s">
        <v>241</v>
      </c>
      <c r="F407" t="s">
        <v>213</v>
      </c>
      <c r="G407">
        <v>0</v>
      </c>
    </row>
    <row r="408" spans="1:7" x14ac:dyDescent="0.35">
      <c r="A408" t="s">
        <v>276</v>
      </c>
      <c r="B408" t="s">
        <v>40</v>
      </c>
      <c r="C408" t="s">
        <v>274</v>
      </c>
      <c r="D408" t="s">
        <v>275</v>
      </c>
      <c r="E408" t="s">
        <v>228</v>
      </c>
      <c r="F408" t="s">
        <v>213</v>
      </c>
      <c r="G408">
        <v>2</v>
      </c>
    </row>
    <row r="409" spans="1:7" x14ac:dyDescent="0.35">
      <c r="A409" t="s">
        <v>276</v>
      </c>
      <c r="B409" t="s">
        <v>40</v>
      </c>
      <c r="C409" t="s">
        <v>274</v>
      </c>
      <c r="D409" t="s">
        <v>275</v>
      </c>
      <c r="E409" t="s">
        <v>229</v>
      </c>
      <c r="F409" t="s">
        <v>213</v>
      </c>
      <c r="G409">
        <v>1</v>
      </c>
    </row>
    <row r="410" spans="1:7" x14ac:dyDescent="0.35">
      <c r="A410" t="s">
        <v>276</v>
      </c>
      <c r="B410" t="s">
        <v>40</v>
      </c>
      <c r="C410" t="s">
        <v>274</v>
      </c>
      <c r="D410" t="s">
        <v>275</v>
      </c>
      <c r="E410" t="s">
        <v>230</v>
      </c>
      <c r="F410" t="s">
        <v>213</v>
      </c>
      <c r="G410">
        <v>1</v>
      </c>
    </row>
    <row r="411" spans="1:7" x14ac:dyDescent="0.35">
      <c r="A411" t="s">
        <v>276</v>
      </c>
      <c r="B411" t="s">
        <v>40</v>
      </c>
      <c r="C411" t="s">
        <v>274</v>
      </c>
      <c r="D411" t="s">
        <v>275</v>
      </c>
      <c r="E411" t="s">
        <v>231</v>
      </c>
      <c r="F411" t="s">
        <v>213</v>
      </c>
      <c r="G411">
        <v>0</v>
      </c>
    </row>
    <row r="412" spans="1:7" x14ac:dyDescent="0.35">
      <c r="A412" t="s">
        <v>276</v>
      </c>
      <c r="B412" t="s">
        <v>40</v>
      </c>
      <c r="C412" t="s">
        <v>274</v>
      </c>
      <c r="D412" t="s">
        <v>275</v>
      </c>
      <c r="E412" t="s">
        <v>232</v>
      </c>
      <c r="F412" t="s">
        <v>213</v>
      </c>
      <c r="G412">
        <v>4</v>
      </c>
    </row>
    <row r="413" spans="1:7" x14ac:dyDescent="0.35">
      <c r="A413" t="s">
        <v>276</v>
      </c>
      <c r="B413" t="s">
        <v>40</v>
      </c>
      <c r="C413" t="s">
        <v>274</v>
      </c>
      <c r="D413" t="s">
        <v>275</v>
      </c>
      <c r="E413" t="s">
        <v>233</v>
      </c>
      <c r="F413" t="s">
        <v>213</v>
      </c>
      <c r="G413">
        <v>0</v>
      </c>
    </row>
    <row r="414" spans="1:7" x14ac:dyDescent="0.35">
      <c r="A414" t="s">
        <v>276</v>
      </c>
      <c r="B414" t="s">
        <v>40</v>
      </c>
      <c r="C414" t="s">
        <v>274</v>
      </c>
      <c r="D414" t="s">
        <v>275</v>
      </c>
      <c r="E414" t="s">
        <v>234</v>
      </c>
      <c r="F414" t="s">
        <v>213</v>
      </c>
      <c r="G414">
        <v>0</v>
      </c>
    </row>
    <row r="415" spans="1:7" x14ac:dyDescent="0.35">
      <c r="A415" t="s">
        <v>276</v>
      </c>
      <c r="B415" t="s">
        <v>40</v>
      </c>
      <c r="C415" t="s">
        <v>274</v>
      </c>
      <c r="D415" t="s">
        <v>275</v>
      </c>
      <c r="E415" t="s">
        <v>235</v>
      </c>
      <c r="F415" t="s">
        <v>213</v>
      </c>
      <c r="G415">
        <v>0</v>
      </c>
    </row>
    <row r="416" spans="1:7" x14ac:dyDescent="0.35">
      <c r="A416" t="s">
        <v>276</v>
      </c>
      <c r="B416" t="s">
        <v>40</v>
      </c>
      <c r="C416" t="s">
        <v>274</v>
      </c>
      <c r="D416" t="s">
        <v>275</v>
      </c>
      <c r="E416" t="s">
        <v>236</v>
      </c>
      <c r="F416" t="s">
        <v>213</v>
      </c>
      <c r="G416">
        <v>17</v>
      </c>
    </row>
    <row r="417" spans="1:7" x14ac:dyDescent="0.35">
      <c r="A417" t="s">
        <v>276</v>
      </c>
      <c r="B417" t="s">
        <v>40</v>
      </c>
      <c r="C417" t="s">
        <v>274</v>
      </c>
      <c r="D417" t="s">
        <v>275</v>
      </c>
      <c r="E417" t="s">
        <v>237</v>
      </c>
      <c r="F417" t="s">
        <v>213</v>
      </c>
      <c r="G417">
        <v>0</v>
      </c>
    </row>
    <row r="418" spans="1:7" x14ac:dyDescent="0.35">
      <c r="A418" t="s">
        <v>276</v>
      </c>
      <c r="B418" t="s">
        <v>40</v>
      </c>
      <c r="C418" t="s">
        <v>274</v>
      </c>
      <c r="D418" t="s">
        <v>275</v>
      </c>
      <c r="E418" t="s">
        <v>238</v>
      </c>
      <c r="F418" t="s">
        <v>213</v>
      </c>
      <c r="G418">
        <v>0</v>
      </c>
    </row>
    <row r="419" spans="1:7" x14ac:dyDescent="0.35">
      <c r="A419" t="s">
        <v>276</v>
      </c>
      <c r="B419" t="s">
        <v>40</v>
      </c>
      <c r="C419" t="s">
        <v>274</v>
      </c>
      <c r="D419" t="s">
        <v>275</v>
      </c>
      <c r="E419" t="s">
        <v>239</v>
      </c>
      <c r="F419" t="s">
        <v>213</v>
      </c>
      <c r="G419">
        <v>0</v>
      </c>
    </row>
    <row r="420" spans="1:7" x14ac:dyDescent="0.35">
      <c r="A420" t="s">
        <v>276</v>
      </c>
      <c r="B420" t="s">
        <v>40</v>
      </c>
      <c r="C420" t="s">
        <v>274</v>
      </c>
      <c r="D420" t="s">
        <v>275</v>
      </c>
      <c r="E420" t="s">
        <v>240</v>
      </c>
      <c r="F420" t="s">
        <v>213</v>
      </c>
      <c r="G420">
        <v>0</v>
      </c>
    </row>
    <row r="421" spans="1:7" x14ac:dyDescent="0.35">
      <c r="A421" t="s">
        <v>276</v>
      </c>
      <c r="B421" t="s">
        <v>40</v>
      </c>
      <c r="C421" t="s">
        <v>274</v>
      </c>
      <c r="D421" t="s">
        <v>275</v>
      </c>
      <c r="E421" t="s">
        <v>241</v>
      </c>
      <c r="F421" t="s">
        <v>213</v>
      </c>
      <c r="G421">
        <v>0</v>
      </c>
    </row>
    <row r="422" spans="1:7" x14ac:dyDescent="0.35">
      <c r="A422" t="s">
        <v>276</v>
      </c>
      <c r="B422" t="s">
        <v>41</v>
      </c>
      <c r="C422" t="s">
        <v>274</v>
      </c>
      <c r="D422" t="s">
        <v>275</v>
      </c>
      <c r="E422" t="s">
        <v>228</v>
      </c>
      <c r="F422" t="s">
        <v>213</v>
      </c>
      <c r="G422">
        <v>1</v>
      </c>
    </row>
    <row r="423" spans="1:7" x14ac:dyDescent="0.35">
      <c r="A423" t="s">
        <v>276</v>
      </c>
      <c r="B423" t="s">
        <v>41</v>
      </c>
      <c r="C423" t="s">
        <v>274</v>
      </c>
      <c r="D423" t="s">
        <v>275</v>
      </c>
      <c r="E423" t="s">
        <v>229</v>
      </c>
      <c r="F423" t="s">
        <v>213</v>
      </c>
      <c r="G423">
        <v>0</v>
      </c>
    </row>
    <row r="424" spans="1:7" x14ac:dyDescent="0.35">
      <c r="A424" t="s">
        <v>276</v>
      </c>
      <c r="B424" t="s">
        <v>41</v>
      </c>
      <c r="C424" t="s">
        <v>274</v>
      </c>
      <c r="D424" t="s">
        <v>275</v>
      </c>
      <c r="E424" t="s">
        <v>230</v>
      </c>
      <c r="F424" t="s">
        <v>213</v>
      </c>
      <c r="G424">
        <v>0</v>
      </c>
    </row>
    <row r="425" spans="1:7" x14ac:dyDescent="0.35">
      <c r="A425" t="s">
        <v>276</v>
      </c>
      <c r="B425" t="s">
        <v>41</v>
      </c>
      <c r="C425" t="s">
        <v>274</v>
      </c>
      <c r="D425" t="s">
        <v>275</v>
      </c>
      <c r="E425" t="s">
        <v>231</v>
      </c>
      <c r="F425" t="s">
        <v>213</v>
      </c>
      <c r="G425">
        <v>0</v>
      </c>
    </row>
    <row r="426" spans="1:7" x14ac:dyDescent="0.35">
      <c r="A426" t="s">
        <v>276</v>
      </c>
      <c r="B426" t="s">
        <v>41</v>
      </c>
      <c r="C426" t="s">
        <v>274</v>
      </c>
      <c r="D426" t="s">
        <v>275</v>
      </c>
      <c r="E426" t="s">
        <v>232</v>
      </c>
      <c r="F426" t="s">
        <v>213</v>
      </c>
      <c r="G426">
        <v>3</v>
      </c>
    </row>
    <row r="427" spans="1:7" x14ac:dyDescent="0.35">
      <c r="A427" t="s">
        <v>276</v>
      </c>
      <c r="B427" t="s">
        <v>41</v>
      </c>
      <c r="C427" t="s">
        <v>274</v>
      </c>
      <c r="D427" t="s">
        <v>275</v>
      </c>
      <c r="E427" t="s">
        <v>233</v>
      </c>
      <c r="F427" t="s">
        <v>213</v>
      </c>
      <c r="G427">
        <v>0</v>
      </c>
    </row>
    <row r="428" spans="1:7" x14ac:dyDescent="0.35">
      <c r="A428" t="s">
        <v>276</v>
      </c>
      <c r="B428" t="s">
        <v>41</v>
      </c>
      <c r="C428" t="s">
        <v>274</v>
      </c>
      <c r="D428" t="s">
        <v>275</v>
      </c>
      <c r="E428" t="s">
        <v>234</v>
      </c>
      <c r="F428" t="s">
        <v>213</v>
      </c>
      <c r="G428">
        <v>0</v>
      </c>
    </row>
    <row r="429" spans="1:7" x14ac:dyDescent="0.35">
      <c r="A429" t="s">
        <v>276</v>
      </c>
      <c r="B429" t="s">
        <v>41</v>
      </c>
      <c r="C429" t="s">
        <v>274</v>
      </c>
      <c r="D429" t="s">
        <v>275</v>
      </c>
      <c r="E429" t="s">
        <v>235</v>
      </c>
      <c r="F429" t="s">
        <v>213</v>
      </c>
      <c r="G429">
        <v>0</v>
      </c>
    </row>
    <row r="430" spans="1:7" x14ac:dyDescent="0.35">
      <c r="A430" t="s">
        <v>276</v>
      </c>
      <c r="B430" t="s">
        <v>41</v>
      </c>
      <c r="C430" t="s">
        <v>274</v>
      </c>
      <c r="D430" t="s">
        <v>275</v>
      </c>
      <c r="E430" t="s">
        <v>236</v>
      </c>
      <c r="F430" t="s">
        <v>213</v>
      </c>
      <c r="G430">
        <v>12</v>
      </c>
    </row>
    <row r="431" spans="1:7" x14ac:dyDescent="0.35">
      <c r="A431" t="s">
        <v>276</v>
      </c>
      <c r="B431" t="s">
        <v>41</v>
      </c>
      <c r="C431" t="s">
        <v>274</v>
      </c>
      <c r="D431" t="s">
        <v>275</v>
      </c>
      <c r="E431" t="s">
        <v>237</v>
      </c>
      <c r="F431" t="s">
        <v>213</v>
      </c>
      <c r="G431">
        <v>0</v>
      </c>
    </row>
    <row r="432" spans="1:7" x14ac:dyDescent="0.35">
      <c r="A432" t="s">
        <v>276</v>
      </c>
      <c r="B432" t="s">
        <v>41</v>
      </c>
      <c r="C432" t="s">
        <v>274</v>
      </c>
      <c r="D432" t="s">
        <v>275</v>
      </c>
      <c r="E432" t="s">
        <v>238</v>
      </c>
      <c r="F432" t="s">
        <v>213</v>
      </c>
      <c r="G432">
        <v>0</v>
      </c>
    </row>
    <row r="433" spans="1:7" x14ac:dyDescent="0.35">
      <c r="A433" t="s">
        <v>276</v>
      </c>
      <c r="B433" t="s">
        <v>41</v>
      </c>
      <c r="C433" t="s">
        <v>274</v>
      </c>
      <c r="D433" t="s">
        <v>275</v>
      </c>
      <c r="E433" t="s">
        <v>239</v>
      </c>
      <c r="F433" t="s">
        <v>213</v>
      </c>
      <c r="G433">
        <v>0</v>
      </c>
    </row>
    <row r="434" spans="1:7" x14ac:dyDescent="0.35">
      <c r="A434" t="s">
        <v>276</v>
      </c>
      <c r="B434" t="s">
        <v>41</v>
      </c>
      <c r="C434" t="s">
        <v>274</v>
      </c>
      <c r="D434" t="s">
        <v>275</v>
      </c>
      <c r="E434" t="s">
        <v>240</v>
      </c>
      <c r="F434" t="s">
        <v>213</v>
      </c>
      <c r="G434">
        <v>0</v>
      </c>
    </row>
    <row r="435" spans="1:7" x14ac:dyDescent="0.35">
      <c r="A435" t="s">
        <v>276</v>
      </c>
      <c r="B435" t="s">
        <v>41</v>
      </c>
      <c r="C435" t="s">
        <v>274</v>
      </c>
      <c r="D435" t="s">
        <v>275</v>
      </c>
      <c r="E435" t="s">
        <v>241</v>
      </c>
      <c r="F435" t="s">
        <v>213</v>
      </c>
      <c r="G435">
        <v>0</v>
      </c>
    </row>
    <row r="436" spans="1:7" x14ac:dyDescent="0.35">
      <c r="A436" t="s">
        <v>276</v>
      </c>
      <c r="B436" t="s">
        <v>42</v>
      </c>
      <c r="C436" t="s">
        <v>274</v>
      </c>
      <c r="D436" t="s">
        <v>275</v>
      </c>
      <c r="E436" t="s">
        <v>228</v>
      </c>
      <c r="F436" t="s">
        <v>213</v>
      </c>
      <c r="G436">
        <v>0</v>
      </c>
    </row>
    <row r="437" spans="1:7" x14ac:dyDescent="0.35">
      <c r="A437" t="s">
        <v>276</v>
      </c>
      <c r="B437" t="s">
        <v>42</v>
      </c>
      <c r="C437" t="s">
        <v>274</v>
      </c>
      <c r="D437" t="s">
        <v>275</v>
      </c>
      <c r="E437" t="s">
        <v>229</v>
      </c>
      <c r="F437" t="s">
        <v>213</v>
      </c>
      <c r="G437">
        <v>0</v>
      </c>
    </row>
    <row r="438" spans="1:7" x14ac:dyDescent="0.35">
      <c r="A438" t="s">
        <v>276</v>
      </c>
      <c r="B438" t="s">
        <v>42</v>
      </c>
      <c r="C438" t="s">
        <v>274</v>
      </c>
      <c r="D438" t="s">
        <v>275</v>
      </c>
      <c r="E438" t="s">
        <v>230</v>
      </c>
      <c r="F438" t="s">
        <v>213</v>
      </c>
      <c r="G438">
        <v>0</v>
      </c>
    </row>
    <row r="439" spans="1:7" x14ac:dyDescent="0.35">
      <c r="A439" t="s">
        <v>276</v>
      </c>
      <c r="B439" t="s">
        <v>42</v>
      </c>
      <c r="C439" t="s">
        <v>274</v>
      </c>
      <c r="D439" t="s">
        <v>275</v>
      </c>
      <c r="E439" t="s">
        <v>231</v>
      </c>
      <c r="F439" t="s">
        <v>213</v>
      </c>
      <c r="G439">
        <v>0</v>
      </c>
    </row>
    <row r="440" spans="1:7" x14ac:dyDescent="0.35">
      <c r="A440" t="s">
        <v>276</v>
      </c>
      <c r="B440" t="s">
        <v>42</v>
      </c>
      <c r="C440" t="s">
        <v>274</v>
      </c>
      <c r="D440" t="s">
        <v>275</v>
      </c>
      <c r="E440" t="s">
        <v>232</v>
      </c>
      <c r="F440" t="s">
        <v>213</v>
      </c>
      <c r="G440">
        <v>0</v>
      </c>
    </row>
    <row r="441" spans="1:7" x14ac:dyDescent="0.35">
      <c r="A441" t="s">
        <v>276</v>
      </c>
      <c r="B441" t="s">
        <v>42</v>
      </c>
      <c r="C441" t="s">
        <v>274</v>
      </c>
      <c r="D441" t="s">
        <v>275</v>
      </c>
      <c r="E441" t="s">
        <v>233</v>
      </c>
      <c r="F441" t="s">
        <v>213</v>
      </c>
      <c r="G441">
        <v>0</v>
      </c>
    </row>
    <row r="442" spans="1:7" x14ac:dyDescent="0.35">
      <c r="A442" t="s">
        <v>276</v>
      </c>
      <c r="B442" t="s">
        <v>42</v>
      </c>
      <c r="C442" t="s">
        <v>274</v>
      </c>
      <c r="D442" t="s">
        <v>275</v>
      </c>
      <c r="E442" t="s">
        <v>234</v>
      </c>
      <c r="F442" t="s">
        <v>213</v>
      </c>
      <c r="G442">
        <v>0</v>
      </c>
    </row>
    <row r="443" spans="1:7" x14ac:dyDescent="0.35">
      <c r="A443" t="s">
        <v>276</v>
      </c>
      <c r="B443" t="s">
        <v>42</v>
      </c>
      <c r="C443" t="s">
        <v>274</v>
      </c>
      <c r="D443" t="s">
        <v>275</v>
      </c>
      <c r="E443" t="s">
        <v>235</v>
      </c>
      <c r="F443" t="s">
        <v>213</v>
      </c>
      <c r="G443">
        <v>0</v>
      </c>
    </row>
    <row r="444" spans="1:7" x14ac:dyDescent="0.35">
      <c r="A444" t="s">
        <v>276</v>
      </c>
      <c r="B444" t="s">
        <v>42</v>
      </c>
      <c r="C444" t="s">
        <v>274</v>
      </c>
      <c r="D444" t="s">
        <v>275</v>
      </c>
      <c r="E444" t="s">
        <v>236</v>
      </c>
      <c r="F444" t="s">
        <v>213</v>
      </c>
      <c r="G444">
        <v>12</v>
      </c>
    </row>
    <row r="445" spans="1:7" x14ac:dyDescent="0.35">
      <c r="A445" t="s">
        <v>276</v>
      </c>
      <c r="B445" t="s">
        <v>42</v>
      </c>
      <c r="C445" t="s">
        <v>274</v>
      </c>
      <c r="D445" t="s">
        <v>275</v>
      </c>
      <c r="E445" t="s">
        <v>237</v>
      </c>
      <c r="F445" t="s">
        <v>213</v>
      </c>
      <c r="G445">
        <v>0</v>
      </c>
    </row>
    <row r="446" spans="1:7" x14ac:dyDescent="0.35">
      <c r="A446" t="s">
        <v>276</v>
      </c>
      <c r="B446" t="s">
        <v>42</v>
      </c>
      <c r="C446" t="s">
        <v>274</v>
      </c>
      <c r="D446" t="s">
        <v>275</v>
      </c>
      <c r="E446" t="s">
        <v>238</v>
      </c>
      <c r="F446" t="s">
        <v>213</v>
      </c>
      <c r="G446">
        <v>0</v>
      </c>
    </row>
    <row r="447" spans="1:7" x14ac:dyDescent="0.35">
      <c r="A447" t="s">
        <v>276</v>
      </c>
      <c r="B447" t="s">
        <v>42</v>
      </c>
      <c r="C447" t="s">
        <v>274</v>
      </c>
      <c r="D447" t="s">
        <v>275</v>
      </c>
      <c r="E447" t="s">
        <v>239</v>
      </c>
      <c r="F447" t="s">
        <v>213</v>
      </c>
      <c r="G447">
        <v>0</v>
      </c>
    </row>
    <row r="448" spans="1:7" x14ac:dyDescent="0.35">
      <c r="A448" t="s">
        <v>276</v>
      </c>
      <c r="B448" t="s">
        <v>42</v>
      </c>
      <c r="C448" t="s">
        <v>274</v>
      </c>
      <c r="D448" t="s">
        <v>275</v>
      </c>
      <c r="E448" t="s">
        <v>240</v>
      </c>
      <c r="F448" t="s">
        <v>213</v>
      </c>
      <c r="G448">
        <v>0</v>
      </c>
    </row>
    <row r="449" spans="1:7" x14ac:dyDescent="0.35">
      <c r="A449" t="s">
        <v>276</v>
      </c>
      <c r="B449" t="s">
        <v>42</v>
      </c>
      <c r="C449" t="s">
        <v>274</v>
      </c>
      <c r="D449" t="s">
        <v>275</v>
      </c>
      <c r="E449" t="s">
        <v>241</v>
      </c>
      <c r="F449" t="s">
        <v>213</v>
      </c>
      <c r="G449">
        <v>1</v>
      </c>
    </row>
    <row r="450" spans="1:7" x14ac:dyDescent="0.35">
      <c r="A450" t="s">
        <v>276</v>
      </c>
      <c r="B450" t="s">
        <v>43</v>
      </c>
      <c r="C450" t="s">
        <v>274</v>
      </c>
      <c r="D450" t="s">
        <v>275</v>
      </c>
      <c r="E450" t="s">
        <v>228</v>
      </c>
      <c r="F450" t="s">
        <v>213</v>
      </c>
      <c r="G450">
        <v>6</v>
      </c>
    </row>
    <row r="451" spans="1:7" x14ac:dyDescent="0.35">
      <c r="A451" t="s">
        <v>276</v>
      </c>
      <c r="B451" t="s">
        <v>43</v>
      </c>
      <c r="C451" t="s">
        <v>274</v>
      </c>
      <c r="D451" t="s">
        <v>275</v>
      </c>
      <c r="E451" t="s">
        <v>229</v>
      </c>
      <c r="F451" t="s">
        <v>213</v>
      </c>
      <c r="G451">
        <v>0</v>
      </c>
    </row>
    <row r="452" spans="1:7" x14ac:dyDescent="0.35">
      <c r="A452" t="s">
        <v>276</v>
      </c>
      <c r="B452" t="s">
        <v>43</v>
      </c>
      <c r="C452" t="s">
        <v>274</v>
      </c>
      <c r="D452" t="s">
        <v>275</v>
      </c>
      <c r="E452" t="s">
        <v>230</v>
      </c>
      <c r="F452" t="s">
        <v>213</v>
      </c>
      <c r="G452">
        <v>0</v>
      </c>
    </row>
    <row r="453" spans="1:7" x14ac:dyDescent="0.35">
      <c r="A453" t="s">
        <v>276</v>
      </c>
      <c r="B453" t="s">
        <v>43</v>
      </c>
      <c r="C453" t="s">
        <v>274</v>
      </c>
      <c r="D453" t="s">
        <v>275</v>
      </c>
      <c r="E453" t="s">
        <v>231</v>
      </c>
      <c r="F453" t="s">
        <v>213</v>
      </c>
      <c r="G453">
        <v>0</v>
      </c>
    </row>
    <row r="454" spans="1:7" x14ac:dyDescent="0.35">
      <c r="A454" t="s">
        <v>276</v>
      </c>
      <c r="B454" t="s">
        <v>43</v>
      </c>
      <c r="C454" t="s">
        <v>274</v>
      </c>
      <c r="D454" t="s">
        <v>275</v>
      </c>
      <c r="E454" t="s">
        <v>232</v>
      </c>
      <c r="F454" t="s">
        <v>213</v>
      </c>
      <c r="G454">
        <v>2</v>
      </c>
    </row>
    <row r="455" spans="1:7" x14ac:dyDescent="0.35">
      <c r="A455" t="s">
        <v>276</v>
      </c>
      <c r="B455" t="s">
        <v>43</v>
      </c>
      <c r="C455" t="s">
        <v>274</v>
      </c>
      <c r="D455" t="s">
        <v>275</v>
      </c>
      <c r="E455" t="s">
        <v>233</v>
      </c>
      <c r="F455" t="s">
        <v>213</v>
      </c>
      <c r="G455">
        <v>0</v>
      </c>
    </row>
    <row r="456" spans="1:7" x14ac:dyDescent="0.35">
      <c r="A456" t="s">
        <v>276</v>
      </c>
      <c r="B456" t="s">
        <v>43</v>
      </c>
      <c r="C456" t="s">
        <v>274</v>
      </c>
      <c r="D456" t="s">
        <v>275</v>
      </c>
      <c r="E456" t="s">
        <v>234</v>
      </c>
      <c r="F456" t="s">
        <v>213</v>
      </c>
      <c r="G456">
        <v>0</v>
      </c>
    </row>
    <row r="457" spans="1:7" x14ac:dyDescent="0.35">
      <c r="A457" t="s">
        <v>276</v>
      </c>
      <c r="B457" t="s">
        <v>43</v>
      </c>
      <c r="C457" t="s">
        <v>274</v>
      </c>
      <c r="D457" t="s">
        <v>275</v>
      </c>
      <c r="E457" t="s">
        <v>235</v>
      </c>
      <c r="F457" t="s">
        <v>213</v>
      </c>
      <c r="G457">
        <v>0</v>
      </c>
    </row>
    <row r="458" spans="1:7" x14ac:dyDescent="0.35">
      <c r="A458" t="s">
        <v>276</v>
      </c>
      <c r="B458" t="s">
        <v>43</v>
      </c>
      <c r="C458" t="s">
        <v>274</v>
      </c>
      <c r="D458" t="s">
        <v>275</v>
      </c>
      <c r="E458" t="s">
        <v>236</v>
      </c>
      <c r="F458" t="s">
        <v>213</v>
      </c>
      <c r="G458">
        <v>26</v>
      </c>
    </row>
    <row r="459" spans="1:7" x14ac:dyDescent="0.35">
      <c r="A459" t="s">
        <v>276</v>
      </c>
      <c r="B459" t="s">
        <v>43</v>
      </c>
      <c r="C459" t="s">
        <v>274</v>
      </c>
      <c r="D459" t="s">
        <v>275</v>
      </c>
      <c r="E459" t="s">
        <v>237</v>
      </c>
      <c r="F459" t="s">
        <v>213</v>
      </c>
      <c r="G459">
        <v>0</v>
      </c>
    </row>
    <row r="460" spans="1:7" x14ac:dyDescent="0.35">
      <c r="A460" t="s">
        <v>276</v>
      </c>
      <c r="B460" t="s">
        <v>43</v>
      </c>
      <c r="C460" t="s">
        <v>274</v>
      </c>
      <c r="D460" t="s">
        <v>275</v>
      </c>
      <c r="E460" t="s">
        <v>238</v>
      </c>
      <c r="F460" t="s">
        <v>213</v>
      </c>
      <c r="G460">
        <v>3</v>
      </c>
    </row>
    <row r="461" spans="1:7" x14ac:dyDescent="0.35">
      <c r="A461" t="s">
        <v>276</v>
      </c>
      <c r="B461" t="s">
        <v>43</v>
      </c>
      <c r="C461" t="s">
        <v>274</v>
      </c>
      <c r="D461" t="s">
        <v>275</v>
      </c>
      <c r="E461" t="s">
        <v>239</v>
      </c>
      <c r="F461" t="s">
        <v>213</v>
      </c>
      <c r="G461">
        <v>0</v>
      </c>
    </row>
    <row r="462" spans="1:7" x14ac:dyDescent="0.35">
      <c r="A462" t="s">
        <v>276</v>
      </c>
      <c r="B462" t="s">
        <v>43</v>
      </c>
      <c r="C462" t="s">
        <v>274</v>
      </c>
      <c r="D462" t="s">
        <v>275</v>
      </c>
      <c r="E462" t="s">
        <v>240</v>
      </c>
      <c r="F462" t="s">
        <v>213</v>
      </c>
      <c r="G462">
        <v>0</v>
      </c>
    </row>
    <row r="463" spans="1:7" x14ac:dyDescent="0.35">
      <c r="A463" t="s">
        <v>276</v>
      </c>
      <c r="B463" t="s">
        <v>43</v>
      </c>
      <c r="C463" t="s">
        <v>274</v>
      </c>
      <c r="D463" t="s">
        <v>275</v>
      </c>
      <c r="E463" t="s">
        <v>241</v>
      </c>
      <c r="F463" t="s">
        <v>213</v>
      </c>
      <c r="G463">
        <v>0</v>
      </c>
    </row>
    <row r="464" spans="1:7" x14ac:dyDescent="0.35">
      <c r="A464" t="s">
        <v>276</v>
      </c>
      <c r="B464" t="s">
        <v>44</v>
      </c>
      <c r="C464" t="s">
        <v>274</v>
      </c>
      <c r="D464" t="s">
        <v>275</v>
      </c>
      <c r="E464" t="s">
        <v>228</v>
      </c>
      <c r="F464" t="s">
        <v>213</v>
      </c>
      <c r="G464">
        <v>1</v>
      </c>
    </row>
    <row r="465" spans="1:7" x14ac:dyDescent="0.35">
      <c r="A465" t="s">
        <v>276</v>
      </c>
      <c r="B465" t="s">
        <v>44</v>
      </c>
      <c r="C465" t="s">
        <v>274</v>
      </c>
      <c r="D465" t="s">
        <v>275</v>
      </c>
      <c r="E465" t="s">
        <v>229</v>
      </c>
      <c r="F465" t="s">
        <v>213</v>
      </c>
      <c r="G465">
        <v>0</v>
      </c>
    </row>
    <row r="466" spans="1:7" x14ac:dyDescent="0.35">
      <c r="A466" t="s">
        <v>276</v>
      </c>
      <c r="B466" t="s">
        <v>44</v>
      </c>
      <c r="C466" t="s">
        <v>274</v>
      </c>
      <c r="D466" t="s">
        <v>275</v>
      </c>
      <c r="E466" t="s">
        <v>230</v>
      </c>
      <c r="F466" t="s">
        <v>213</v>
      </c>
      <c r="G466">
        <v>0</v>
      </c>
    </row>
    <row r="467" spans="1:7" x14ac:dyDescent="0.35">
      <c r="A467" t="s">
        <v>276</v>
      </c>
      <c r="B467" t="s">
        <v>44</v>
      </c>
      <c r="C467" t="s">
        <v>274</v>
      </c>
      <c r="D467" t="s">
        <v>275</v>
      </c>
      <c r="E467" t="s">
        <v>231</v>
      </c>
      <c r="F467" t="s">
        <v>213</v>
      </c>
      <c r="G467">
        <v>0</v>
      </c>
    </row>
    <row r="468" spans="1:7" x14ac:dyDescent="0.35">
      <c r="A468" t="s">
        <v>276</v>
      </c>
      <c r="B468" t="s">
        <v>44</v>
      </c>
      <c r="C468" t="s">
        <v>274</v>
      </c>
      <c r="D468" t="s">
        <v>275</v>
      </c>
      <c r="E468" t="s">
        <v>232</v>
      </c>
      <c r="F468" t="s">
        <v>213</v>
      </c>
      <c r="G468">
        <v>0</v>
      </c>
    </row>
    <row r="469" spans="1:7" x14ac:dyDescent="0.35">
      <c r="A469" t="s">
        <v>276</v>
      </c>
      <c r="B469" t="s">
        <v>44</v>
      </c>
      <c r="C469" t="s">
        <v>274</v>
      </c>
      <c r="D469" t="s">
        <v>275</v>
      </c>
      <c r="E469" t="s">
        <v>233</v>
      </c>
      <c r="F469" t="s">
        <v>213</v>
      </c>
      <c r="G469">
        <v>0</v>
      </c>
    </row>
    <row r="470" spans="1:7" x14ac:dyDescent="0.35">
      <c r="A470" t="s">
        <v>276</v>
      </c>
      <c r="B470" t="s">
        <v>44</v>
      </c>
      <c r="C470" t="s">
        <v>274</v>
      </c>
      <c r="D470" t="s">
        <v>275</v>
      </c>
      <c r="E470" t="s">
        <v>234</v>
      </c>
      <c r="F470" t="s">
        <v>213</v>
      </c>
      <c r="G470">
        <v>0</v>
      </c>
    </row>
    <row r="471" spans="1:7" x14ac:dyDescent="0.35">
      <c r="A471" t="s">
        <v>276</v>
      </c>
      <c r="B471" t="s">
        <v>44</v>
      </c>
      <c r="C471" t="s">
        <v>274</v>
      </c>
      <c r="D471" t="s">
        <v>275</v>
      </c>
      <c r="E471" t="s">
        <v>235</v>
      </c>
      <c r="F471" t="s">
        <v>213</v>
      </c>
      <c r="G471">
        <v>1</v>
      </c>
    </row>
    <row r="472" spans="1:7" x14ac:dyDescent="0.35">
      <c r="A472" t="s">
        <v>276</v>
      </c>
      <c r="B472" t="s">
        <v>44</v>
      </c>
      <c r="C472" t="s">
        <v>274</v>
      </c>
      <c r="D472" t="s">
        <v>275</v>
      </c>
      <c r="E472" t="s">
        <v>236</v>
      </c>
      <c r="F472" t="s">
        <v>213</v>
      </c>
      <c r="G472">
        <v>7</v>
      </c>
    </row>
    <row r="473" spans="1:7" x14ac:dyDescent="0.35">
      <c r="A473" t="s">
        <v>276</v>
      </c>
      <c r="B473" t="s">
        <v>44</v>
      </c>
      <c r="C473" t="s">
        <v>274</v>
      </c>
      <c r="D473" t="s">
        <v>275</v>
      </c>
      <c r="E473" t="s">
        <v>237</v>
      </c>
      <c r="F473" t="s">
        <v>213</v>
      </c>
      <c r="G473">
        <v>0</v>
      </c>
    </row>
    <row r="474" spans="1:7" x14ac:dyDescent="0.35">
      <c r="A474" t="s">
        <v>276</v>
      </c>
      <c r="B474" t="s">
        <v>44</v>
      </c>
      <c r="C474" t="s">
        <v>274</v>
      </c>
      <c r="D474" t="s">
        <v>275</v>
      </c>
      <c r="E474" t="s">
        <v>238</v>
      </c>
      <c r="F474" t="s">
        <v>213</v>
      </c>
      <c r="G474">
        <v>1</v>
      </c>
    </row>
    <row r="475" spans="1:7" x14ac:dyDescent="0.35">
      <c r="A475" t="s">
        <v>276</v>
      </c>
      <c r="B475" t="s">
        <v>44</v>
      </c>
      <c r="C475" t="s">
        <v>274</v>
      </c>
      <c r="D475" t="s">
        <v>275</v>
      </c>
      <c r="E475" t="s">
        <v>239</v>
      </c>
      <c r="F475" t="s">
        <v>213</v>
      </c>
      <c r="G475">
        <v>0</v>
      </c>
    </row>
    <row r="476" spans="1:7" x14ac:dyDescent="0.35">
      <c r="A476" t="s">
        <v>276</v>
      </c>
      <c r="B476" t="s">
        <v>44</v>
      </c>
      <c r="C476" t="s">
        <v>274</v>
      </c>
      <c r="D476" t="s">
        <v>275</v>
      </c>
      <c r="E476" t="s">
        <v>240</v>
      </c>
      <c r="F476" t="s">
        <v>213</v>
      </c>
      <c r="G476">
        <v>0</v>
      </c>
    </row>
    <row r="477" spans="1:7" x14ac:dyDescent="0.35">
      <c r="A477" t="s">
        <v>276</v>
      </c>
      <c r="B477" t="s">
        <v>44</v>
      </c>
      <c r="C477" t="s">
        <v>274</v>
      </c>
      <c r="D477" t="s">
        <v>275</v>
      </c>
      <c r="E477" t="s">
        <v>241</v>
      </c>
      <c r="F477" t="s">
        <v>213</v>
      </c>
      <c r="G477">
        <v>0</v>
      </c>
    </row>
    <row r="478" spans="1:7" x14ac:dyDescent="0.35">
      <c r="A478" t="s">
        <v>276</v>
      </c>
      <c r="B478" t="s">
        <v>45</v>
      </c>
      <c r="C478" t="s">
        <v>274</v>
      </c>
      <c r="D478" t="s">
        <v>275</v>
      </c>
      <c r="E478" t="s">
        <v>228</v>
      </c>
      <c r="F478" t="s">
        <v>213</v>
      </c>
      <c r="G478">
        <v>0</v>
      </c>
    </row>
    <row r="479" spans="1:7" x14ac:dyDescent="0.35">
      <c r="A479" t="s">
        <v>276</v>
      </c>
      <c r="B479" t="s">
        <v>45</v>
      </c>
      <c r="C479" t="s">
        <v>274</v>
      </c>
      <c r="D479" t="s">
        <v>275</v>
      </c>
      <c r="E479" t="s">
        <v>229</v>
      </c>
      <c r="F479" t="s">
        <v>213</v>
      </c>
      <c r="G479">
        <v>0</v>
      </c>
    </row>
    <row r="480" spans="1:7" x14ac:dyDescent="0.35">
      <c r="A480" t="s">
        <v>276</v>
      </c>
      <c r="B480" t="s">
        <v>45</v>
      </c>
      <c r="C480" t="s">
        <v>274</v>
      </c>
      <c r="D480" t="s">
        <v>275</v>
      </c>
      <c r="E480" t="s">
        <v>230</v>
      </c>
      <c r="F480" t="s">
        <v>213</v>
      </c>
      <c r="G480">
        <v>2</v>
      </c>
    </row>
    <row r="481" spans="1:7" x14ac:dyDescent="0.35">
      <c r="A481" t="s">
        <v>276</v>
      </c>
      <c r="B481" t="s">
        <v>45</v>
      </c>
      <c r="C481" t="s">
        <v>274</v>
      </c>
      <c r="D481" t="s">
        <v>275</v>
      </c>
      <c r="E481" t="s">
        <v>231</v>
      </c>
      <c r="F481" t="s">
        <v>213</v>
      </c>
      <c r="G481">
        <v>0</v>
      </c>
    </row>
    <row r="482" spans="1:7" x14ac:dyDescent="0.35">
      <c r="A482" t="s">
        <v>276</v>
      </c>
      <c r="B482" t="s">
        <v>45</v>
      </c>
      <c r="C482" t="s">
        <v>274</v>
      </c>
      <c r="D482" t="s">
        <v>275</v>
      </c>
      <c r="E482" t="s">
        <v>232</v>
      </c>
      <c r="F482" t="s">
        <v>213</v>
      </c>
      <c r="G482">
        <v>0</v>
      </c>
    </row>
    <row r="483" spans="1:7" x14ac:dyDescent="0.35">
      <c r="A483" t="s">
        <v>276</v>
      </c>
      <c r="B483" t="s">
        <v>45</v>
      </c>
      <c r="C483" t="s">
        <v>274</v>
      </c>
      <c r="D483" t="s">
        <v>275</v>
      </c>
      <c r="E483" t="s">
        <v>233</v>
      </c>
      <c r="F483" t="s">
        <v>213</v>
      </c>
      <c r="G483">
        <v>0</v>
      </c>
    </row>
    <row r="484" spans="1:7" x14ac:dyDescent="0.35">
      <c r="A484" t="s">
        <v>276</v>
      </c>
      <c r="B484" t="s">
        <v>45</v>
      </c>
      <c r="C484" t="s">
        <v>274</v>
      </c>
      <c r="D484" t="s">
        <v>275</v>
      </c>
      <c r="E484" t="s">
        <v>234</v>
      </c>
      <c r="F484" t="s">
        <v>213</v>
      </c>
      <c r="G484">
        <v>0</v>
      </c>
    </row>
    <row r="485" spans="1:7" x14ac:dyDescent="0.35">
      <c r="A485" t="s">
        <v>276</v>
      </c>
      <c r="B485" t="s">
        <v>45</v>
      </c>
      <c r="C485" t="s">
        <v>274</v>
      </c>
      <c r="D485" t="s">
        <v>275</v>
      </c>
      <c r="E485" t="s">
        <v>235</v>
      </c>
      <c r="F485" t="s">
        <v>213</v>
      </c>
      <c r="G485">
        <v>0</v>
      </c>
    </row>
    <row r="486" spans="1:7" x14ac:dyDescent="0.35">
      <c r="A486" t="s">
        <v>276</v>
      </c>
      <c r="B486" t="s">
        <v>45</v>
      </c>
      <c r="C486" t="s">
        <v>274</v>
      </c>
      <c r="D486" t="s">
        <v>275</v>
      </c>
      <c r="E486" t="s">
        <v>236</v>
      </c>
      <c r="F486" t="s">
        <v>213</v>
      </c>
      <c r="G486">
        <v>2</v>
      </c>
    </row>
    <row r="487" spans="1:7" x14ac:dyDescent="0.35">
      <c r="A487" t="s">
        <v>276</v>
      </c>
      <c r="B487" t="s">
        <v>45</v>
      </c>
      <c r="C487" t="s">
        <v>274</v>
      </c>
      <c r="D487" t="s">
        <v>275</v>
      </c>
      <c r="E487" t="s">
        <v>237</v>
      </c>
      <c r="F487" t="s">
        <v>213</v>
      </c>
      <c r="G487">
        <v>0</v>
      </c>
    </row>
    <row r="488" spans="1:7" x14ac:dyDescent="0.35">
      <c r="A488" t="s">
        <v>276</v>
      </c>
      <c r="B488" t="s">
        <v>45</v>
      </c>
      <c r="C488" t="s">
        <v>274</v>
      </c>
      <c r="D488" t="s">
        <v>275</v>
      </c>
      <c r="E488" t="s">
        <v>238</v>
      </c>
      <c r="F488" t="s">
        <v>213</v>
      </c>
      <c r="G488">
        <v>0</v>
      </c>
    </row>
    <row r="489" spans="1:7" x14ac:dyDescent="0.35">
      <c r="A489" t="s">
        <v>276</v>
      </c>
      <c r="B489" t="s">
        <v>45</v>
      </c>
      <c r="C489" t="s">
        <v>274</v>
      </c>
      <c r="D489" t="s">
        <v>275</v>
      </c>
      <c r="E489" t="s">
        <v>239</v>
      </c>
      <c r="F489" t="s">
        <v>213</v>
      </c>
      <c r="G489">
        <v>0</v>
      </c>
    </row>
    <row r="490" spans="1:7" x14ac:dyDescent="0.35">
      <c r="A490" t="s">
        <v>276</v>
      </c>
      <c r="B490" t="s">
        <v>45</v>
      </c>
      <c r="C490" t="s">
        <v>274</v>
      </c>
      <c r="D490" t="s">
        <v>275</v>
      </c>
      <c r="E490" t="s">
        <v>240</v>
      </c>
      <c r="F490" t="s">
        <v>213</v>
      </c>
      <c r="G490">
        <v>0</v>
      </c>
    </row>
    <row r="491" spans="1:7" x14ac:dyDescent="0.35">
      <c r="A491" t="s">
        <v>276</v>
      </c>
      <c r="B491" t="s">
        <v>45</v>
      </c>
      <c r="C491" t="s">
        <v>274</v>
      </c>
      <c r="D491" t="s">
        <v>275</v>
      </c>
      <c r="E491" t="s">
        <v>241</v>
      </c>
      <c r="F491" t="s">
        <v>213</v>
      </c>
      <c r="G491">
        <v>0</v>
      </c>
    </row>
    <row r="492" spans="1:7" x14ac:dyDescent="0.35">
      <c r="A492" t="s">
        <v>276</v>
      </c>
      <c r="B492" t="s">
        <v>46</v>
      </c>
      <c r="C492" t="s">
        <v>274</v>
      </c>
      <c r="D492" t="s">
        <v>275</v>
      </c>
      <c r="E492" t="s">
        <v>228</v>
      </c>
      <c r="F492" t="s">
        <v>213</v>
      </c>
      <c r="G492">
        <v>5</v>
      </c>
    </row>
    <row r="493" spans="1:7" x14ac:dyDescent="0.35">
      <c r="A493" t="s">
        <v>276</v>
      </c>
      <c r="B493" t="s">
        <v>46</v>
      </c>
      <c r="C493" t="s">
        <v>274</v>
      </c>
      <c r="D493" t="s">
        <v>275</v>
      </c>
      <c r="E493" t="s">
        <v>229</v>
      </c>
      <c r="F493" t="s">
        <v>213</v>
      </c>
      <c r="G493">
        <v>0</v>
      </c>
    </row>
    <row r="494" spans="1:7" x14ac:dyDescent="0.35">
      <c r="A494" t="s">
        <v>276</v>
      </c>
      <c r="B494" t="s">
        <v>46</v>
      </c>
      <c r="C494" t="s">
        <v>274</v>
      </c>
      <c r="D494" t="s">
        <v>275</v>
      </c>
      <c r="E494" t="s">
        <v>230</v>
      </c>
      <c r="F494" t="s">
        <v>213</v>
      </c>
      <c r="G494">
        <v>0</v>
      </c>
    </row>
    <row r="495" spans="1:7" x14ac:dyDescent="0.35">
      <c r="A495" t="s">
        <v>276</v>
      </c>
      <c r="B495" t="s">
        <v>46</v>
      </c>
      <c r="C495" t="s">
        <v>274</v>
      </c>
      <c r="D495" t="s">
        <v>275</v>
      </c>
      <c r="E495" t="s">
        <v>231</v>
      </c>
      <c r="F495" t="s">
        <v>213</v>
      </c>
      <c r="G495">
        <v>1</v>
      </c>
    </row>
    <row r="496" spans="1:7" x14ac:dyDescent="0.35">
      <c r="A496" t="s">
        <v>276</v>
      </c>
      <c r="B496" t="s">
        <v>46</v>
      </c>
      <c r="C496" t="s">
        <v>274</v>
      </c>
      <c r="D496" t="s">
        <v>275</v>
      </c>
      <c r="E496" t="s">
        <v>232</v>
      </c>
      <c r="F496" t="s">
        <v>213</v>
      </c>
      <c r="G496">
        <v>2</v>
      </c>
    </row>
    <row r="497" spans="1:7" x14ac:dyDescent="0.35">
      <c r="A497" t="s">
        <v>276</v>
      </c>
      <c r="B497" t="s">
        <v>46</v>
      </c>
      <c r="C497" t="s">
        <v>274</v>
      </c>
      <c r="D497" t="s">
        <v>275</v>
      </c>
      <c r="E497" t="s">
        <v>233</v>
      </c>
      <c r="F497" t="s">
        <v>213</v>
      </c>
      <c r="G497">
        <v>0</v>
      </c>
    </row>
    <row r="498" spans="1:7" x14ac:dyDescent="0.35">
      <c r="A498" t="s">
        <v>276</v>
      </c>
      <c r="B498" t="s">
        <v>46</v>
      </c>
      <c r="C498" t="s">
        <v>274</v>
      </c>
      <c r="D498" t="s">
        <v>275</v>
      </c>
      <c r="E498" t="s">
        <v>234</v>
      </c>
      <c r="F498" t="s">
        <v>213</v>
      </c>
      <c r="G498">
        <v>0</v>
      </c>
    </row>
    <row r="499" spans="1:7" x14ac:dyDescent="0.35">
      <c r="A499" t="s">
        <v>276</v>
      </c>
      <c r="B499" t="s">
        <v>46</v>
      </c>
      <c r="C499" t="s">
        <v>274</v>
      </c>
      <c r="D499" t="s">
        <v>275</v>
      </c>
      <c r="E499" t="s">
        <v>235</v>
      </c>
      <c r="F499" t="s">
        <v>213</v>
      </c>
      <c r="G499">
        <v>1</v>
      </c>
    </row>
    <row r="500" spans="1:7" x14ac:dyDescent="0.35">
      <c r="A500" t="s">
        <v>276</v>
      </c>
      <c r="B500" t="s">
        <v>46</v>
      </c>
      <c r="C500" t="s">
        <v>274</v>
      </c>
      <c r="D500" t="s">
        <v>275</v>
      </c>
      <c r="E500" t="s">
        <v>236</v>
      </c>
      <c r="F500" t="s">
        <v>213</v>
      </c>
      <c r="G500">
        <v>33</v>
      </c>
    </row>
    <row r="501" spans="1:7" x14ac:dyDescent="0.35">
      <c r="A501" t="s">
        <v>276</v>
      </c>
      <c r="B501" t="s">
        <v>46</v>
      </c>
      <c r="C501" t="s">
        <v>274</v>
      </c>
      <c r="D501" t="s">
        <v>275</v>
      </c>
      <c r="E501" t="s">
        <v>237</v>
      </c>
      <c r="F501" t="s">
        <v>213</v>
      </c>
      <c r="G501">
        <v>4</v>
      </c>
    </row>
    <row r="502" spans="1:7" x14ac:dyDescent="0.35">
      <c r="A502" t="s">
        <v>276</v>
      </c>
      <c r="B502" t="s">
        <v>46</v>
      </c>
      <c r="C502" t="s">
        <v>274</v>
      </c>
      <c r="D502" t="s">
        <v>275</v>
      </c>
      <c r="E502" t="s">
        <v>238</v>
      </c>
      <c r="F502" t="s">
        <v>213</v>
      </c>
      <c r="G502">
        <v>1</v>
      </c>
    </row>
    <row r="503" spans="1:7" x14ac:dyDescent="0.35">
      <c r="A503" t="s">
        <v>276</v>
      </c>
      <c r="B503" t="s">
        <v>46</v>
      </c>
      <c r="C503" t="s">
        <v>274</v>
      </c>
      <c r="D503" t="s">
        <v>275</v>
      </c>
      <c r="E503" t="s">
        <v>239</v>
      </c>
      <c r="F503" t="s">
        <v>213</v>
      </c>
      <c r="G503">
        <v>0</v>
      </c>
    </row>
    <row r="504" spans="1:7" x14ac:dyDescent="0.35">
      <c r="A504" t="s">
        <v>276</v>
      </c>
      <c r="B504" t="s">
        <v>46</v>
      </c>
      <c r="C504" t="s">
        <v>274</v>
      </c>
      <c r="D504" t="s">
        <v>275</v>
      </c>
      <c r="E504" t="s">
        <v>240</v>
      </c>
      <c r="F504" t="s">
        <v>213</v>
      </c>
      <c r="G504">
        <v>0</v>
      </c>
    </row>
    <row r="505" spans="1:7" x14ac:dyDescent="0.35">
      <c r="A505" t="s">
        <v>276</v>
      </c>
      <c r="B505" t="s">
        <v>46</v>
      </c>
      <c r="C505" t="s">
        <v>274</v>
      </c>
      <c r="D505" t="s">
        <v>275</v>
      </c>
      <c r="E505" t="s">
        <v>241</v>
      </c>
      <c r="F505" t="s">
        <v>213</v>
      </c>
      <c r="G505">
        <v>0</v>
      </c>
    </row>
    <row r="506" spans="1:7" x14ac:dyDescent="0.35">
      <c r="A506" t="s">
        <v>276</v>
      </c>
      <c r="B506" t="s">
        <v>47</v>
      </c>
      <c r="C506" t="s">
        <v>274</v>
      </c>
      <c r="D506" t="s">
        <v>275</v>
      </c>
      <c r="E506" t="s">
        <v>228</v>
      </c>
      <c r="F506" t="s">
        <v>213</v>
      </c>
      <c r="G506">
        <v>3</v>
      </c>
    </row>
    <row r="507" spans="1:7" x14ac:dyDescent="0.35">
      <c r="A507" t="s">
        <v>276</v>
      </c>
      <c r="B507" t="s">
        <v>47</v>
      </c>
      <c r="C507" t="s">
        <v>274</v>
      </c>
      <c r="D507" t="s">
        <v>275</v>
      </c>
      <c r="E507" t="s">
        <v>229</v>
      </c>
      <c r="F507" t="s">
        <v>213</v>
      </c>
      <c r="G507">
        <v>0</v>
      </c>
    </row>
    <row r="508" spans="1:7" x14ac:dyDescent="0.35">
      <c r="A508" t="s">
        <v>276</v>
      </c>
      <c r="B508" t="s">
        <v>47</v>
      </c>
      <c r="C508" t="s">
        <v>274</v>
      </c>
      <c r="D508" t="s">
        <v>275</v>
      </c>
      <c r="E508" t="s">
        <v>230</v>
      </c>
      <c r="F508" t="s">
        <v>213</v>
      </c>
      <c r="G508">
        <v>1</v>
      </c>
    </row>
    <row r="509" spans="1:7" x14ac:dyDescent="0.35">
      <c r="A509" t="s">
        <v>276</v>
      </c>
      <c r="B509" t="s">
        <v>47</v>
      </c>
      <c r="C509" t="s">
        <v>274</v>
      </c>
      <c r="D509" t="s">
        <v>275</v>
      </c>
      <c r="E509" t="s">
        <v>231</v>
      </c>
      <c r="F509" t="s">
        <v>213</v>
      </c>
      <c r="G509">
        <v>0</v>
      </c>
    </row>
    <row r="510" spans="1:7" x14ac:dyDescent="0.35">
      <c r="A510" t="s">
        <v>276</v>
      </c>
      <c r="B510" t="s">
        <v>47</v>
      </c>
      <c r="C510" t="s">
        <v>274</v>
      </c>
      <c r="D510" t="s">
        <v>275</v>
      </c>
      <c r="E510" t="s">
        <v>232</v>
      </c>
      <c r="F510" t="s">
        <v>213</v>
      </c>
      <c r="G510">
        <v>0</v>
      </c>
    </row>
    <row r="511" spans="1:7" x14ac:dyDescent="0.35">
      <c r="A511" t="s">
        <v>276</v>
      </c>
      <c r="B511" t="s">
        <v>47</v>
      </c>
      <c r="C511" t="s">
        <v>274</v>
      </c>
      <c r="D511" t="s">
        <v>275</v>
      </c>
      <c r="E511" t="s">
        <v>233</v>
      </c>
      <c r="F511" t="s">
        <v>213</v>
      </c>
      <c r="G511">
        <v>0</v>
      </c>
    </row>
    <row r="512" spans="1:7" x14ac:dyDescent="0.35">
      <c r="A512" t="s">
        <v>276</v>
      </c>
      <c r="B512" t="s">
        <v>47</v>
      </c>
      <c r="C512" t="s">
        <v>274</v>
      </c>
      <c r="D512" t="s">
        <v>275</v>
      </c>
      <c r="E512" t="s">
        <v>234</v>
      </c>
      <c r="F512" t="s">
        <v>213</v>
      </c>
      <c r="G512">
        <v>0</v>
      </c>
    </row>
    <row r="513" spans="1:7" x14ac:dyDescent="0.35">
      <c r="A513" t="s">
        <v>276</v>
      </c>
      <c r="B513" t="s">
        <v>47</v>
      </c>
      <c r="C513" t="s">
        <v>274</v>
      </c>
      <c r="D513" t="s">
        <v>275</v>
      </c>
      <c r="E513" t="s">
        <v>235</v>
      </c>
      <c r="F513" t="s">
        <v>213</v>
      </c>
      <c r="G513">
        <v>0</v>
      </c>
    </row>
    <row r="514" spans="1:7" x14ac:dyDescent="0.35">
      <c r="A514" t="s">
        <v>276</v>
      </c>
      <c r="B514" t="s">
        <v>47</v>
      </c>
      <c r="C514" t="s">
        <v>274</v>
      </c>
      <c r="D514" t="s">
        <v>275</v>
      </c>
      <c r="E514" t="s">
        <v>236</v>
      </c>
      <c r="F514" t="s">
        <v>213</v>
      </c>
      <c r="G514">
        <v>11</v>
      </c>
    </row>
    <row r="515" spans="1:7" x14ac:dyDescent="0.35">
      <c r="A515" t="s">
        <v>276</v>
      </c>
      <c r="B515" t="s">
        <v>47</v>
      </c>
      <c r="C515" t="s">
        <v>274</v>
      </c>
      <c r="D515" t="s">
        <v>275</v>
      </c>
      <c r="E515" t="s">
        <v>237</v>
      </c>
      <c r="F515" t="s">
        <v>213</v>
      </c>
      <c r="G515">
        <v>0</v>
      </c>
    </row>
    <row r="516" spans="1:7" x14ac:dyDescent="0.35">
      <c r="A516" t="s">
        <v>276</v>
      </c>
      <c r="B516" t="s">
        <v>47</v>
      </c>
      <c r="C516" t="s">
        <v>274</v>
      </c>
      <c r="D516" t="s">
        <v>275</v>
      </c>
      <c r="E516" t="s">
        <v>238</v>
      </c>
      <c r="F516" t="s">
        <v>213</v>
      </c>
      <c r="G516">
        <v>0</v>
      </c>
    </row>
    <row r="517" spans="1:7" x14ac:dyDescent="0.35">
      <c r="A517" t="s">
        <v>276</v>
      </c>
      <c r="B517" t="s">
        <v>47</v>
      </c>
      <c r="C517" t="s">
        <v>274</v>
      </c>
      <c r="D517" t="s">
        <v>275</v>
      </c>
      <c r="E517" t="s">
        <v>239</v>
      </c>
      <c r="F517" t="s">
        <v>213</v>
      </c>
      <c r="G517">
        <v>1</v>
      </c>
    </row>
    <row r="518" spans="1:7" x14ac:dyDescent="0.35">
      <c r="A518" t="s">
        <v>276</v>
      </c>
      <c r="B518" t="s">
        <v>47</v>
      </c>
      <c r="C518" t="s">
        <v>274</v>
      </c>
      <c r="D518" t="s">
        <v>275</v>
      </c>
      <c r="E518" t="s">
        <v>240</v>
      </c>
      <c r="F518" t="s">
        <v>213</v>
      </c>
      <c r="G518">
        <v>0</v>
      </c>
    </row>
    <row r="519" spans="1:7" x14ac:dyDescent="0.35">
      <c r="A519" t="s">
        <v>276</v>
      </c>
      <c r="B519" t="s">
        <v>47</v>
      </c>
      <c r="C519" t="s">
        <v>274</v>
      </c>
      <c r="D519" t="s">
        <v>275</v>
      </c>
      <c r="E519" t="s">
        <v>241</v>
      </c>
      <c r="F519" t="s">
        <v>213</v>
      </c>
      <c r="G519">
        <v>0</v>
      </c>
    </row>
    <row r="520" spans="1:7" x14ac:dyDescent="0.35">
      <c r="A520" t="s">
        <v>276</v>
      </c>
      <c r="B520" t="s">
        <v>48</v>
      </c>
      <c r="C520" t="s">
        <v>274</v>
      </c>
      <c r="D520" t="s">
        <v>275</v>
      </c>
      <c r="E520" t="s">
        <v>228</v>
      </c>
      <c r="F520" t="s">
        <v>213</v>
      </c>
      <c r="G520">
        <v>0</v>
      </c>
    </row>
    <row r="521" spans="1:7" x14ac:dyDescent="0.35">
      <c r="A521" t="s">
        <v>276</v>
      </c>
      <c r="B521" t="s">
        <v>48</v>
      </c>
      <c r="C521" t="s">
        <v>274</v>
      </c>
      <c r="D521" t="s">
        <v>275</v>
      </c>
      <c r="E521" t="s">
        <v>229</v>
      </c>
      <c r="F521" t="s">
        <v>213</v>
      </c>
      <c r="G521">
        <v>0</v>
      </c>
    </row>
    <row r="522" spans="1:7" x14ac:dyDescent="0.35">
      <c r="A522" t="s">
        <v>276</v>
      </c>
      <c r="B522" t="s">
        <v>48</v>
      </c>
      <c r="C522" t="s">
        <v>274</v>
      </c>
      <c r="D522" t="s">
        <v>275</v>
      </c>
      <c r="E522" t="s">
        <v>230</v>
      </c>
      <c r="F522" t="s">
        <v>213</v>
      </c>
      <c r="G522">
        <v>1</v>
      </c>
    </row>
    <row r="523" spans="1:7" x14ac:dyDescent="0.35">
      <c r="A523" t="s">
        <v>276</v>
      </c>
      <c r="B523" t="s">
        <v>48</v>
      </c>
      <c r="C523" t="s">
        <v>274</v>
      </c>
      <c r="D523" t="s">
        <v>275</v>
      </c>
      <c r="E523" t="s">
        <v>231</v>
      </c>
      <c r="F523" t="s">
        <v>213</v>
      </c>
      <c r="G523">
        <v>0</v>
      </c>
    </row>
    <row r="524" spans="1:7" x14ac:dyDescent="0.35">
      <c r="A524" t="s">
        <v>276</v>
      </c>
      <c r="B524" t="s">
        <v>48</v>
      </c>
      <c r="C524" t="s">
        <v>274</v>
      </c>
      <c r="D524" t="s">
        <v>275</v>
      </c>
      <c r="E524" t="s">
        <v>232</v>
      </c>
      <c r="F524" t="s">
        <v>213</v>
      </c>
      <c r="G524">
        <v>1</v>
      </c>
    </row>
    <row r="525" spans="1:7" x14ac:dyDescent="0.35">
      <c r="A525" t="s">
        <v>276</v>
      </c>
      <c r="B525" t="s">
        <v>48</v>
      </c>
      <c r="C525" t="s">
        <v>274</v>
      </c>
      <c r="D525" t="s">
        <v>275</v>
      </c>
      <c r="E525" t="s">
        <v>233</v>
      </c>
      <c r="F525" t="s">
        <v>213</v>
      </c>
      <c r="G525">
        <v>0</v>
      </c>
    </row>
    <row r="526" spans="1:7" x14ac:dyDescent="0.35">
      <c r="A526" t="s">
        <v>276</v>
      </c>
      <c r="B526" t="s">
        <v>48</v>
      </c>
      <c r="C526" t="s">
        <v>274</v>
      </c>
      <c r="D526" t="s">
        <v>275</v>
      </c>
      <c r="E526" t="s">
        <v>234</v>
      </c>
      <c r="F526" t="s">
        <v>213</v>
      </c>
      <c r="G526">
        <v>0</v>
      </c>
    </row>
    <row r="527" spans="1:7" x14ac:dyDescent="0.35">
      <c r="A527" t="s">
        <v>276</v>
      </c>
      <c r="B527" t="s">
        <v>48</v>
      </c>
      <c r="C527" t="s">
        <v>274</v>
      </c>
      <c r="D527" t="s">
        <v>275</v>
      </c>
      <c r="E527" t="s">
        <v>235</v>
      </c>
      <c r="F527" t="s">
        <v>213</v>
      </c>
      <c r="G527">
        <v>3</v>
      </c>
    </row>
    <row r="528" spans="1:7" x14ac:dyDescent="0.35">
      <c r="A528" t="s">
        <v>276</v>
      </c>
      <c r="B528" t="s">
        <v>48</v>
      </c>
      <c r="C528" t="s">
        <v>274</v>
      </c>
      <c r="D528" t="s">
        <v>275</v>
      </c>
      <c r="E528" t="s">
        <v>236</v>
      </c>
      <c r="F528" t="s">
        <v>213</v>
      </c>
      <c r="G528">
        <v>11</v>
      </c>
    </row>
    <row r="529" spans="1:7" x14ac:dyDescent="0.35">
      <c r="A529" t="s">
        <v>276</v>
      </c>
      <c r="B529" t="s">
        <v>48</v>
      </c>
      <c r="C529" t="s">
        <v>274</v>
      </c>
      <c r="D529" t="s">
        <v>275</v>
      </c>
      <c r="E529" t="s">
        <v>237</v>
      </c>
      <c r="F529" t="s">
        <v>213</v>
      </c>
      <c r="G529">
        <v>0</v>
      </c>
    </row>
    <row r="530" spans="1:7" x14ac:dyDescent="0.35">
      <c r="A530" t="s">
        <v>276</v>
      </c>
      <c r="B530" t="s">
        <v>48</v>
      </c>
      <c r="C530" t="s">
        <v>274</v>
      </c>
      <c r="D530" t="s">
        <v>275</v>
      </c>
      <c r="E530" t="s">
        <v>238</v>
      </c>
      <c r="F530" t="s">
        <v>213</v>
      </c>
      <c r="G530">
        <v>0</v>
      </c>
    </row>
    <row r="531" spans="1:7" x14ac:dyDescent="0.35">
      <c r="A531" t="s">
        <v>276</v>
      </c>
      <c r="B531" t="s">
        <v>48</v>
      </c>
      <c r="C531" t="s">
        <v>274</v>
      </c>
      <c r="D531" t="s">
        <v>275</v>
      </c>
      <c r="E531" t="s">
        <v>239</v>
      </c>
      <c r="F531" t="s">
        <v>213</v>
      </c>
      <c r="G531">
        <v>0</v>
      </c>
    </row>
    <row r="532" spans="1:7" x14ac:dyDescent="0.35">
      <c r="A532" t="s">
        <v>276</v>
      </c>
      <c r="B532" t="s">
        <v>48</v>
      </c>
      <c r="C532" t="s">
        <v>274</v>
      </c>
      <c r="D532" t="s">
        <v>275</v>
      </c>
      <c r="E532" t="s">
        <v>240</v>
      </c>
      <c r="F532" t="s">
        <v>213</v>
      </c>
      <c r="G532">
        <v>0</v>
      </c>
    </row>
    <row r="533" spans="1:7" x14ac:dyDescent="0.35">
      <c r="A533" t="s">
        <v>276</v>
      </c>
      <c r="B533" t="s">
        <v>48</v>
      </c>
      <c r="C533" t="s">
        <v>274</v>
      </c>
      <c r="D533" t="s">
        <v>275</v>
      </c>
      <c r="E533" t="s">
        <v>241</v>
      </c>
      <c r="F533" t="s">
        <v>213</v>
      </c>
      <c r="G533">
        <v>0</v>
      </c>
    </row>
    <row r="534" spans="1:7" x14ac:dyDescent="0.35">
      <c r="A534" t="s">
        <v>276</v>
      </c>
      <c r="B534" t="s">
        <v>49</v>
      </c>
      <c r="C534" t="s">
        <v>274</v>
      </c>
      <c r="D534" t="s">
        <v>275</v>
      </c>
      <c r="E534" t="s">
        <v>228</v>
      </c>
      <c r="F534" t="s">
        <v>213</v>
      </c>
      <c r="G534">
        <v>8</v>
      </c>
    </row>
    <row r="535" spans="1:7" x14ac:dyDescent="0.35">
      <c r="A535" t="s">
        <v>276</v>
      </c>
      <c r="B535" t="s">
        <v>49</v>
      </c>
      <c r="C535" t="s">
        <v>274</v>
      </c>
      <c r="D535" t="s">
        <v>275</v>
      </c>
      <c r="E535" t="s">
        <v>229</v>
      </c>
      <c r="F535" t="s">
        <v>213</v>
      </c>
      <c r="G535">
        <v>0</v>
      </c>
    </row>
    <row r="536" spans="1:7" x14ac:dyDescent="0.35">
      <c r="A536" t="s">
        <v>276</v>
      </c>
      <c r="B536" t="s">
        <v>49</v>
      </c>
      <c r="C536" t="s">
        <v>274</v>
      </c>
      <c r="D536" t="s">
        <v>275</v>
      </c>
      <c r="E536" t="s">
        <v>230</v>
      </c>
      <c r="F536" t="s">
        <v>213</v>
      </c>
      <c r="G536">
        <v>7</v>
      </c>
    </row>
    <row r="537" spans="1:7" x14ac:dyDescent="0.35">
      <c r="A537" t="s">
        <v>276</v>
      </c>
      <c r="B537" t="s">
        <v>49</v>
      </c>
      <c r="C537" t="s">
        <v>274</v>
      </c>
      <c r="D537" t="s">
        <v>275</v>
      </c>
      <c r="E537" t="s">
        <v>231</v>
      </c>
      <c r="F537" t="s">
        <v>213</v>
      </c>
      <c r="G537">
        <v>0</v>
      </c>
    </row>
    <row r="538" spans="1:7" x14ac:dyDescent="0.35">
      <c r="A538" t="s">
        <v>276</v>
      </c>
      <c r="B538" t="s">
        <v>49</v>
      </c>
      <c r="C538" t="s">
        <v>274</v>
      </c>
      <c r="D538" t="s">
        <v>275</v>
      </c>
      <c r="E538" t="s">
        <v>232</v>
      </c>
      <c r="F538" t="s">
        <v>213</v>
      </c>
      <c r="G538">
        <v>0</v>
      </c>
    </row>
    <row r="539" spans="1:7" x14ac:dyDescent="0.35">
      <c r="A539" t="s">
        <v>276</v>
      </c>
      <c r="B539" t="s">
        <v>49</v>
      </c>
      <c r="C539" t="s">
        <v>274</v>
      </c>
      <c r="D539" t="s">
        <v>275</v>
      </c>
      <c r="E539" t="s">
        <v>233</v>
      </c>
      <c r="F539" t="s">
        <v>213</v>
      </c>
      <c r="G539">
        <v>0</v>
      </c>
    </row>
    <row r="540" spans="1:7" x14ac:dyDescent="0.35">
      <c r="A540" t="s">
        <v>276</v>
      </c>
      <c r="B540" t="s">
        <v>49</v>
      </c>
      <c r="C540" t="s">
        <v>274</v>
      </c>
      <c r="D540" t="s">
        <v>275</v>
      </c>
      <c r="E540" t="s">
        <v>234</v>
      </c>
      <c r="F540" t="s">
        <v>213</v>
      </c>
      <c r="G540">
        <v>0</v>
      </c>
    </row>
    <row r="541" spans="1:7" x14ac:dyDescent="0.35">
      <c r="A541" t="s">
        <v>276</v>
      </c>
      <c r="B541" t="s">
        <v>49</v>
      </c>
      <c r="C541" t="s">
        <v>274</v>
      </c>
      <c r="D541" t="s">
        <v>275</v>
      </c>
      <c r="E541" t="s">
        <v>235</v>
      </c>
      <c r="F541" t="s">
        <v>213</v>
      </c>
      <c r="G541">
        <v>0</v>
      </c>
    </row>
    <row r="542" spans="1:7" x14ac:dyDescent="0.35">
      <c r="A542" t="s">
        <v>276</v>
      </c>
      <c r="B542" t="s">
        <v>49</v>
      </c>
      <c r="C542" t="s">
        <v>274</v>
      </c>
      <c r="D542" t="s">
        <v>275</v>
      </c>
      <c r="E542" t="s">
        <v>236</v>
      </c>
      <c r="F542" t="s">
        <v>213</v>
      </c>
      <c r="G542">
        <v>20</v>
      </c>
    </row>
    <row r="543" spans="1:7" x14ac:dyDescent="0.35">
      <c r="A543" t="s">
        <v>276</v>
      </c>
      <c r="B543" t="s">
        <v>49</v>
      </c>
      <c r="C543" t="s">
        <v>274</v>
      </c>
      <c r="D543" t="s">
        <v>275</v>
      </c>
      <c r="E543" t="s">
        <v>237</v>
      </c>
      <c r="F543" t="s">
        <v>213</v>
      </c>
      <c r="G543">
        <v>0</v>
      </c>
    </row>
    <row r="544" spans="1:7" x14ac:dyDescent="0.35">
      <c r="A544" t="s">
        <v>276</v>
      </c>
      <c r="B544" t="s">
        <v>49</v>
      </c>
      <c r="C544" t="s">
        <v>274</v>
      </c>
      <c r="D544" t="s">
        <v>275</v>
      </c>
      <c r="E544" t="s">
        <v>238</v>
      </c>
      <c r="F544" t="s">
        <v>213</v>
      </c>
      <c r="G544">
        <v>0</v>
      </c>
    </row>
    <row r="545" spans="1:7" x14ac:dyDescent="0.35">
      <c r="A545" t="s">
        <v>276</v>
      </c>
      <c r="B545" t="s">
        <v>49</v>
      </c>
      <c r="C545" t="s">
        <v>274</v>
      </c>
      <c r="D545" t="s">
        <v>275</v>
      </c>
      <c r="E545" t="s">
        <v>239</v>
      </c>
      <c r="F545" t="s">
        <v>213</v>
      </c>
      <c r="G545">
        <v>1</v>
      </c>
    </row>
    <row r="546" spans="1:7" x14ac:dyDescent="0.35">
      <c r="A546" t="s">
        <v>276</v>
      </c>
      <c r="B546" t="s">
        <v>49</v>
      </c>
      <c r="C546" t="s">
        <v>274</v>
      </c>
      <c r="D546" t="s">
        <v>275</v>
      </c>
      <c r="E546" t="s">
        <v>240</v>
      </c>
      <c r="F546" t="s">
        <v>213</v>
      </c>
      <c r="G546">
        <v>2</v>
      </c>
    </row>
    <row r="547" spans="1:7" x14ac:dyDescent="0.35">
      <c r="A547" t="s">
        <v>276</v>
      </c>
      <c r="B547" t="s">
        <v>49</v>
      </c>
      <c r="C547" t="s">
        <v>274</v>
      </c>
      <c r="D547" t="s">
        <v>275</v>
      </c>
      <c r="E547" t="s">
        <v>241</v>
      </c>
      <c r="F547" t="s">
        <v>213</v>
      </c>
      <c r="G547">
        <v>0</v>
      </c>
    </row>
    <row r="548" spans="1:7" x14ac:dyDescent="0.35">
      <c r="A548" t="s">
        <v>276</v>
      </c>
      <c r="B548" t="s">
        <v>198</v>
      </c>
      <c r="C548" t="s">
        <v>274</v>
      </c>
      <c r="D548" t="s">
        <v>275</v>
      </c>
      <c r="E548" t="s">
        <v>228</v>
      </c>
      <c r="F548" t="s">
        <v>213</v>
      </c>
      <c r="G548">
        <v>0</v>
      </c>
    </row>
    <row r="549" spans="1:7" x14ac:dyDescent="0.35">
      <c r="A549" t="s">
        <v>276</v>
      </c>
      <c r="B549" t="s">
        <v>198</v>
      </c>
      <c r="C549" t="s">
        <v>274</v>
      </c>
      <c r="D549" t="s">
        <v>275</v>
      </c>
      <c r="E549" t="s">
        <v>229</v>
      </c>
      <c r="F549" t="s">
        <v>213</v>
      </c>
      <c r="G549">
        <v>0</v>
      </c>
    </row>
    <row r="550" spans="1:7" x14ac:dyDescent="0.35">
      <c r="A550" t="s">
        <v>276</v>
      </c>
      <c r="B550" t="s">
        <v>198</v>
      </c>
      <c r="C550" t="s">
        <v>274</v>
      </c>
      <c r="D550" t="s">
        <v>275</v>
      </c>
      <c r="E550" t="s">
        <v>230</v>
      </c>
      <c r="F550" t="s">
        <v>213</v>
      </c>
      <c r="G550">
        <v>0</v>
      </c>
    </row>
    <row r="551" spans="1:7" x14ac:dyDescent="0.35">
      <c r="A551" t="s">
        <v>276</v>
      </c>
      <c r="B551" t="s">
        <v>198</v>
      </c>
      <c r="C551" t="s">
        <v>274</v>
      </c>
      <c r="D551" t="s">
        <v>275</v>
      </c>
      <c r="E551" t="s">
        <v>231</v>
      </c>
      <c r="F551" t="s">
        <v>213</v>
      </c>
      <c r="G551">
        <v>0</v>
      </c>
    </row>
    <row r="552" spans="1:7" x14ac:dyDescent="0.35">
      <c r="A552" t="s">
        <v>276</v>
      </c>
      <c r="B552" t="s">
        <v>198</v>
      </c>
      <c r="C552" t="s">
        <v>274</v>
      </c>
      <c r="D552" t="s">
        <v>275</v>
      </c>
      <c r="E552" t="s">
        <v>232</v>
      </c>
      <c r="F552" t="s">
        <v>213</v>
      </c>
      <c r="G552">
        <v>0</v>
      </c>
    </row>
    <row r="553" spans="1:7" x14ac:dyDescent="0.35">
      <c r="A553" t="s">
        <v>276</v>
      </c>
      <c r="B553" t="s">
        <v>198</v>
      </c>
      <c r="C553" t="s">
        <v>274</v>
      </c>
      <c r="D553" t="s">
        <v>275</v>
      </c>
      <c r="E553" t="s">
        <v>233</v>
      </c>
      <c r="F553" t="s">
        <v>213</v>
      </c>
      <c r="G553">
        <v>0</v>
      </c>
    </row>
    <row r="554" spans="1:7" x14ac:dyDescent="0.35">
      <c r="A554" t="s">
        <v>276</v>
      </c>
      <c r="B554" t="s">
        <v>198</v>
      </c>
      <c r="C554" t="s">
        <v>274</v>
      </c>
      <c r="D554" t="s">
        <v>275</v>
      </c>
      <c r="E554" t="s">
        <v>234</v>
      </c>
      <c r="F554" t="s">
        <v>213</v>
      </c>
      <c r="G554">
        <v>0</v>
      </c>
    </row>
    <row r="555" spans="1:7" x14ac:dyDescent="0.35">
      <c r="A555" t="s">
        <v>276</v>
      </c>
      <c r="B555" t="s">
        <v>198</v>
      </c>
      <c r="C555" t="s">
        <v>274</v>
      </c>
      <c r="D555" t="s">
        <v>275</v>
      </c>
      <c r="E555" t="s">
        <v>235</v>
      </c>
      <c r="F555" t="s">
        <v>213</v>
      </c>
      <c r="G555">
        <v>0</v>
      </c>
    </row>
    <row r="556" spans="1:7" x14ac:dyDescent="0.35">
      <c r="A556" t="s">
        <v>276</v>
      </c>
      <c r="B556" t="s">
        <v>198</v>
      </c>
      <c r="C556" t="s">
        <v>274</v>
      </c>
      <c r="D556" t="s">
        <v>275</v>
      </c>
      <c r="E556" t="s">
        <v>236</v>
      </c>
      <c r="F556" t="s">
        <v>213</v>
      </c>
      <c r="G556">
        <v>46</v>
      </c>
    </row>
    <row r="557" spans="1:7" x14ac:dyDescent="0.35">
      <c r="A557" t="s">
        <v>276</v>
      </c>
      <c r="B557" t="s">
        <v>198</v>
      </c>
      <c r="C557" t="s">
        <v>274</v>
      </c>
      <c r="D557" t="s">
        <v>275</v>
      </c>
      <c r="E557" t="s">
        <v>237</v>
      </c>
      <c r="F557" t="s">
        <v>213</v>
      </c>
      <c r="G557">
        <v>0</v>
      </c>
    </row>
    <row r="558" spans="1:7" x14ac:dyDescent="0.35">
      <c r="A558" t="s">
        <v>276</v>
      </c>
      <c r="B558" t="s">
        <v>198</v>
      </c>
      <c r="C558" t="s">
        <v>274</v>
      </c>
      <c r="D558" t="s">
        <v>275</v>
      </c>
      <c r="E558" t="s">
        <v>238</v>
      </c>
      <c r="F558" t="s">
        <v>213</v>
      </c>
      <c r="G558">
        <v>0</v>
      </c>
    </row>
    <row r="559" spans="1:7" x14ac:dyDescent="0.35">
      <c r="A559" t="s">
        <v>276</v>
      </c>
      <c r="B559" t="s">
        <v>198</v>
      </c>
      <c r="C559" t="s">
        <v>274</v>
      </c>
      <c r="D559" t="s">
        <v>275</v>
      </c>
      <c r="E559" t="s">
        <v>239</v>
      </c>
      <c r="F559" t="s">
        <v>213</v>
      </c>
      <c r="G559">
        <v>1</v>
      </c>
    </row>
    <row r="560" spans="1:7" x14ac:dyDescent="0.35">
      <c r="A560" t="s">
        <v>276</v>
      </c>
      <c r="B560" t="s">
        <v>198</v>
      </c>
      <c r="C560" t="s">
        <v>274</v>
      </c>
      <c r="D560" t="s">
        <v>275</v>
      </c>
      <c r="E560" t="s">
        <v>240</v>
      </c>
      <c r="F560" t="s">
        <v>213</v>
      </c>
      <c r="G560">
        <v>0</v>
      </c>
    </row>
    <row r="561" spans="1:7" x14ac:dyDescent="0.35">
      <c r="A561" t="s">
        <v>276</v>
      </c>
      <c r="B561" t="s">
        <v>198</v>
      </c>
      <c r="C561" t="s">
        <v>274</v>
      </c>
      <c r="D561" t="s">
        <v>275</v>
      </c>
      <c r="E561" t="s">
        <v>241</v>
      </c>
      <c r="F561" t="s">
        <v>213</v>
      </c>
      <c r="G561">
        <v>0</v>
      </c>
    </row>
    <row r="562" spans="1:7" x14ac:dyDescent="0.35">
      <c r="A562" t="s">
        <v>276</v>
      </c>
      <c r="B562" t="s">
        <v>50</v>
      </c>
      <c r="C562" t="s">
        <v>274</v>
      </c>
      <c r="D562" t="s">
        <v>275</v>
      </c>
      <c r="E562" t="s">
        <v>228</v>
      </c>
      <c r="F562" t="s">
        <v>213</v>
      </c>
      <c r="G562">
        <v>0</v>
      </c>
    </row>
    <row r="563" spans="1:7" x14ac:dyDescent="0.35">
      <c r="A563" t="s">
        <v>276</v>
      </c>
      <c r="B563" t="s">
        <v>50</v>
      </c>
      <c r="C563" t="s">
        <v>274</v>
      </c>
      <c r="D563" t="s">
        <v>275</v>
      </c>
      <c r="E563" t="s">
        <v>229</v>
      </c>
      <c r="F563" t="s">
        <v>213</v>
      </c>
      <c r="G563">
        <v>0</v>
      </c>
    </row>
    <row r="564" spans="1:7" x14ac:dyDescent="0.35">
      <c r="A564" t="s">
        <v>276</v>
      </c>
      <c r="B564" t="s">
        <v>50</v>
      </c>
      <c r="C564" t="s">
        <v>274</v>
      </c>
      <c r="D564" t="s">
        <v>275</v>
      </c>
      <c r="E564" t="s">
        <v>230</v>
      </c>
      <c r="F564" t="s">
        <v>213</v>
      </c>
      <c r="G564">
        <v>0</v>
      </c>
    </row>
    <row r="565" spans="1:7" x14ac:dyDescent="0.35">
      <c r="A565" t="s">
        <v>276</v>
      </c>
      <c r="B565" t="s">
        <v>50</v>
      </c>
      <c r="C565" t="s">
        <v>274</v>
      </c>
      <c r="D565" t="s">
        <v>275</v>
      </c>
      <c r="E565" t="s">
        <v>231</v>
      </c>
      <c r="F565" t="s">
        <v>213</v>
      </c>
      <c r="G565">
        <v>0</v>
      </c>
    </row>
    <row r="566" spans="1:7" x14ac:dyDescent="0.35">
      <c r="A566" t="s">
        <v>276</v>
      </c>
      <c r="B566" t="s">
        <v>50</v>
      </c>
      <c r="C566" t="s">
        <v>274</v>
      </c>
      <c r="D566" t="s">
        <v>275</v>
      </c>
      <c r="E566" t="s">
        <v>232</v>
      </c>
      <c r="F566" t="s">
        <v>213</v>
      </c>
      <c r="G566">
        <v>7</v>
      </c>
    </row>
    <row r="567" spans="1:7" x14ac:dyDescent="0.35">
      <c r="A567" t="s">
        <v>276</v>
      </c>
      <c r="B567" t="s">
        <v>50</v>
      </c>
      <c r="C567" t="s">
        <v>274</v>
      </c>
      <c r="D567" t="s">
        <v>275</v>
      </c>
      <c r="E567" t="s">
        <v>233</v>
      </c>
      <c r="F567" t="s">
        <v>213</v>
      </c>
      <c r="G567">
        <v>0</v>
      </c>
    </row>
    <row r="568" spans="1:7" x14ac:dyDescent="0.35">
      <c r="A568" t="s">
        <v>276</v>
      </c>
      <c r="B568" t="s">
        <v>50</v>
      </c>
      <c r="C568" t="s">
        <v>274</v>
      </c>
      <c r="D568" t="s">
        <v>275</v>
      </c>
      <c r="E568" t="s">
        <v>234</v>
      </c>
      <c r="F568" t="s">
        <v>213</v>
      </c>
      <c r="G568">
        <v>0</v>
      </c>
    </row>
    <row r="569" spans="1:7" x14ac:dyDescent="0.35">
      <c r="A569" t="s">
        <v>276</v>
      </c>
      <c r="B569" t="s">
        <v>50</v>
      </c>
      <c r="C569" t="s">
        <v>274</v>
      </c>
      <c r="D569" t="s">
        <v>275</v>
      </c>
      <c r="E569" t="s">
        <v>235</v>
      </c>
      <c r="F569" t="s">
        <v>213</v>
      </c>
      <c r="G569">
        <v>1</v>
      </c>
    </row>
    <row r="570" spans="1:7" x14ac:dyDescent="0.35">
      <c r="A570" t="s">
        <v>276</v>
      </c>
      <c r="B570" t="s">
        <v>50</v>
      </c>
      <c r="C570" t="s">
        <v>274</v>
      </c>
      <c r="D570" t="s">
        <v>275</v>
      </c>
      <c r="E570" t="s">
        <v>236</v>
      </c>
      <c r="F570" t="s">
        <v>213</v>
      </c>
      <c r="G570">
        <v>6</v>
      </c>
    </row>
    <row r="571" spans="1:7" x14ac:dyDescent="0.35">
      <c r="A571" t="s">
        <v>276</v>
      </c>
      <c r="B571" t="s">
        <v>50</v>
      </c>
      <c r="C571" t="s">
        <v>274</v>
      </c>
      <c r="D571" t="s">
        <v>275</v>
      </c>
      <c r="E571" t="s">
        <v>237</v>
      </c>
      <c r="F571" t="s">
        <v>213</v>
      </c>
      <c r="G571">
        <v>0</v>
      </c>
    </row>
    <row r="572" spans="1:7" x14ac:dyDescent="0.35">
      <c r="A572" t="s">
        <v>276</v>
      </c>
      <c r="B572" t="s">
        <v>50</v>
      </c>
      <c r="C572" t="s">
        <v>274</v>
      </c>
      <c r="D572" t="s">
        <v>275</v>
      </c>
      <c r="E572" t="s">
        <v>238</v>
      </c>
      <c r="F572" t="s">
        <v>213</v>
      </c>
      <c r="G572">
        <v>0</v>
      </c>
    </row>
    <row r="573" spans="1:7" x14ac:dyDescent="0.35">
      <c r="A573" t="s">
        <v>276</v>
      </c>
      <c r="B573" t="s">
        <v>50</v>
      </c>
      <c r="C573" t="s">
        <v>274</v>
      </c>
      <c r="D573" t="s">
        <v>275</v>
      </c>
      <c r="E573" t="s">
        <v>239</v>
      </c>
      <c r="F573" t="s">
        <v>213</v>
      </c>
      <c r="G573">
        <v>0</v>
      </c>
    </row>
    <row r="574" spans="1:7" x14ac:dyDescent="0.35">
      <c r="A574" t="s">
        <v>276</v>
      </c>
      <c r="B574" t="s">
        <v>50</v>
      </c>
      <c r="C574" t="s">
        <v>274</v>
      </c>
      <c r="D574" t="s">
        <v>275</v>
      </c>
      <c r="E574" t="s">
        <v>240</v>
      </c>
      <c r="F574" t="s">
        <v>213</v>
      </c>
      <c r="G574">
        <v>1</v>
      </c>
    </row>
    <row r="575" spans="1:7" x14ac:dyDescent="0.35">
      <c r="A575" t="s">
        <v>276</v>
      </c>
      <c r="B575" t="s">
        <v>50</v>
      </c>
      <c r="C575" t="s">
        <v>274</v>
      </c>
      <c r="D575" t="s">
        <v>275</v>
      </c>
      <c r="E575" t="s">
        <v>241</v>
      </c>
      <c r="F575" t="s">
        <v>213</v>
      </c>
      <c r="G575">
        <v>0</v>
      </c>
    </row>
    <row r="576" spans="1:7" x14ac:dyDescent="0.35">
      <c r="A576" t="s">
        <v>276</v>
      </c>
      <c r="B576" t="s">
        <v>51</v>
      </c>
      <c r="C576" t="s">
        <v>274</v>
      </c>
      <c r="D576" t="s">
        <v>275</v>
      </c>
      <c r="E576" t="s">
        <v>228</v>
      </c>
      <c r="F576" t="s">
        <v>213</v>
      </c>
      <c r="G576">
        <v>18</v>
      </c>
    </row>
    <row r="577" spans="1:7" x14ac:dyDescent="0.35">
      <c r="A577" t="s">
        <v>276</v>
      </c>
      <c r="B577" t="s">
        <v>51</v>
      </c>
      <c r="C577" t="s">
        <v>274</v>
      </c>
      <c r="D577" t="s">
        <v>275</v>
      </c>
      <c r="E577" t="s">
        <v>229</v>
      </c>
      <c r="F577" t="s">
        <v>213</v>
      </c>
      <c r="G577">
        <v>0</v>
      </c>
    </row>
    <row r="578" spans="1:7" x14ac:dyDescent="0.35">
      <c r="A578" t="s">
        <v>276</v>
      </c>
      <c r="B578" t="s">
        <v>51</v>
      </c>
      <c r="C578" t="s">
        <v>274</v>
      </c>
      <c r="D578" t="s">
        <v>275</v>
      </c>
      <c r="E578" t="s">
        <v>230</v>
      </c>
      <c r="F578" t="s">
        <v>213</v>
      </c>
      <c r="G578">
        <v>0</v>
      </c>
    </row>
    <row r="579" spans="1:7" x14ac:dyDescent="0.35">
      <c r="A579" t="s">
        <v>276</v>
      </c>
      <c r="B579" t="s">
        <v>51</v>
      </c>
      <c r="C579" t="s">
        <v>274</v>
      </c>
      <c r="D579" t="s">
        <v>275</v>
      </c>
      <c r="E579" t="s">
        <v>231</v>
      </c>
      <c r="F579" t="s">
        <v>213</v>
      </c>
      <c r="G579">
        <v>0</v>
      </c>
    </row>
    <row r="580" spans="1:7" x14ac:dyDescent="0.35">
      <c r="A580" t="s">
        <v>276</v>
      </c>
      <c r="B580" t="s">
        <v>51</v>
      </c>
      <c r="C580" t="s">
        <v>274</v>
      </c>
      <c r="D580" t="s">
        <v>275</v>
      </c>
      <c r="E580" t="s">
        <v>232</v>
      </c>
      <c r="F580" t="s">
        <v>213</v>
      </c>
      <c r="G580">
        <v>8</v>
      </c>
    </row>
    <row r="581" spans="1:7" x14ac:dyDescent="0.35">
      <c r="A581" t="s">
        <v>276</v>
      </c>
      <c r="B581" t="s">
        <v>51</v>
      </c>
      <c r="C581" t="s">
        <v>274</v>
      </c>
      <c r="D581" t="s">
        <v>275</v>
      </c>
      <c r="E581" t="s">
        <v>233</v>
      </c>
      <c r="F581" t="s">
        <v>213</v>
      </c>
      <c r="G581">
        <v>0</v>
      </c>
    </row>
    <row r="582" spans="1:7" x14ac:dyDescent="0.35">
      <c r="A582" t="s">
        <v>276</v>
      </c>
      <c r="B582" t="s">
        <v>51</v>
      </c>
      <c r="C582" t="s">
        <v>274</v>
      </c>
      <c r="D582" t="s">
        <v>275</v>
      </c>
      <c r="E582" t="s">
        <v>234</v>
      </c>
      <c r="F582" t="s">
        <v>213</v>
      </c>
      <c r="G582">
        <v>0</v>
      </c>
    </row>
    <row r="583" spans="1:7" x14ac:dyDescent="0.35">
      <c r="A583" t="s">
        <v>276</v>
      </c>
      <c r="B583" t="s">
        <v>51</v>
      </c>
      <c r="C583" t="s">
        <v>274</v>
      </c>
      <c r="D583" t="s">
        <v>275</v>
      </c>
      <c r="E583" t="s">
        <v>235</v>
      </c>
      <c r="F583" t="s">
        <v>213</v>
      </c>
      <c r="G583">
        <v>1</v>
      </c>
    </row>
    <row r="584" spans="1:7" x14ac:dyDescent="0.35">
      <c r="A584" t="s">
        <v>276</v>
      </c>
      <c r="B584" t="s">
        <v>51</v>
      </c>
      <c r="C584" t="s">
        <v>274</v>
      </c>
      <c r="D584" t="s">
        <v>275</v>
      </c>
      <c r="E584" t="s">
        <v>236</v>
      </c>
      <c r="F584" t="s">
        <v>213</v>
      </c>
      <c r="G584">
        <v>66</v>
      </c>
    </row>
    <row r="585" spans="1:7" x14ac:dyDescent="0.35">
      <c r="A585" t="s">
        <v>276</v>
      </c>
      <c r="B585" t="s">
        <v>51</v>
      </c>
      <c r="C585" t="s">
        <v>274</v>
      </c>
      <c r="D585" t="s">
        <v>275</v>
      </c>
      <c r="E585" t="s">
        <v>237</v>
      </c>
      <c r="F585" t="s">
        <v>213</v>
      </c>
      <c r="G585">
        <v>0</v>
      </c>
    </row>
    <row r="586" spans="1:7" x14ac:dyDescent="0.35">
      <c r="A586" t="s">
        <v>276</v>
      </c>
      <c r="B586" t="s">
        <v>51</v>
      </c>
      <c r="C586" t="s">
        <v>274</v>
      </c>
      <c r="D586" t="s">
        <v>275</v>
      </c>
      <c r="E586" t="s">
        <v>238</v>
      </c>
      <c r="F586" t="s">
        <v>213</v>
      </c>
      <c r="G586">
        <v>1</v>
      </c>
    </row>
    <row r="587" spans="1:7" x14ac:dyDescent="0.35">
      <c r="A587" t="s">
        <v>276</v>
      </c>
      <c r="B587" t="s">
        <v>51</v>
      </c>
      <c r="C587" t="s">
        <v>274</v>
      </c>
      <c r="D587" t="s">
        <v>275</v>
      </c>
      <c r="E587" t="s">
        <v>239</v>
      </c>
      <c r="F587" t="s">
        <v>213</v>
      </c>
      <c r="G587">
        <v>0</v>
      </c>
    </row>
    <row r="588" spans="1:7" x14ac:dyDescent="0.35">
      <c r="A588" t="s">
        <v>276</v>
      </c>
      <c r="B588" t="s">
        <v>51</v>
      </c>
      <c r="C588" t="s">
        <v>274</v>
      </c>
      <c r="D588" t="s">
        <v>275</v>
      </c>
      <c r="E588" t="s">
        <v>240</v>
      </c>
      <c r="F588" t="s">
        <v>213</v>
      </c>
      <c r="G588">
        <v>9</v>
      </c>
    </row>
    <row r="589" spans="1:7" x14ac:dyDescent="0.35">
      <c r="A589" t="s">
        <v>276</v>
      </c>
      <c r="B589" t="s">
        <v>51</v>
      </c>
      <c r="C589" t="s">
        <v>274</v>
      </c>
      <c r="D589" t="s">
        <v>275</v>
      </c>
      <c r="E589" t="s">
        <v>241</v>
      </c>
      <c r="F589" t="s">
        <v>213</v>
      </c>
      <c r="G589">
        <v>0</v>
      </c>
    </row>
    <row r="590" spans="1:7" x14ac:dyDescent="0.35">
      <c r="A590" t="s">
        <v>276</v>
      </c>
      <c r="B590" t="s">
        <v>52</v>
      </c>
      <c r="C590" t="s">
        <v>274</v>
      </c>
      <c r="D590" t="s">
        <v>275</v>
      </c>
      <c r="E590" t="s">
        <v>228</v>
      </c>
      <c r="F590" t="s">
        <v>213</v>
      </c>
      <c r="G590">
        <v>2</v>
      </c>
    </row>
    <row r="591" spans="1:7" x14ac:dyDescent="0.35">
      <c r="A591" t="s">
        <v>276</v>
      </c>
      <c r="B591" t="s">
        <v>52</v>
      </c>
      <c r="C591" t="s">
        <v>274</v>
      </c>
      <c r="D591" t="s">
        <v>275</v>
      </c>
      <c r="E591" t="s">
        <v>229</v>
      </c>
      <c r="F591" t="s">
        <v>213</v>
      </c>
      <c r="G591">
        <v>0</v>
      </c>
    </row>
    <row r="592" spans="1:7" x14ac:dyDescent="0.35">
      <c r="A592" t="s">
        <v>276</v>
      </c>
      <c r="B592" t="s">
        <v>52</v>
      </c>
      <c r="C592" t="s">
        <v>274</v>
      </c>
      <c r="D592" t="s">
        <v>275</v>
      </c>
      <c r="E592" t="s">
        <v>230</v>
      </c>
      <c r="F592" t="s">
        <v>213</v>
      </c>
      <c r="G592">
        <v>0</v>
      </c>
    </row>
    <row r="593" spans="1:7" x14ac:dyDescent="0.35">
      <c r="A593" t="s">
        <v>276</v>
      </c>
      <c r="B593" t="s">
        <v>52</v>
      </c>
      <c r="C593" t="s">
        <v>274</v>
      </c>
      <c r="D593" t="s">
        <v>275</v>
      </c>
      <c r="E593" t="s">
        <v>231</v>
      </c>
      <c r="F593" t="s">
        <v>213</v>
      </c>
      <c r="G593">
        <v>0</v>
      </c>
    </row>
    <row r="594" spans="1:7" x14ac:dyDescent="0.35">
      <c r="A594" t="s">
        <v>276</v>
      </c>
      <c r="B594" t="s">
        <v>52</v>
      </c>
      <c r="C594" t="s">
        <v>274</v>
      </c>
      <c r="D594" t="s">
        <v>275</v>
      </c>
      <c r="E594" t="s">
        <v>232</v>
      </c>
      <c r="F594" t="s">
        <v>213</v>
      </c>
      <c r="G594">
        <v>1</v>
      </c>
    </row>
    <row r="595" spans="1:7" x14ac:dyDescent="0.35">
      <c r="A595" t="s">
        <v>276</v>
      </c>
      <c r="B595" t="s">
        <v>52</v>
      </c>
      <c r="C595" t="s">
        <v>274</v>
      </c>
      <c r="D595" t="s">
        <v>275</v>
      </c>
      <c r="E595" t="s">
        <v>233</v>
      </c>
      <c r="F595" t="s">
        <v>213</v>
      </c>
      <c r="G595">
        <v>0</v>
      </c>
    </row>
    <row r="596" spans="1:7" x14ac:dyDescent="0.35">
      <c r="A596" t="s">
        <v>276</v>
      </c>
      <c r="B596" t="s">
        <v>52</v>
      </c>
      <c r="C596" t="s">
        <v>274</v>
      </c>
      <c r="D596" t="s">
        <v>275</v>
      </c>
      <c r="E596" t="s">
        <v>234</v>
      </c>
      <c r="F596" t="s">
        <v>213</v>
      </c>
      <c r="G596">
        <v>0</v>
      </c>
    </row>
    <row r="597" spans="1:7" x14ac:dyDescent="0.35">
      <c r="A597" t="s">
        <v>276</v>
      </c>
      <c r="B597" t="s">
        <v>52</v>
      </c>
      <c r="C597" t="s">
        <v>274</v>
      </c>
      <c r="D597" t="s">
        <v>275</v>
      </c>
      <c r="E597" t="s">
        <v>235</v>
      </c>
      <c r="F597" t="s">
        <v>213</v>
      </c>
      <c r="G597">
        <v>16</v>
      </c>
    </row>
    <row r="598" spans="1:7" x14ac:dyDescent="0.35">
      <c r="A598" t="s">
        <v>276</v>
      </c>
      <c r="B598" t="s">
        <v>52</v>
      </c>
      <c r="C598" t="s">
        <v>274</v>
      </c>
      <c r="D598" t="s">
        <v>275</v>
      </c>
      <c r="E598" t="s">
        <v>236</v>
      </c>
      <c r="F598" t="s">
        <v>213</v>
      </c>
      <c r="G598">
        <v>0</v>
      </c>
    </row>
    <row r="599" spans="1:7" x14ac:dyDescent="0.35">
      <c r="A599" t="s">
        <v>276</v>
      </c>
      <c r="B599" t="s">
        <v>52</v>
      </c>
      <c r="C599" t="s">
        <v>274</v>
      </c>
      <c r="D599" t="s">
        <v>275</v>
      </c>
      <c r="E599" t="s">
        <v>237</v>
      </c>
      <c r="F599" t="s">
        <v>213</v>
      </c>
      <c r="G599">
        <v>0</v>
      </c>
    </row>
    <row r="600" spans="1:7" x14ac:dyDescent="0.35">
      <c r="A600" t="s">
        <v>276</v>
      </c>
      <c r="B600" t="s">
        <v>52</v>
      </c>
      <c r="C600" t="s">
        <v>274</v>
      </c>
      <c r="D600" t="s">
        <v>275</v>
      </c>
      <c r="E600" t="s">
        <v>238</v>
      </c>
      <c r="F600" t="s">
        <v>213</v>
      </c>
      <c r="G600">
        <v>0</v>
      </c>
    </row>
    <row r="601" spans="1:7" x14ac:dyDescent="0.35">
      <c r="A601" t="s">
        <v>276</v>
      </c>
      <c r="B601" t="s">
        <v>52</v>
      </c>
      <c r="C601" t="s">
        <v>274</v>
      </c>
      <c r="D601" t="s">
        <v>275</v>
      </c>
      <c r="E601" t="s">
        <v>239</v>
      </c>
      <c r="F601" t="s">
        <v>213</v>
      </c>
      <c r="G601">
        <v>0</v>
      </c>
    </row>
    <row r="602" spans="1:7" x14ac:dyDescent="0.35">
      <c r="A602" t="s">
        <v>276</v>
      </c>
      <c r="B602" t="s">
        <v>52</v>
      </c>
      <c r="C602" t="s">
        <v>274</v>
      </c>
      <c r="D602" t="s">
        <v>275</v>
      </c>
      <c r="E602" t="s">
        <v>240</v>
      </c>
      <c r="F602" t="s">
        <v>213</v>
      </c>
      <c r="G602">
        <v>0</v>
      </c>
    </row>
    <row r="603" spans="1:7" x14ac:dyDescent="0.35">
      <c r="A603" t="s">
        <v>276</v>
      </c>
      <c r="B603" t="s">
        <v>52</v>
      </c>
      <c r="C603" t="s">
        <v>274</v>
      </c>
      <c r="D603" t="s">
        <v>275</v>
      </c>
      <c r="E603" t="s">
        <v>241</v>
      </c>
      <c r="F603" t="s">
        <v>213</v>
      </c>
      <c r="G603">
        <v>0</v>
      </c>
    </row>
    <row r="604" spans="1:7" x14ac:dyDescent="0.35">
      <c r="A604" t="s">
        <v>276</v>
      </c>
      <c r="B604" t="s">
        <v>53</v>
      </c>
      <c r="C604" t="s">
        <v>274</v>
      </c>
      <c r="D604" t="s">
        <v>275</v>
      </c>
      <c r="E604" t="s">
        <v>228</v>
      </c>
      <c r="F604" t="s">
        <v>213</v>
      </c>
      <c r="G604">
        <v>5</v>
      </c>
    </row>
    <row r="605" spans="1:7" x14ac:dyDescent="0.35">
      <c r="A605" t="s">
        <v>276</v>
      </c>
      <c r="B605" t="s">
        <v>53</v>
      </c>
      <c r="C605" t="s">
        <v>274</v>
      </c>
      <c r="D605" t="s">
        <v>275</v>
      </c>
      <c r="E605" t="s">
        <v>229</v>
      </c>
      <c r="F605" t="s">
        <v>213</v>
      </c>
      <c r="G605">
        <v>0</v>
      </c>
    </row>
    <row r="606" spans="1:7" x14ac:dyDescent="0.35">
      <c r="A606" t="s">
        <v>276</v>
      </c>
      <c r="B606" t="s">
        <v>53</v>
      </c>
      <c r="C606" t="s">
        <v>274</v>
      </c>
      <c r="D606" t="s">
        <v>275</v>
      </c>
      <c r="E606" t="s">
        <v>230</v>
      </c>
      <c r="F606" t="s">
        <v>213</v>
      </c>
      <c r="G606">
        <v>1</v>
      </c>
    </row>
    <row r="607" spans="1:7" x14ac:dyDescent="0.35">
      <c r="A607" t="s">
        <v>276</v>
      </c>
      <c r="B607" t="s">
        <v>53</v>
      </c>
      <c r="C607" t="s">
        <v>274</v>
      </c>
      <c r="D607" t="s">
        <v>275</v>
      </c>
      <c r="E607" t="s">
        <v>231</v>
      </c>
      <c r="F607" t="s">
        <v>213</v>
      </c>
      <c r="G607">
        <v>3</v>
      </c>
    </row>
    <row r="608" spans="1:7" x14ac:dyDescent="0.35">
      <c r="A608" t="s">
        <v>276</v>
      </c>
      <c r="B608" t="s">
        <v>53</v>
      </c>
      <c r="C608" t="s">
        <v>274</v>
      </c>
      <c r="D608" t="s">
        <v>275</v>
      </c>
      <c r="E608" t="s">
        <v>232</v>
      </c>
      <c r="F608" t="s">
        <v>213</v>
      </c>
      <c r="G608">
        <v>0</v>
      </c>
    </row>
    <row r="609" spans="1:7" x14ac:dyDescent="0.35">
      <c r="A609" t="s">
        <v>276</v>
      </c>
      <c r="B609" t="s">
        <v>53</v>
      </c>
      <c r="C609" t="s">
        <v>274</v>
      </c>
      <c r="D609" t="s">
        <v>275</v>
      </c>
      <c r="E609" t="s">
        <v>233</v>
      </c>
      <c r="F609" t="s">
        <v>213</v>
      </c>
      <c r="G609">
        <v>0</v>
      </c>
    </row>
    <row r="610" spans="1:7" x14ac:dyDescent="0.35">
      <c r="A610" t="s">
        <v>276</v>
      </c>
      <c r="B610" t="s">
        <v>53</v>
      </c>
      <c r="C610" t="s">
        <v>274</v>
      </c>
      <c r="D610" t="s">
        <v>275</v>
      </c>
      <c r="E610" t="s">
        <v>234</v>
      </c>
      <c r="F610" t="s">
        <v>213</v>
      </c>
      <c r="G610">
        <v>0</v>
      </c>
    </row>
    <row r="611" spans="1:7" x14ac:dyDescent="0.35">
      <c r="A611" t="s">
        <v>276</v>
      </c>
      <c r="B611" t="s">
        <v>53</v>
      </c>
      <c r="C611" t="s">
        <v>274</v>
      </c>
      <c r="D611" t="s">
        <v>275</v>
      </c>
      <c r="E611" t="s">
        <v>235</v>
      </c>
      <c r="F611" t="s">
        <v>213</v>
      </c>
      <c r="G611">
        <v>3</v>
      </c>
    </row>
    <row r="612" spans="1:7" x14ac:dyDescent="0.35">
      <c r="A612" t="s">
        <v>276</v>
      </c>
      <c r="B612" t="s">
        <v>53</v>
      </c>
      <c r="C612" t="s">
        <v>274</v>
      </c>
      <c r="D612" t="s">
        <v>275</v>
      </c>
      <c r="E612" t="s">
        <v>236</v>
      </c>
      <c r="F612" t="s">
        <v>213</v>
      </c>
      <c r="G612">
        <v>59</v>
      </c>
    </row>
    <row r="613" spans="1:7" x14ac:dyDescent="0.35">
      <c r="A613" t="s">
        <v>276</v>
      </c>
      <c r="B613" t="s">
        <v>53</v>
      </c>
      <c r="C613" t="s">
        <v>274</v>
      </c>
      <c r="D613" t="s">
        <v>275</v>
      </c>
      <c r="E613" t="s">
        <v>237</v>
      </c>
      <c r="F613" t="s">
        <v>213</v>
      </c>
      <c r="G613">
        <v>0</v>
      </c>
    </row>
    <row r="614" spans="1:7" x14ac:dyDescent="0.35">
      <c r="A614" t="s">
        <v>276</v>
      </c>
      <c r="B614" t="s">
        <v>53</v>
      </c>
      <c r="C614" t="s">
        <v>274</v>
      </c>
      <c r="D614" t="s">
        <v>275</v>
      </c>
      <c r="E614" t="s">
        <v>238</v>
      </c>
      <c r="F614" t="s">
        <v>213</v>
      </c>
      <c r="G614">
        <v>0</v>
      </c>
    </row>
    <row r="615" spans="1:7" x14ac:dyDescent="0.35">
      <c r="A615" t="s">
        <v>276</v>
      </c>
      <c r="B615" t="s">
        <v>53</v>
      </c>
      <c r="C615" t="s">
        <v>274</v>
      </c>
      <c r="D615" t="s">
        <v>275</v>
      </c>
      <c r="E615" t="s">
        <v>239</v>
      </c>
      <c r="F615" t="s">
        <v>213</v>
      </c>
      <c r="G615">
        <v>0</v>
      </c>
    </row>
    <row r="616" spans="1:7" x14ac:dyDescent="0.35">
      <c r="A616" t="s">
        <v>276</v>
      </c>
      <c r="B616" t="s">
        <v>53</v>
      </c>
      <c r="C616" t="s">
        <v>274</v>
      </c>
      <c r="D616" t="s">
        <v>275</v>
      </c>
      <c r="E616" t="s">
        <v>240</v>
      </c>
      <c r="F616" t="s">
        <v>213</v>
      </c>
      <c r="G616">
        <v>0</v>
      </c>
    </row>
    <row r="617" spans="1:7" x14ac:dyDescent="0.35">
      <c r="A617" t="s">
        <v>276</v>
      </c>
      <c r="B617" t="s">
        <v>53</v>
      </c>
      <c r="C617" t="s">
        <v>274</v>
      </c>
      <c r="D617" t="s">
        <v>275</v>
      </c>
      <c r="E617" t="s">
        <v>241</v>
      </c>
      <c r="F617" t="s">
        <v>213</v>
      </c>
      <c r="G617">
        <v>6</v>
      </c>
    </row>
    <row r="618" spans="1:7" x14ac:dyDescent="0.35">
      <c r="A618" t="s">
        <v>276</v>
      </c>
      <c r="B618" t="s">
        <v>200</v>
      </c>
      <c r="C618" t="s">
        <v>274</v>
      </c>
      <c r="D618" t="s">
        <v>275</v>
      </c>
      <c r="E618" t="s">
        <v>228</v>
      </c>
      <c r="F618" t="s">
        <v>213</v>
      </c>
      <c r="G618">
        <v>1</v>
      </c>
    </row>
    <row r="619" spans="1:7" x14ac:dyDescent="0.35">
      <c r="A619" t="s">
        <v>276</v>
      </c>
      <c r="B619" t="s">
        <v>200</v>
      </c>
      <c r="C619" t="s">
        <v>274</v>
      </c>
      <c r="D619" t="s">
        <v>275</v>
      </c>
      <c r="E619" t="s">
        <v>229</v>
      </c>
      <c r="F619" t="s">
        <v>213</v>
      </c>
      <c r="G619">
        <v>0</v>
      </c>
    </row>
    <row r="620" spans="1:7" x14ac:dyDescent="0.35">
      <c r="A620" t="s">
        <v>276</v>
      </c>
      <c r="B620" t="s">
        <v>200</v>
      </c>
      <c r="C620" t="s">
        <v>274</v>
      </c>
      <c r="D620" t="s">
        <v>275</v>
      </c>
      <c r="E620" t="s">
        <v>230</v>
      </c>
      <c r="F620" t="s">
        <v>213</v>
      </c>
      <c r="G620">
        <v>2</v>
      </c>
    </row>
    <row r="621" spans="1:7" x14ac:dyDescent="0.35">
      <c r="A621" t="s">
        <v>276</v>
      </c>
      <c r="B621" t="s">
        <v>200</v>
      </c>
      <c r="C621" t="s">
        <v>274</v>
      </c>
      <c r="D621" t="s">
        <v>275</v>
      </c>
      <c r="E621" t="s">
        <v>231</v>
      </c>
      <c r="F621" t="s">
        <v>213</v>
      </c>
      <c r="G621">
        <v>0</v>
      </c>
    </row>
    <row r="622" spans="1:7" x14ac:dyDescent="0.35">
      <c r="A622" t="s">
        <v>276</v>
      </c>
      <c r="B622" t="s">
        <v>200</v>
      </c>
      <c r="C622" t="s">
        <v>274</v>
      </c>
      <c r="D622" t="s">
        <v>275</v>
      </c>
      <c r="E622" t="s">
        <v>232</v>
      </c>
      <c r="F622" t="s">
        <v>213</v>
      </c>
      <c r="G622">
        <v>0</v>
      </c>
    </row>
    <row r="623" spans="1:7" x14ac:dyDescent="0.35">
      <c r="A623" t="s">
        <v>276</v>
      </c>
      <c r="B623" t="s">
        <v>200</v>
      </c>
      <c r="C623" t="s">
        <v>274</v>
      </c>
      <c r="D623" t="s">
        <v>275</v>
      </c>
      <c r="E623" t="s">
        <v>233</v>
      </c>
      <c r="F623" t="s">
        <v>213</v>
      </c>
      <c r="G623">
        <v>0</v>
      </c>
    </row>
    <row r="624" spans="1:7" x14ac:dyDescent="0.35">
      <c r="A624" t="s">
        <v>276</v>
      </c>
      <c r="B624" t="s">
        <v>200</v>
      </c>
      <c r="C624" t="s">
        <v>274</v>
      </c>
      <c r="D624" t="s">
        <v>275</v>
      </c>
      <c r="E624" t="s">
        <v>234</v>
      </c>
      <c r="F624" t="s">
        <v>213</v>
      </c>
      <c r="G624">
        <v>0</v>
      </c>
    </row>
    <row r="625" spans="1:7" x14ac:dyDescent="0.35">
      <c r="A625" t="s">
        <v>276</v>
      </c>
      <c r="B625" t="s">
        <v>200</v>
      </c>
      <c r="C625" t="s">
        <v>274</v>
      </c>
      <c r="D625" t="s">
        <v>275</v>
      </c>
      <c r="E625" t="s">
        <v>235</v>
      </c>
      <c r="F625" t="s">
        <v>213</v>
      </c>
      <c r="G625">
        <v>2</v>
      </c>
    </row>
    <row r="626" spans="1:7" x14ac:dyDescent="0.35">
      <c r="A626" t="s">
        <v>276</v>
      </c>
      <c r="B626" t="s">
        <v>200</v>
      </c>
      <c r="C626" t="s">
        <v>274</v>
      </c>
      <c r="D626" t="s">
        <v>275</v>
      </c>
      <c r="E626" t="s">
        <v>236</v>
      </c>
      <c r="F626" t="s">
        <v>213</v>
      </c>
      <c r="G626">
        <v>21</v>
      </c>
    </row>
    <row r="627" spans="1:7" x14ac:dyDescent="0.35">
      <c r="A627" t="s">
        <v>276</v>
      </c>
      <c r="B627" t="s">
        <v>200</v>
      </c>
      <c r="C627" t="s">
        <v>274</v>
      </c>
      <c r="D627" t="s">
        <v>275</v>
      </c>
      <c r="E627" t="s">
        <v>237</v>
      </c>
      <c r="F627" t="s">
        <v>213</v>
      </c>
      <c r="G627">
        <v>1</v>
      </c>
    </row>
    <row r="628" spans="1:7" x14ac:dyDescent="0.35">
      <c r="A628" t="s">
        <v>276</v>
      </c>
      <c r="B628" t="s">
        <v>200</v>
      </c>
      <c r="C628" t="s">
        <v>274</v>
      </c>
      <c r="D628" t="s">
        <v>275</v>
      </c>
      <c r="E628" t="s">
        <v>238</v>
      </c>
      <c r="F628" t="s">
        <v>213</v>
      </c>
      <c r="G628">
        <v>0</v>
      </c>
    </row>
    <row r="629" spans="1:7" x14ac:dyDescent="0.35">
      <c r="A629" t="s">
        <v>276</v>
      </c>
      <c r="B629" t="s">
        <v>200</v>
      </c>
      <c r="C629" t="s">
        <v>274</v>
      </c>
      <c r="D629" t="s">
        <v>275</v>
      </c>
      <c r="E629" t="s">
        <v>239</v>
      </c>
      <c r="F629" t="s">
        <v>213</v>
      </c>
      <c r="G629">
        <v>0</v>
      </c>
    </row>
    <row r="630" spans="1:7" x14ac:dyDescent="0.35">
      <c r="A630" t="s">
        <v>276</v>
      </c>
      <c r="B630" t="s">
        <v>200</v>
      </c>
      <c r="C630" t="s">
        <v>274</v>
      </c>
      <c r="D630" t="s">
        <v>275</v>
      </c>
      <c r="E630" t="s">
        <v>240</v>
      </c>
      <c r="F630" t="s">
        <v>213</v>
      </c>
      <c r="G630">
        <v>3</v>
      </c>
    </row>
    <row r="631" spans="1:7" x14ac:dyDescent="0.35">
      <c r="A631" t="s">
        <v>276</v>
      </c>
      <c r="B631" t="s">
        <v>200</v>
      </c>
      <c r="C631" t="s">
        <v>274</v>
      </c>
      <c r="D631" t="s">
        <v>275</v>
      </c>
      <c r="E631" t="s">
        <v>241</v>
      </c>
      <c r="F631" t="s">
        <v>213</v>
      </c>
      <c r="G631">
        <v>0</v>
      </c>
    </row>
    <row r="632" spans="1:7" x14ac:dyDescent="0.35">
      <c r="A632" t="s">
        <v>276</v>
      </c>
      <c r="B632" t="s">
        <v>39</v>
      </c>
      <c r="C632" t="s">
        <v>274</v>
      </c>
      <c r="D632" t="s">
        <v>275</v>
      </c>
      <c r="E632" t="s">
        <v>228</v>
      </c>
      <c r="F632" t="s">
        <v>213</v>
      </c>
      <c r="G632">
        <v>0</v>
      </c>
    </row>
    <row r="633" spans="1:7" x14ac:dyDescent="0.35">
      <c r="A633" t="s">
        <v>276</v>
      </c>
      <c r="B633" t="s">
        <v>39</v>
      </c>
      <c r="C633" t="s">
        <v>274</v>
      </c>
      <c r="D633" t="s">
        <v>275</v>
      </c>
      <c r="E633" t="s">
        <v>229</v>
      </c>
      <c r="F633" t="s">
        <v>213</v>
      </c>
      <c r="G633">
        <v>0</v>
      </c>
    </row>
    <row r="634" spans="1:7" x14ac:dyDescent="0.35">
      <c r="A634" t="s">
        <v>276</v>
      </c>
      <c r="B634" t="s">
        <v>39</v>
      </c>
      <c r="C634" t="s">
        <v>274</v>
      </c>
      <c r="D634" t="s">
        <v>275</v>
      </c>
      <c r="E634" t="s">
        <v>230</v>
      </c>
      <c r="F634" t="s">
        <v>213</v>
      </c>
      <c r="G634">
        <v>0</v>
      </c>
    </row>
    <row r="635" spans="1:7" x14ac:dyDescent="0.35">
      <c r="A635" t="s">
        <v>276</v>
      </c>
      <c r="B635" t="s">
        <v>39</v>
      </c>
      <c r="C635" t="s">
        <v>274</v>
      </c>
      <c r="D635" t="s">
        <v>275</v>
      </c>
      <c r="E635" t="s">
        <v>231</v>
      </c>
      <c r="F635" t="s">
        <v>213</v>
      </c>
      <c r="G635">
        <v>0</v>
      </c>
    </row>
    <row r="636" spans="1:7" x14ac:dyDescent="0.35">
      <c r="A636" t="s">
        <v>276</v>
      </c>
      <c r="B636" t="s">
        <v>39</v>
      </c>
      <c r="C636" t="s">
        <v>274</v>
      </c>
      <c r="D636" t="s">
        <v>275</v>
      </c>
      <c r="E636" t="s">
        <v>232</v>
      </c>
      <c r="F636" t="s">
        <v>213</v>
      </c>
      <c r="G636">
        <v>0</v>
      </c>
    </row>
    <row r="637" spans="1:7" x14ac:dyDescent="0.35">
      <c r="A637" t="s">
        <v>276</v>
      </c>
      <c r="B637" t="s">
        <v>39</v>
      </c>
      <c r="C637" t="s">
        <v>274</v>
      </c>
      <c r="D637" t="s">
        <v>275</v>
      </c>
      <c r="E637" t="s">
        <v>233</v>
      </c>
      <c r="F637" t="s">
        <v>213</v>
      </c>
      <c r="G637">
        <v>0</v>
      </c>
    </row>
    <row r="638" spans="1:7" x14ac:dyDescent="0.35">
      <c r="A638" t="s">
        <v>276</v>
      </c>
      <c r="B638" t="s">
        <v>39</v>
      </c>
      <c r="C638" t="s">
        <v>274</v>
      </c>
      <c r="D638" t="s">
        <v>275</v>
      </c>
      <c r="E638" t="s">
        <v>234</v>
      </c>
      <c r="F638" t="s">
        <v>213</v>
      </c>
      <c r="G638">
        <v>0</v>
      </c>
    </row>
    <row r="639" spans="1:7" x14ac:dyDescent="0.35">
      <c r="A639" t="s">
        <v>276</v>
      </c>
      <c r="B639" t="s">
        <v>39</v>
      </c>
      <c r="C639" t="s">
        <v>274</v>
      </c>
      <c r="D639" t="s">
        <v>275</v>
      </c>
      <c r="E639" t="s">
        <v>235</v>
      </c>
      <c r="F639" t="s">
        <v>213</v>
      </c>
      <c r="G639">
        <v>0</v>
      </c>
    </row>
    <row r="640" spans="1:7" x14ac:dyDescent="0.35">
      <c r="A640" t="s">
        <v>276</v>
      </c>
      <c r="B640" t="s">
        <v>39</v>
      </c>
      <c r="C640" t="s">
        <v>274</v>
      </c>
      <c r="D640" t="s">
        <v>275</v>
      </c>
      <c r="E640" t="s">
        <v>236</v>
      </c>
      <c r="F640" t="s">
        <v>213</v>
      </c>
      <c r="G640">
        <v>0</v>
      </c>
    </row>
    <row r="641" spans="1:7" x14ac:dyDescent="0.35">
      <c r="A641" t="s">
        <v>276</v>
      </c>
      <c r="B641" t="s">
        <v>39</v>
      </c>
      <c r="C641" t="s">
        <v>274</v>
      </c>
      <c r="D641" t="s">
        <v>275</v>
      </c>
      <c r="E641" t="s">
        <v>237</v>
      </c>
      <c r="F641" t="s">
        <v>213</v>
      </c>
      <c r="G641">
        <v>0</v>
      </c>
    </row>
    <row r="642" spans="1:7" x14ac:dyDescent="0.35">
      <c r="A642" t="s">
        <v>276</v>
      </c>
      <c r="B642" t="s">
        <v>39</v>
      </c>
      <c r="C642" t="s">
        <v>274</v>
      </c>
      <c r="D642" t="s">
        <v>275</v>
      </c>
      <c r="E642" t="s">
        <v>238</v>
      </c>
      <c r="F642" t="s">
        <v>213</v>
      </c>
      <c r="G642">
        <v>0</v>
      </c>
    </row>
    <row r="643" spans="1:7" x14ac:dyDescent="0.35">
      <c r="A643" t="s">
        <v>276</v>
      </c>
      <c r="B643" t="s">
        <v>39</v>
      </c>
      <c r="C643" t="s">
        <v>274</v>
      </c>
      <c r="D643" t="s">
        <v>275</v>
      </c>
      <c r="E643" t="s">
        <v>239</v>
      </c>
      <c r="F643" t="s">
        <v>213</v>
      </c>
      <c r="G643">
        <v>0</v>
      </c>
    </row>
    <row r="644" spans="1:7" x14ac:dyDescent="0.35">
      <c r="A644" t="s">
        <v>276</v>
      </c>
      <c r="B644" t="s">
        <v>39</v>
      </c>
      <c r="C644" t="s">
        <v>274</v>
      </c>
      <c r="D644" t="s">
        <v>275</v>
      </c>
      <c r="E644" t="s">
        <v>240</v>
      </c>
      <c r="F644" t="s">
        <v>213</v>
      </c>
      <c r="G644">
        <v>0</v>
      </c>
    </row>
    <row r="645" spans="1:7" x14ac:dyDescent="0.35">
      <c r="A645" t="s">
        <v>276</v>
      </c>
      <c r="B645" t="s">
        <v>39</v>
      </c>
      <c r="C645" t="s">
        <v>274</v>
      </c>
      <c r="D645" t="s">
        <v>275</v>
      </c>
      <c r="E645" t="s">
        <v>241</v>
      </c>
      <c r="F645" t="s">
        <v>213</v>
      </c>
      <c r="G645">
        <v>0</v>
      </c>
    </row>
    <row r="646" spans="1:7" x14ac:dyDescent="0.35">
      <c r="A646" t="s">
        <v>276</v>
      </c>
      <c r="B646" t="s">
        <v>12</v>
      </c>
      <c r="C646" t="s">
        <v>274</v>
      </c>
      <c r="D646" t="s">
        <v>275</v>
      </c>
      <c r="E646" t="s">
        <v>228</v>
      </c>
      <c r="F646" t="s">
        <v>214</v>
      </c>
      <c r="G646">
        <v>1</v>
      </c>
    </row>
    <row r="647" spans="1:7" x14ac:dyDescent="0.35">
      <c r="A647" t="s">
        <v>276</v>
      </c>
      <c r="B647" t="s">
        <v>12</v>
      </c>
      <c r="C647" t="s">
        <v>274</v>
      </c>
      <c r="D647" t="s">
        <v>275</v>
      </c>
      <c r="E647" t="s">
        <v>229</v>
      </c>
      <c r="F647" t="s">
        <v>214</v>
      </c>
      <c r="G647">
        <v>0</v>
      </c>
    </row>
    <row r="648" spans="1:7" x14ac:dyDescent="0.35">
      <c r="A648" t="s">
        <v>276</v>
      </c>
      <c r="B648" t="s">
        <v>12</v>
      </c>
      <c r="C648" t="s">
        <v>274</v>
      </c>
      <c r="D648" t="s">
        <v>275</v>
      </c>
      <c r="E648" t="s">
        <v>230</v>
      </c>
      <c r="F648" t="s">
        <v>214</v>
      </c>
      <c r="G648">
        <v>0</v>
      </c>
    </row>
    <row r="649" spans="1:7" x14ac:dyDescent="0.35">
      <c r="A649" t="s">
        <v>276</v>
      </c>
      <c r="B649" t="s">
        <v>12</v>
      </c>
      <c r="C649" t="s">
        <v>274</v>
      </c>
      <c r="D649" t="s">
        <v>275</v>
      </c>
      <c r="E649" t="s">
        <v>231</v>
      </c>
      <c r="F649" t="s">
        <v>214</v>
      </c>
      <c r="G649">
        <v>0</v>
      </c>
    </row>
    <row r="650" spans="1:7" x14ac:dyDescent="0.35">
      <c r="A650" t="s">
        <v>276</v>
      </c>
      <c r="B650" t="s">
        <v>12</v>
      </c>
      <c r="C650" t="s">
        <v>274</v>
      </c>
      <c r="D650" t="s">
        <v>275</v>
      </c>
      <c r="E650" t="s">
        <v>232</v>
      </c>
      <c r="F650" t="s">
        <v>214</v>
      </c>
      <c r="G650">
        <v>0</v>
      </c>
    </row>
    <row r="651" spans="1:7" x14ac:dyDescent="0.35">
      <c r="A651" t="s">
        <v>276</v>
      </c>
      <c r="B651" t="s">
        <v>12</v>
      </c>
      <c r="C651" t="s">
        <v>274</v>
      </c>
      <c r="D651" t="s">
        <v>275</v>
      </c>
      <c r="E651" t="s">
        <v>242</v>
      </c>
      <c r="F651" t="s">
        <v>214</v>
      </c>
      <c r="G651">
        <v>0</v>
      </c>
    </row>
    <row r="652" spans="1:7" x14ac:dyDescent="0.35">
      <c r="A652" t="s">
        <v>276</v>
      </c>
      <c r="B652" t="s">
        <v>12</v>
      </c>
      <c r="C652" t="s">
        <v>274</v>
      </c>
      <c r="D652" t="s">
        <v>275</v>
      </c>
      <c r="E652" t="s">
        <v>243</v>
      </c>
      <c r="F652" t="s">
        <v>214</v>
      </c>
      <c r="G652">
        <v>0</v>
      </c>
    </row>
    <row r="653" spans="1:7" x14ac:dyDescent="0.35">
      <c r="A653" t="s">
        <v>276</v>
      </c>
      <c r="B653" t="s">
        <v>12</v>
      </c>
      <c r="C653" t="s">
        <v>274</v>
      </c>
      <c r="D653" t="s">
        <v>275</v>
      </c>
      <c r="E653" t="s">
        <v>244</v>
      </c>
      <c r="F653" t="s">
        <v>214</v>
      </c>
      <c r="G653">
        <v>0</v>
      </c>
    </row>
    <row r="654" spans="1:7" x14ac:dyDescent="0.35">
      <c r="A654" t="s">
        <v>276</v>
      </c>
      <c r="B654" t="s">
        <v>12</v>
      </c>
      <c r="C654" t="s">
        <v>274</v>
      </c>
      <c r="D654" t="s">
        <v>275</v>
      </c>
      <c r="E654" t="s">
        <v>233</v>
      </c>
      <c r="F654" t="s">
        <v>214</v>
      </c>
      <c r="G654">
        <v>0</v>
      </c>
    </row>
    <row r="655" spans="1:7" x14ac:dyDescent="0.35">
      <c r="A655" t="s">
        <v>276</v>
      </c>
      <c r="B655" t="s">
        <v>12</v>
      </c>
      <c r="C655" t="s">
        <v>274</v>
      </c>
      <c r="D655" t="s">
        <v>275</v>
      </c>
      <c r="E655" t="s">
        <v>234</v>
      </c>
      <c r="F655" t="s">
        <v>214</v>
      </c>
      <c r="G655">
        <v>0</v>
      </c>
    </row>
    <row r="656" spans="1:7" x14ac:dyDescent="0.35">
      <c r="A656" t="s">
        <v>276</v>
      </c>
      <c r="B656" t="s">
        <v>12</v>
      </c>
      <c r="C656" t="s">
        <v>274</v>
      </c>
      <c r="D656" t="s">
        <v>275</v>
      </c>
      <c r="E656" t="s">
        <v>235</v>
      </c>
      <c r="F656" t="s">
        <v>214</v>
      </c>
      <c r="G656">
        <v>1</v>
      </c>
    </row>
    <row r="657" spans="1:7" x14ac:dyDescent="0.35">
      <c r="A657" t="s">
        <v>276</v>
      </c>
      <c r="B657" t="s">
        <v>12</v>
      </c>
      <c r="C657" t="s">
        <v>274</v>
      </c>
      <c r="D657" t="s">
        <v>275</v>
      </c>
      <c r="E657" t="s">
        <v>236</v>
      </c>
      <c r="F657" t="s">
        <v>214</v>
      </c>
      <c r="G657">
        <v>1</v>
      </c>
    </row>
    <row r="658" spans="1:7" x14ac:dyDescent="0.35">
      <c r="A658" t="s">
        <v>276</v>
      </c>
      <c r="B658" t="s">
        <v>12</v>
      </c>
      <c r="C658" t="s">
        <v>274</v>
      </c>
      <c r="D658" t="s">
        <v>275</v>
      </c>
      <c r="E658" t="s">
        <v>237</v>
      </c>
      <c r="F658" t="s">
        <v>214</v>
      </c>
      <c r="G658">
        <v>0</v>
      </c>
    </row>
    <row r="659" spans="1:7" x14ac:dyDescent="0.35">
      <c r="A659" t="s">
        <v>276</v>
      </c>
      <c r="B659" t="s">
        <v>12</v>
      </c>
      <c r="C659" t="s">
        <v>274</v>
      </c>
      <c r="D659" t="s">
        <v>275</v>
      </c>
      <c r="E659" t="s">
        <v>238</v>
      </c>
      <c r="F659" t="s">
        <v>214</v>
      </c>
      <c r="G659">
        <v>0</v>
      </c>
    </row>
    <row r="660" spans="1:7" x14ac:dyDescent="0.35">
      <c r="A660" t="s">
        <v>276</v>
      </c>
      <c r="B660" t="s">
        <v>12</v>
      </c>
      <c r="C660" t="s">
        <v>274</v>
      </c>
      <c r="D660" t="s">
        <v>275</v>
      </c>
      <c r="E660" t="s">
        <v>239</v>
      </c>
      <c r="F660" t="s">
        <v>214</v>
      </c>
      <c r="G660">
        <v>0</v>
      </c>
    </row>
    <row r="661" spans="1:7" x14ac:dyDescent="0.35">
      <c r="A661" t="s">
        <v>276</v>
      </c>
      <c r="B661" t="s">
        <v>12</v>
      </c>
      <c r="C661" t="s">
        <v>274</v>
      </c>
      <c r="D661" t="s">
        <v>275</v>
      </c>
      <c r="E661" t="s">
        <v>240</v>
      </c>
      <c r="F661" t="s">
        <v>214</v>
      </c>
      <c r="G661">
        <v>0</v>
      </c>
    </row>
    <row r="662" spans="1:7" x14ac:dyDescent="0.35">
      <c r="A662" t="s">
        <v>276</v>
      </c>
      <c r="B662" t="s">
        <v>12</v>
      </c>
      <c r="C662" t="s">
        <v>274</v>
      </c>
      <c r="D662" t="s">
        <v>275</v>
      </c>
      <c r="E662" t="s">
        <v>241</v>
      </c>
      <c r="F662" t="s">
        <v>214</v>
      </c>
      <c r="G662">
        <v>13</v>
      </c>
    </row>
    <row r="663" spans="1:7" x14ac:dyDescent="0.35">
      <c r="A663" t="s">
        <v>276</v>
      </c>
      <c r="B663" t="s">
        <v>13</v>
      </c>
      <c r="C663" t="s">
        <v>274</v>
      </c>
      <c r="D663" t="s">
        <v>275</v>
      </c>
      <c r="E663" t="s">
        <v>228</v>
      </c>
      <c r="F663" t="s">
        <v>214</v>
      </c>
      <c r="G663">
        <v>1</v>
      </c>
    </row>
    <row r="664" spans="1:7" x14ac:dyDescent="0.35">
      <c r="A664" t="s">
        <v>276</v>
      </c>
      <c r="B664" t="s">
        <v>13</v>
      </c>
      <c r="C664" t="s">
        <v>274</v>
      </c>
      <c r="D664" t="s">
        <v>275</v>
      </c>
      <c r="E664" t="s">
        <v>229</v>
      </c>
      <c r="F664" t="s">
        <v>214</v>
      </c>
      <c r="G664">
        <v>0</v>
      </c>
    </row>
    <row r="665" spans="1:7" x14ac:dyDescent="0.35">
      <c r="A665" t="s">
        <v>276</v>
      </c>
      <c r="B665" t="s">
        <v>13</v>
      </c>
      <c r="C665" t="s">
        <v>274</v>
      </c>
      <c r="D665" t="s">
        <v>275</v>
      </c>
      <c r="E665" t="s">
        <v>230</v>
      </c>
      <c r="F665" t="s">
        <v>214</v>
      </c>
      <c r="G665">
        <v>1</v>
      </c>
    </row>
    <row r="666" spans="1:7" x14ac:dyDescent="0.35">
      <c r="A666" t="s">
        <v>276</v>
      </c>
      <c r="B666" t="s">
        <v>13</v>
      </c>
      <c r="C666" t="s">
        <v>274</v>
      </c>
      <c r="D666" t="s">
        <v>275</v>
      </c>
      <c r="E666" t="s">
        <v>231</v>
      </c>
      <c r="F666" t="s">
        <v>214</v>
      </c>
      <c r="G666">
        <v>0</v>
      </c>
    </row>
    <row r="667" spans="1:7" x14ac:dyDescent="0.35">
      <c r="A667" t="s">
        <v>276</v>
      </c>
      <c r="B667" t="s">
        <v>13</v>
      </c>
      <c r="C667" t="s">
        <v>274</v>
      </c>
      <c r="D667" t="s">
        <v>275</v>
      </c>
      <c r="E667" t="s">
        <v>232</v>
      </c>
      <c r="F667" t="s">
        <v>214</v>
      </c>
      <c r="G667">
        <v>12</v>
      </c>
    </row>
    <row r="668" spans="1:7" x14ac:dyDescent="0.35">
      <c r="A668" t="s">
        <v>276</v>
      </c>
      <c r="B668" t="s">
        <v>13</v>
      </c>
      <c r="C668" t="s">
        <v>274</v>
      </c>
      <c r="D668" t="s">
        <v>275</v>
      </c>
      <c r="E668" t="s">
        <v>242</v>
      </c>
      <c r="F668" t="s">
        <v>214</v>
      </c>
      <c r="G668">
        <v>0</v>
      </c>
    </row>
    <row r="669" spans="1:7" x14ac:dyDescent="0.35">
      <c r="A669" t="s">
        <v>276</v>
      </c>
      <c r="B669" t="s">
        <v>13</v>
      </c>
      <c r="C669" t="s">
        <v>274</v>
      </c>
      <c r="D669" t="s">
        <v>275</v>
      </c>
      <c r="E669" t="s">
        <v>243</v>
      </c>
      <c r="F669" t="s">
        <v>214</v>
      </c>
      <c r="G669">
        <v>0</v>
      </c>
    </row>
    <row r="670" spans="1:7" x14ac:dyDescent="0.35">
      <c r="A670" t="s">
        <v>276</v>
      </c>
      <c r="B670" t="s">
        <v>13</v>
      </c>
      <c r="C670" t="s">
        <v>274</v>
      </c>
      <c r="D670" t="s">
        <v>275</v>
      </c>
      <c r="E670" t="s">
        <v>244</v>
      </c>
      <c r="F670" t="s">
        <v>214</v>
      </c>
      <c r="G670">
        <v>0</v>
      </c>
    </row>
    <row r="671" spans="1:7" x14ac:dyDescent="0.35">
      <c r="A671" t="s">
        <v>276</v>
      </c>
      <c r="B671" t="s">
        <v>13</v>
      </c>
      <c r="C671" t="s">
        <v>274</v>
      </c>
      <c r="D671" t="s">
        <v>275</v>
      </c>
      <c r="E671" t="s">
        <v>233</v>
      </c>
      <c r="F671" t="s">
        <v>214</v>
      </c>
      <c r="G671">
        <v>0</v>
      </c>
    </row>
    <row r="672" spans="1:7" x14ac:dyDescent="0.35">
      <c r="A672" t="s">
        <v>276</v>
      </c>
      <c r="B672" t="s">
        <v>13</v>
      </c>
      <c r="C672" t="s">
        <v>274</v>
      </c>
      <c r="D672" t="s">
        <v>275</v>
      </c>
      <c r="E672" t="s">
        <v>234</v>
      </c>
      <c r="F672" t="s">
        <v>214</v>
      </c>
      <c r="G672">
        <v>0</v>
      </c>
    </row>
    <row r="673" spans="1:7" x14ac:dyDescent="0.35">
      <c r="A673" t="s">
        <v>276</v>
      </c>
      <c r="B673" t="s">
        <v>13</v>
      </c>
      <c r="C673" t="s">
        <v>274</v>
      </c>
      <c r="D673" t="s">
        <v>275</v>
      </c>
      <c r="E673" t="s">
        <v>235</v>
      </c>
      <c r="F673" t="s">
        <v>214</v>
      </c>
      <c r="G673">
        <v>0</v>
      </c>
    </row>
    <row r="674" spans="1:7" x14ac:dyDescent="0.35">
      <c r="A674" t="s">
        <v>276</v>
      </c>
      <c r="B674" t="s">
        <v>13</v>
      </c>
      <c r="C674" t="s">
        <v>274</v>
      </c>
      <c r="D674" t="s">
        <v>275</v>
      </c>
      <c r="E674" t="s">
        <v>236</v>
      </c>
      <c r="F674" t="s">
        <v>214</v>
      </c>
      <c r="G674">
        <v>0</v>
      </c>
    </row>
    <row r="675" spans="1:7" x14ac:dyDescent="0.35">
      <c r="A675" t="s">
        <v>276</v>
      </c>
      <c r="B675" t="s">
        <v>13</v>
      </c>
      <c r="C675" t="s">
        <v>274</v>
      </c>
      <c r="D675" t="s">
        <v>275</v>
      </c>
      <c r="E675" t="s">
        <v>237</v>
      </c>
      <c r="F675" t="s">
        <v>214</v>
      </c>
      <c r="G675">
        <v>0</v>
      </c>
    </row>
    <row r="676" spans="1:7" x14ac:dyDescent="0.35">
      <c r="A676" t="s">
        <v>276</v>
      </c>
      <c r="B676" t="s">
        <v>13</v>
      </c>
      <c r="C676" t="s">
        <v>274</v>
      </c>
      <c r="D676" t="s">
        <v>275</v>
      </c>
      <c r="E676" t="s">
        <v>238</v>
      </c>
      <c r="F676" t="s">
        <v>214</v>
      </c>
      <c r="G676">
        <v>0</v>
      </c>
    </row>
    <row r="677" spans="1:7" x14ac:dyDescent="0.35">
      <c r="A677" t="s">
        <v>276</v>
      </c>
      <c r="B677" t="s">
        <v>13</v>
      </c>
      <c r="C677" t="s">
        <v>274</v>
      </c>
      <c r="D677" t="s">
        <v>275</v>
      </c>
      <c r="E677" t="s">
        <v>239</v>
      </c>
      <c r="F677" t="s">
        <v>214</v>
      </c>
      <c r="G677">
        <v>0</v>
      </c>
    </row>
    <row r="678" spans="1:7" x14ac:dyDescent="0.35">
      <c r="A678" t="s">
        <v>276</v>
      </c>
      <c r="B678" t="s">
        <v>13</v>
      </c>
      <c r="C678" t="s">
        <v>274</v>
      </c>
      <c r="D678" t="s">
        <v>275</v>
      </c>
      <c r="E678" t="s">
        <v>240</v>
      </c>
      <c r="F678" t="s">
        <v>214</v>
      </c>
      <c r="G678">
        <v>0</v>
      </c>
    </row>
    <row r="679" spans="1:7" x14ac:dyDescent="0.35">
      <c r="A679" t="s">
        <v>276</v>
      </c>
      <c r="B679" t="s">
        <v>13</v>
      </c>
      <c r="C679" t="s">
        <v>274</v>
      </c>
      <c r="D679" t="s">
        <v>275</v>
      </c>
      <c r="E679" t="s">
        <v>241</v>
      </c>
      <c r="F679" t="s">
        <v>214</v>
      </c>
      <c r="G679">
        <v>0</v>
      </c>
    </row>
    <row r="680" spans="1:7" x14ac:dyDescent="0.35">
      <c r="A680" t="s">
        <v>276</v>
      </c>
      <c r="B680" t="s">
        <v>14</v>
      </c>
      <c r="C680" t="s">
        <v>274</v>
      </c>
      <c r="D680" t="s">
        <v>275</v>
      </c>
      <c r="E680" t="s">
        <v>228</v>
      </c>
      <c r="F680" t="s">
        <v>214</v>
      </c>
      <c r="G680">
        <v>0</v>
      </c>
    </row>
    <row r="681" spans="1:7" x14ac:dyDescent="0.35">
      <c r="A681" t="s">
        <v>276</v>
      </c>
      <c r="B681" t="s">
        <v>14</v>
      </c>
      <c r="C681" t="s">
        <v>274</v>
      </c>
      <c r="D681" t="s">
        <v>275</v>
      </c>
      <c r="E681" t="s">
        <v>229</v>
      </c>
      <c r="F681" t="s">
        <v>214</v>
      </c>
      <c r="G681">
        <v>0</v>
      </c>
    </row>
    <row r="682" spans="1:7" x14ac:dyDescent="0.35">
      <c r="A682" t="s">
        <v>276</v>
      </c>
      <c r="B682" t="s">
        <v>14</v>
      </c>
      <c r="C682" t="s">
        <v>274</v>
      </c>
      <c r="D682" t="s">
        <v>275</v>
      </c>
      <c r="E682" t="s">
        <v>230</v>
      </c>
      <c r="F682" t="s">
        <v>214</v>
      </c>
      <c r="G682">
        <v>2</v>
      </c>
    </row>
    <row r="683" spans="1:7" x14ac:dyDescent="0.35">
      <c r="A683" t="s">
        <v>276</v>
      </c>
      <c r="B683" t="s">
        <v>14</v>
      </c>
      <c r="C683" t="s">
        <v>274</v>
      </c>
      <c r="D683" t="s">
        <v>275</v>
      </c>
      <c r="E683" t="s">
        <v>231</v>
      </c>
      <c r="F683" t="s">
        <v>214</v>
      </c>
      <c r="G683">
        <v>0</v>
      </c>
    </row>
    <row r="684" spans="1:7" x14ac:dyDescent="0.35">
      <c r="A684" t="s">
        <v>276</v>
      </c>
      <c r="B684" t="s">
        <v>14</v>
      </c>
      <c r="C684" t="s">
        <v>274</v>
      </c>
      <c r="D684" t="s">
        <v>275</v>
      </c>
      <c r="E684" t="s">
        <v>232</v>
      </c>
      <c r="F684" t="s">
        <v>214</v>
      </c>
      <c r="G684">
        <v>5</v>
      </c>
    </row>
    <row r="685" spans="1:7" x14ac:dyDescent="0.35">
      <c r="A685" t="s">
        <v>276</v>
      </c>
      <c r="B685" t="s">
        <v>14</v>
      </c>
      <c r="C685" t="s">
        <v>274</v>
      </c>
      <c r="D685" t="s">
        <v>275</v>
      </c>
      <c r="E685" t="s">
        <v>242</v>
      </c>
      <c r="F685" t="s">
        <v>214</v>
      </c>
      <c r="G685">
        <v>0</v>
      </c>
    </row>
    <row r="686" spans="1:7" x14ac:dyDescent="0.35">
      <c r="A686" t="s">
        <v>276</v>
      </c>
      <c r="B686" t="s">
        <v>14</v>
      </c>
      <c r="C686" t="s">
        <v>274</v>
      </c>
      <c r="D686" t="s">
        <v>275</v>
      </c>
      <c r="E686" t="s">
        <v>243</v>
      </c>
      <c r="F686" t="s">
        <v>214</v>
      </c>
      <c r="G686">
        <v>3</v>
      </c>
    </row>
    <row r="687" spans="1:7" x14ac:dyDescent="0.35">
      <c r="A687" t="s">
        <v>276</v>
      </c>
      <c r="B687" t="s">
        <v>14</v>
      </c>
      <c r="C687" t="s">
        <v>274</v>
      </c>
      <c r="D687" t="s">
        <v>275</v>
      </c>
      <c r="E687" t="s">
        <v>244</v>
      </c>
      <c r="F687" t="s">
        <v>214</v>
      </c>
      <c r="G687">
        <v>3</v>
      </c>
    </row>
    <row r="688" spans="1:7" x14ac:dyDescent="0.35">
      <c r="A688" t="s">
        <v>276</v>
      </c>
      <c r="B688" t="s">
        <v>14</v>
      </c>
      <c r="C688" t="s">
        <v>274</v>
      </c>
      <c r="D688" t="s">
        <v>275</v>
      </c>
      <c r="E688" t="s">
        <v>233</v>
      </c>
      <c r="F688" t="s">
        <v>214</v>
      </c>
      <c r="G688">
        <v>0</v>
      </c>
    </row>
    <row r="689" spans="1:7" x14ac:dyDescent="0.35">
      <c r="A689" t="s">
        <v>276</v>
      </c>
      <c r="B689" t="s">
        <v>14</v>
      </c>
      <c r="C689" t="s">
        <v>274</v>
      </c>
      <c r="D689" t="s">
        <v>275</v>
      </c>
      <c r="E689" t="s">
        <v>234</v>
      </c>
      <c r="F689" t="s">
        <v>214</v>
      </c>
      <c r="G689">
        <v>0</v>
      </c>
    </row>
    <row r="690" spans="1:7" x14ac:dyDescent="0.35">
      <c r="A690" t="s">
        <v>276</v>
      </c>
      <c r="B690" t="s">
        <v>14</v>
      </c>
      <c r="C690" t="s">
        <v>274</v>
      </c>
      <c r="D690" t="s">
        <v>275</v>
      </c>
      <c r="E690" t="s">
        <v>235</v>
      </c>
      <c r="F690" t="s">
        <v>214</v>
      </c>
      <c r="G690">
        <v>0</v>
      </c>
    </row>
    <row r="691" spans="1:7" x14ac:dyDescent="0.35">
      <c r="A691" t="s">
        <v>276</v>
      </c>
      <c r="B691" t="s">
        <v>14</v>
      </c>
      <c r="C691" t="s">
        <v>274</v>
      </c>
      <c r="D691" t="s">
        <v>275</v>
      </c>
      <c r="E691" t="s">
        <v>236</v>
      </c>
      <c r="F691" t="s">
        <v>214</v>
      </c>
      <c r="G691">
        <v>0</v>
      </c>
    </row>
    <row r="692" spans="1:7" x14ac:dyDescent="0.35">
      <c r="A692" t="s">
        <v>276</v>
      </c>
      <c r="B692" t="s">
        <v>14</v>
      </c>
      <c r="C692" t="s">
        <v>274</v>
      </c>
      <c r="D692" t="s">
        <v>275</v>
      </c>
      <c r="E692" t="s">
        <v>237</v>
      </c>
      <c r="F692" t="s">
        <v>214</v>
      </c>
      <c r="G692">
        <v>0</v>
      </c>
    </row>
    <row r="693" spans="1:7" x14ac:dyDescent="0.35">
      <c r="A693" t="s">
        <v>276</v>
      </c>
      <c r="B693" t="s">
        <v>14</v>
      </c>
      <c r="C693" t="s">
        <v>274</v>
      </c>
      <c r="D693" t="s">
        <v>275</v>
      </c>
      <c r="E693" t="s">
        <v>238</v>
      </c>
      <c r="F693" t="s">
        <v>214</v>
      </c>
      <c r="G693">
        <v>0</v>
      </c>
    </row>
    <row r="694" spans="1:7" x14ac:dyDescent="0.35">
      <c r="A694" t="s">
        <v>276</v>
      </c>
      <c r="B694" t="s">
        <v>14</v>
      </c>
      <c r="C694" t="s">
        <v>274</v>
      </c>
      <c r="D694" t="s">
        <v>275</v>
      </c>
      <c r="E694" t="s">
        <v>239</v>
      </c>
      <c r="F694" t="s">
        <v>214</v>
      </c>
      <c r="G694">
        <v>0</v>
      </c>
    </row>
    <row r="695" spans="1:7" x14ac:dyDescent="0.35">
      <c r="A695" t="s">
        <v>276</v>
      </c>
      <c r="B695" t="s">
        <v>14</v>
      </c>
      <c r="C695" t="s">
        <v>274</v>
      </c>
      <c r="D695" t="s">
        <v>275</v>
      </c>
      <c r="E695" t="s">
        <v>240</v>
      </c>
      <c r="F695" t="s">
        <v>214</v>
      </c>
      <c r="G695">
        <v>2</v>
      </c>
    </row>
    <row r="696" spans="1:7" x14ac:dyDescent="0.35">
      <c r="A696" t="s">
        <v>276</v>
      </c>
      <c r="B696" t="s">
        <v>14</v>
      </c>
      <c r="C696" t="s">
        <v>274</v>
      </c>
      <c r="D696" t="s">
        <v>275</v>
      </c>
      <c r="E696" t="s">
        <v>241</v>
      </c>
      <c r="F696" t="s">
        <v>214</v>
      </c>
      <c r="G696">
        <v>0</v>
      </c>
    </row>
    <row r="697" spans="1:7" x14ac:dyDescent="0.35">
      <c r="A697" t="s">
        <v>276</v>
      </c>
      <c r="B697" t="s">
        <v>15</v>
      </c>
      <c r="C697" t="s">
        <v>274</v>
      </c>
      <c r="D697" t="s">
        <v>275</v>
      </c>
      <c r="E697" t="s">
        <v>228</v>
      </c>
      <c r="F697" t="s">
        <v>214</v>
      </c>
      <c r="G697">
        <v>1</v>
      </c>
    </row>
    <row r="698" spans="1:7" x14ac:dyDescent="0.35">
      <c r="A698" t="s">
        <v>276</v>
      </c>
      <c r="B698" t="s">
        <v>15</v>
      </c>
      <c r="C698" t="s">
        <v>274</v>
      </c>
      <c r="D698" t="s">
        <v>275</v>
      </c>
      <c r="E698" t="s">
        <v>229</v>
      </c>
      <c r="F698" t="s">
        <v>214</v>
      </c>
      <c r="G698">
        <v>0</v>
      </c>
    </row>
    <row r="699" spans="1:7" x14ac:dyDescent="0.35">
      <c r="A699" t="s">
        <v>276</v>
      </c>
      <c r="B699" t="s">
        <v>15</v>
      </c>
      <c r="C699" t="s">
        <v>274</v>
      </c>
      <c r="D699" t="s">
        <v>275</v>
      </c>
      <c r="E699" t="s">
        <v>230</v>
      </c>
      <c r="F699" t="s">
        <v>214</v>
      </c>
      <c r="G699">
        <v>0</v>
      </c>
    </row>
    <row r="700" spans="1:7" x14ac:dyDescent="0.35">
      <c r="A700" t="s">
        <v>276</v>
      </c>
      <c r="B700" t="s">
        <v>15</v>
      </c>
      <c r="C700" t="s">
        <v>274</v>
      </c>
      <c r="D700" t="s">
        <v>275</v>
      </c>
      <c r="E700" t="s">
        <v>231</v>
      </c>
      <c r="F700" t="s">
        <v>214</v>
      </c>
      <c r="G700">
        <v>3</v>
      </c>
    </row>
    <row r="701" spans="1:7" x14ac:dyDescent="0.35">
      <c r="A701" t="s">
        <v>276</v>
      </c>
      <c r="B701" t="s">
        <v>15</v>
      </c>
      <c r="C701" t="s">
        <v>274</v>
      </c>
      <c r="D701" t="s">
        <v>275</v>
      </c>
      <c r="E701" t="s">
        <v>232</v>
      </c>
      <c r="F701" t="s">
        <v>214</v>
      </c>
      <c r="G701">
        <v>0</v>
      </c>
    </row>
    <row r="702" spans="1:7" x14ac:dyDescent="0.35">
      <c r="A702" t="s">
        <v>276</v>
      </c>
      <c r="B702" t="s">
        <v>15</v>
      </c>
      <c r="C702" t="s">
        <v>274</v>
      </c>
      <c r="D702" t="s">
        <v>275</v>
      </c>
      <c r="E702" t="s">
        <v>242</v>
      </c>
      <c r="F702" t="s">
        <v>214</v>
      </c>
      <c r="G702">
        <v>0</v>
      </c>
    </row>
    <row r="703" spans="1:7" x14ac:dyDescent="0.35">
      <c r="A703" t="s">
        <v>276</v>
      </c>
      <c r="B703" t="s">
        <v>15</v>
      </c>
      <c r="C703" t="s">
        <v>274</v>
      </c>
      <c r="D703" t="s">
        <v>275</v>
      </c>
      <c r="E703" t="s">
        <v>243</v>
      </c>
      <c r="F703" t="s">
        <v>214</v>
      </c>
      <c r="G703">
        <v>1</v>
      </c>
    </row>
    <row r="704" spans="1:7" x14ac:dyDescent="0.35">
      <c r="A704" t="s">
        <v>276</v>
      </c>
      <c r="B704" t="s">
        <v>15</v>
      </c>
      <c r="C704" t="s">
        <v>274</v>
      </c>
      <c r="D704" t="s">
        <v>275</v>
      </c>
      <c r="E704" t="s">
        <v>244</v>
      </c>
      <c r="F704" t="s">
        <v>214</v>
      </c>
      <c r="G704">
        <v>0</v>
      </c>
    </row>
    <row r="705" spans="1:7" x14ac:dyDescent="0.35">
      <c r="A705" t="s">
        <v>276</v>
      </c>
      <c r="B705" t="s">
        <v>15</v>
      </c>
      <c r="C705" t="s">
        <v>274</v>
      </c>
      <c r="D705" t="s">
        <v>275</v>
      </c>
      <c r="E705" t="s">
        <v>233</v>
      </c>
      <c r="F705" t="s">
        <v>214</v>
      </c>
      <c r="G705">
        <v>0</v>
      </c>
    </row>
    <row r="706" spans="1:7" x14ac:dyDescent="0.35">
      <c r="A706" t="s">
        <v>276</v>
      </c>
      <c r="B706" t="s">
        <v>15</v>
      </c>
      <c r="C706" t="s">
        <v>274</v>
      </c>
      <c r="D706" t="s">
        <v>275</v>
      </c>
      <c r="E706" t="s">
        <v>234</v>
      </c>
      <c r="F706" t="s">
        <v>214</v>
      </c>
      <c r="G706">
        <v>0</v>
      </c>
    </row>
    <row r="707" spans="1:7" x14ac:dyDescent="0.35">
      <c r="A707" t="s">
        <v>276</v>
      </c>
      <c r="B707" t="s">
        <v>15</v>
      </c>
      <c r="C707" t="s">
        <v>274</v>
      </c>
      <c r="D707" t="s">
        <v>275</v>
      </c>
      <c r="E707" t="s">
        <v>235</v>
      </c>
      <c r="F707" t="s">
        <v>214</v>
      </c>
      <c r="G707">
        <v>0</v>
      </c>
    </row>
    <row r="708" spans="1:7" x14ac:dyDescent="0.35">
      <c r="A708" t="s">
        <v>276</v>
      </c>
      <c r="B708" t="s">
        <v>15</v>
      </c>
      <c r="C708" t="s">
        <v>274</v>
      </c>
      <c r="D708" t="s">
        <v>275</v>
      </c>
      <c r="E708" t="s">
        <v>236</v>
      </c>
      <c r="F708" t="s">
        <v>214</v>
      </c>
      <c r="G708">
        <v>1</v>
      </c>
    </row>
    <row r="709" spans="1:7" x14ac:dyDescent="0.35">
      <c r="A709" t="s">
        <v>276</v>
      </c>
      <c r="B709" t="s">
        <v>15</v>
      </c>
      <c r="C709" t="s">
        <v>274</v>
      </c>
      <c r="D709" t="s">
        <v>275</v>
      </c>
      <c r="E709" t="s">
        <v>237</v>
      </c>
      <c r="F709" t="s">
        <v>214</v>
      </c>
      <c r="G709">
        <v>1</v>
      </c>
    </row>
    <row r="710" spans="1:7" x14ac:dyDescent="0.35">
      <c r="A710" t="s">
        <v>276</v>
      </c>
      <c r="B710" t="s">
        <v>15</v>
      </c>
      <c r="C710" t="s">
        <v>274</v>
      </c>
      <c r="D710" t="s">
        <v>275</v>
      </c>
      <c r="E710" t="s">
        <v>238</v>
      </c>
      <c r="F710" t="s">
        <v>214</v>
      </c>
      <c r="G710">
        <v>0</v>
      </c>
    </row>
    <row r="711" spans="1:7" x14ac:dyDescent="0.35">
      <c r="A711" t="s">
        <v>276</v>
      </c>
      <c r="B711" t="s">
        <v>15</v>
      </c>
      <c r="C711" t="s">
        <v>274</v>
      </c>
      <c r="D711" t="s">
        <v>275</v>
      </c>
      <c r="E711" t="s">
        <v>239</v>
      </c>
      <c r="F711" t="s">
        <v>214</v>
      </c>
      <c r="G711">
        <v>0</v>
      </c>
    </row>
    <row r="712" spans="1:7" x14ac:dyDescent="0.35">
      <c r="A712" t="s">
        <v>276</v>
      </c>
      <c r="B712" t="s">
        <v>15</v>
      </c>
      <c r="C712" t="s">
        <v>274</v>
      </c>
      <c r="D712" t="s">
        <v>275</v>
      </c>
      <c r="E712" t="s">
        <v>240</v>
      </c>
      <c r="F712" t="s">
        <v>214</v>
      </c>
      <c r="G712">
        <v>0</v>
      </c>
    </row>
    <row r="713" spans="1:7" x14ac:dyDescent="0.35">
      <c r="A713" t="s">
        <v>276</v>
      </c>
      <c r="B713" t="s">
        <v>15</v>
      </c>
      <c r="C713" t="s">
        <v>274</v>
      </c>
      <c r="D713" t="s">
        <v>275</v>
      </c>
      <c r="E713" t="s">
        <v>241</v>
      </c>
      <c r="F713" t="s">
        <v>214</v>
      </c>
      <c r="G713">
        <v>14</v>
      </c>
    </row>
    <row r="714" spans="1:7" x14ac:dyDescent="0.35">
      <c r="A714" t="s">
        <v>276</v>
      </c>
      <c r="B714" t="s">
        <v>16</v>
      </c>
      <c r="C714" t="s">
        <v>274</v>
      </c>
      <c r="D714" t="s">
        <v>275</v>
      </c>
      <c r="E714" t="s">
        <v>228</v>
      </c>
      <c r="F714" t="s">
        <v>214</v>
      </c>
      <c r="G714">
        <v>0</v>
      </c>
    </row>
    <row r="715" spans="1:7" x14ac:dyDescent="0.35">
      <c r="A715" t="s">
        <v>276</v>
      </c>
      <c r="B715" t="s">
        <v>16</v>
      </c>
      <c r="C715" t="s">
        <v>274</v>
      </c>
      <c r="D715" t="s">
        <v>275</v>
      </c>
      <c r="E715" t="s">
        <v>229</v>
      </c>
      <c r="F715" t="s">
        <v>214</v>
      </c>
      <c r="G715">
        <v>0</v>
      </c>
    </row>
    <row r="716" spans="1:7" x14ac:dyDescent="0.35">
      <c r="A716" t="s">
        <v>276</v>
      </c>
      <c r="B716" t="s">
        <v>16</v>
      </c>
      <c r="C716" t="s">
        <v>274</v>
      </c>
      <c r="D716" t="s">
        <v>275</v>
      </c>
      <c r="E716" t="s">
        <v>230</v>
      </c>
      <c r="F716" t="s">
        <v>214</v>
      </c>
      <c r="G716">
        <v>0</v>
      </c>
    </row>
    <row r="717" spans="1:7" x14ac:dyDescent="0.35">
      <c r="A717" t="s">
        <v>276</v>
      </c>
      <c r="B717" t="s">
        <v>16</v>
      </c>
      <c r="C717" t="s">
        <v>274</v>
      </c>
      <c r="D717" t="s">
        <v>275</v>
      </c>
      <c r="E717" t="s">
        <v>231</v>
      </c>
      <c r="F717" t="s">
        <v>214</v>
      </c>
      <c r="G717">
        <v>2</v>
      </c>
    </row>
    <row r="718" spans="1:7" x14ac:dyDescent="0.35">
      <c r="A718" t="s">
        <v>276</v>
      </c>
      <c r="B718" t="s">
        <v>16</v>
      </c>
      <c r="C718" t="s">
        <v>274</v>
      </c>
      <c r="D718" t="s">
        <v>275</v>
      </c>
      <c r="E718" t="s">
        <v>232</v>
      </c>
      <c r="F718" t="s">
        <v>214</v>
      </c>
      <c r="G718">
        <v>1</v>
      </c>
    </row>
    <row r="719" spans="1:7" x14ac:dyDescent="0.35">
      <c r="A719" t="s">
        <v>276</v>
      </c>
      <c r="B719" t="s">
        <v>16</v>
      </c>
      <c r="C719" t="s">
        <v>274</v>
      </c>
      <c r="D719" t="s">
        <v>275</v>
      </c>
      <c r="E719" t="s">
        <v>242</v>
      </c>
      <c r="F719" t="s">
        <v>214</v>
      </c>
      <c r="G719">
        <v>2</v>
      </c>
    </row>
    <row r="720" spans="1:7" x14ac:dyDescent="0.35">
      <c r="A720" t="s">
        <v>276</v>
      </c>
      <c r="B720" t="s">
        <v>16</v>
      </c>
      <c r="C720" t="s">
        <v>274</v>
      </c>
      <c r="D720" t="s">
        <v>275</v>
      </c>
      <c r="E720" t="s">
        <v>243</v>
      </c>
      <c r="F720" t="s">
        <v>214</v>
      </c>
      <c r="G720">
        <v>1</v>
      </c>
    </row>
    <row r="721" spans="1:7" x14ac:dyDescent="0.35">
      <c r="A721" t="s">
        <v>276</v>
      </c>
      <c r="B721" t="s">
        <v>16</v>
      </c>
      <c r="C721" t="s">
        <v>274</v>
      </c>
      <c r="D721" t="s">
        <v>275</v>
      </c>
      <c r="E721" t="s">
        <v>244</v>
      </c>
      <c r="F721" t="s">
        <v>214</v>
      </c>
      <c r="G721">
        <v>2</v>
      </c>
    </row>
    <row r="722" spans="1:7" x14ac:dyDescent="0.35">
      <c r="A722" t="s">
        <v>276</v>
      </c>
      <c r="B722" t="s">
        <v>16</v>
      </c>
      <c r="C722" t="s">
        <v>274</v>
      </c>
      <c r="D722" t="s">
        <v>275</v>
      </c>
      <c r="E722" t="s">
        <v>233</v>
      </c>
      <c r="F722" t="s">
        <v>214</v>
      </c>
      <c r="G722">
        <v>0</v>
      </c>
    </row>
    <row r="723" spans="1:7" x14ac:dyDescent="0.35">
      <c r="A723" t="s">
        <v>276</v>
      </c>
      <c r="B723" t="s">
        <v>16</v>
      </c>
      <c r="C723" t="s">
        <v>274</v>
      </c>
      <c r="D723" t="s">
        <v>275</v>
      </c>
      <c r="E723" t="s">
        <v>234</v>
      </c>
      <c r="F723" t="s">
        <v>214</v>
      </c>
      <c r="G723">
        <v>0</v>
      </c>
    </row>
    <row r="724" spans="1:7" x14ac:dyDescent="0.35">
      <c r="A724" t="s">
        <v>276</v>
      </c>
      <c r="B724" t="s">
        <v>16</v>
      </c>
      <c r="C724" t="s">
        <v>274</v>
      </c>
      <c r="D724" t="s">
        <v>275</v>
      </c>
      <c r="E724" t="s">
        <v>235</v>
      </c>
      <c r="F724" t="s">
        <v>214</v>
      </c>
      <c r="G724">
        <v>0</v>
      </c>
    </row>
    <row r="725" spans="1:7" x14ac:dyDescent="0.35">
      <c r="A725" t="s">
        <v>276</v>
      </c>
      <c r="B725" t="s">
        <v>16</v>
      </c>
      <c r="C725" t="s">
        <v>274</v>
      </c>
      <c r="D725" t="s">
        <v>275</v>
      </c>
      <c r="E725" t="s">
        <v>236</v>
      </c>
      <c r="F725" t="s">
        <v>214</v>
      </c>
      <c r="G725">
        <v>10</v>
      </c>
    </row>
    <row r="726" spans="1:7" x14ac:dyDescent="0.35">
      <c r="A726" t="s">
        <v>276</v>
      </c>
      <c r="B726" t="s">
        <v>16</v>
      </c>
      <c r="C726" t="s">
        <v>274</v>
      </c>
      <c r="D726" t="s">
        <v>275</v>
      </c>
      <c r="E726" t="s">
        <v>237</v>
      </c>
      <c r="F726" t="s">
        <v>214</v>
      </c>
      <c r="G726">
        <v>0</v>
      </c>
    </row>
    <row r="727" spans="1:7" x14ac:dyDescent="0.35">
      <c r="A727" t="s">
        <v>276</v>
      </c>
      <c r="B727" t="s">
        <v>16</v>
      </c>
      <c r="C727" t="s">
        <v>274</v>
      </c>
      <c r="D727" t="s">
        <v>275</v>
      </c>
      <c r="E727" t="s">
        <v>238</v>
      </c>
      <c r="F727" t="s">
        <v>214</v>
      </c>
      <c r="G727">
        <v>0</v>
      </c>
    </row>
    <row r="728" spans="1:7" x14ac:dyDescent="0.35">
      <c r="A728" t="s">
        <v>276</v>
      </c>
      <c r="B728" t="s">
        <v>16</v>
      </c>
      <c r="C728" t="s">
        <v>274</v>
      </c>
      <c r="D728" t="s">
        <v>275</v>
      </c>
      <c r="E728" t="s">
        <v>239</v>
      </c>
      <c r="F728" t="s">
        <v>214</v>
      </c>
      <c r="G728">
        <v>0</v>
      </c>
    </row>
    <row r="729" spans="1:7" x14ac:dyDescent="0.35">
      <c r="A729" t="s">
        <v>276</v>
      </c>
      <c r="B729" t="s">
        <v>16</v>
      </c>
      <c r="C729" t="s">
        <v>274</v>
      </c>
      <c r="D729" t="s">
        <v>275</v>
      </c>
      <c r="E729" t="s">
        <v>240</v>
      </c>
      <c r="F729" t="s">
        <v>214</v>
      </c>
      <c r="G729">
        <v>0</v>
      </c>
    </row>
    <row r="730" spans="1:7" x14ac:dyDescent="0.35">
      <c r="A730" t="s">
        <v>276</v>
      </c>
      <c r="B730" t="s">
        <v>16</v>
      </c>
      <c r="C730" t="s">
        <v>274</v>
      </c>
      <c r="D730" t="s">
        <v>275</v>
      </c>
      <c r="E730" t="s">
        <v>241</v>
      </c>
      <c r="F730" t="s">
        <v>214</v>
      </c>
      <c r="G730">
        <v>13</v>
      </c>
    </row>
    <row r="731" spans="1:7" x14ac:dyDescent="0.35">
      <c r="A731" t="s">
        <v>276</v>
      </c>
      <c r="B731" t="s">
        <v>17</v>
      </c>
      <c r="C731" t="s">
        <v>274</v>
      </c>
      <c r="D731" t="s">
        <v>275</v>
      </c>
      <c r="E731" t="s">
        <v>228</v>
      </c>
      <c r="F731" t="s">
        <v>214</v>
      </c>
      <c r="G731">
        <v>0</v>
      </c>
    </row>
    <row r="732" spans="1:7" x14ac:dyDescent="0.35">
      <c r="A732" t="s">
        <v>276</v>
      </c>
      <c r="B732" t="s">
        <v>17</v>
      </c>
      <c r="C732" t="s">
        <v>274</v>
      </c>
      <c r="D732" t="s">
        <v>275</v>
      </c>
      <c r="E732" t="s">
        <v>229</v>
      </c>
      <c r="F732" t="s">
        <v>214</v>
      </c>
      <c r="G732">
        <v>0</v>
      </c>
    </row>
    <row r="733" spans="1:7" x14ac:dyDescent="0.35">
      <c r="A733" t="s">
        <v>276</v>
      </c>
      <c r="B733" t="s">
        <v>17</v>
      </c>
      <c r="C733" t="s">
        <v>274</v>
      </c>
      <c r="D733" t="s">
        <v>275</v>
      </c>
      <c r="E733" t="s">
        <v>230</v>
      </c>
      <c r="F733" t="s">
        <v>214</v>
      </c>
      <c r="G733">
        <v>1</v>
      </c>
    </row>
    <row r="734" spans="1:7" x14ac:dyDescent="0.35">
      <c r="A734" t="s">
        <v>276</v>
      </c>
      <c r="B734" t="s">
        <v>17</v>
      </c>
      <c r="C734" t="s">
        <v>274</v>
      </c>
      <c r="D734" t="s">
        <v>275</v>
      </c>
      <c r="E734" t="s">
        <v>231</v>
      </c>
      <c r="F734" t="s">
        <v>214</v>
      </c>
      <c r="G734">
        <v>0</v>
      </c>
    </row>
    <row r="735" spans="1:7" x14ac:dyDescent="0.35">
      <c r="A735" t="s">
        <v>276</v>
      </c>
      <c r="B735" t="s">
        <v>17</v>
      </c>
      <c r="C735" t="s">
        <v>274</v>
      </c>
      <c r="D735" t="s">
        <v>275</v>
      </c>
      <c r="E735" t="s">
        <v>232</v>
      </c>
      <c r="F735" t="s">
        <v>214</v>
      </c>
      <c r="G735">
        <v>1</v>
      </c>
    </row>
    <row r="736" spans="1:7" x14ac:dyDescent="0.35">
      <c r="A736" t="s">
        <v>276</v>
      </c>
      <c r="B736" t="s">
        <v>17</v>
      </c>
      <c r="C736" t="s">
        <v>274</v>
      </c>
      <c r="D736" t="s">
        <v>275</v>
      </c>
      <c r="E736" t="s">
        <v>242</v>
      </c>
      <c r="F736" t="s">
        <v>214</v>
      </c>
      <c r="G736">
        <v>12</v>
      </c>
    </row>
    <row r="737" spans="1:7" x14ac:dyDescent="0.35">
      <c r="A737" t="s">
        <v>276</v>
      </c>
      <c r="B737" t="s">
        <v>17</v>
      </c>
      <c r="C737" t="s">
        <v>274</v>
      </c>
      <c r="D737" t="s">
        <v>275</v>
      </c>
      <c r="E737" t="s">
        <v>243</v>
      </c>
      <c r="F737" t="s">
        <v>214</v>
      </c>
      <c r="G737">
        <v>20</v>
      </c>
    </row>
    <row r="738" spans="1:7" x14ac:dyDescent="0.35">
      <c r="A738" t="s">
        <v>276</v>
      </c>
      <c r="B738" t="s">
        <v>17</v>
      </c>
      <c r="C738" t="s">
        <v>274</v>
      </c>
      <c r="D738" t="s">
        <v>275</v>
      </c>
      <c r="E738" t="s">
        <v>244</v>
      </c>
      <c r="F738" t="s">
        <v>214</v>
      </c>
      <c r="G738">
        <v>0</v>
      </c>
    </row>
    <row r="739" spans="1:7" x14ac:dyDescent="0.35">
      <c r="A739" t="s">
        <v>276</v>
      </c>
      <c r="B739" t="s">
        <v>17</v>
      </c>
      <c r="C739" t="s">
        <v>274</v>
      </c>
      <c r="D739" t="s">
        <v>275</v>
      </c>
      <c r="E739" t="s">
        <v>233</v>
      </c>
      <c r="F739" t="s">
        <v>214</v>
      </c>
      <c r="G739">
        <v>1</v>
      </c>
    </row>
    <row r="740" spans="1:7" x14ac:dyDescent="0.35">
      <c r="A740" t="s">
        <v>276</v>
      </c>
      <c r="B740" t="s">
        <v>17</v>
      </c>
      <c r="C740" t="s">
        <v>274</v>
      </c>
      <c r="D740" t="s">
        <v>275</v>
      </c>
      <c r="E740" t="s">
        <v>234</v>
      </c>
      <c r="F740" t="s">
        <v>214</v>
      </c>
      <c r="G740">
        <v>0</v>
      </c>
    </row>
    <row r="741" spans="1:7" x14ac:dyDescent="0.35">
      <c r="A741" t="s">
        <v>276</v>
      </c>
      <c r="B741" t="s">
        <v>17</v>
      </c>
      <c r="C741" t="s">
        <v>274</v>
      </c>
      <c r="D741" t="s">
        <v>275</v>
      </c>
      <c r="E741" t="s">
        <v>235</v>
      </c>
      <c r="F741" t="s">
        <v>214</v>
      </c>
      <c r="G741">
        <v>1</v>
      </c>
    </row>
    <row r="742" spans="1:7" x14ac:dyDescent="0.35">
      <c r="A742" t="s">
        <v>276</v>
      </c>
      <c r="B742" t="s">
        <v>17</v>
      </c>
      <c r="C742" t="s">
        <v>274</v>
      </c>
      <c r="D742" t="s">
        <v>275</v>
      </c>
      <c r="E742" t="s">
        <v>236</v>
      </c>
      <c r="F742" t="s">
        <v>214</v>
      </c>
      <c r="G742">
        <v>1</v>
      </c>
    </row>
    <row r="743" spans="1:7" x14ac:dyDescent="0.35">
      <c r="A743" t="s">
        <v>276</v>
      </c>
      <c r="B743" t="s">
        <v>17</v>
      </c>
      <c r="C743" t="s">
        <v>274</v>
      </c>
      <c r="D743" t="s">
        <v>275</v>
      </c>
      <c r="E743" t="s">
        <v>237</v>
      </c>
      <c r="F743" t="s">
        <v>214</v>
      </c>
      <c r="G743">
        <v>0</v>
      </c>
    </row>
    <row r="744" spans="1:7" x14ac:dyDescent="0.35">
      <c r="A744" t="s">
        <v>276</v>
      </c>
      <c r="B744" t="s">
        <v>17</v>
      </c>
      <c r="C744" t="s">
        <v>274</v>
      </c>
      <c r="D744" t="s">
        <v>275</v>
      </c>
      <c r="E744" t="s">
        <v>238</v>
      </c>
      <c r="F744" t="s">
        <v>214</v>
      </c>
      <c r="G744">
        <v>2</v>
      </c>
    </row>
    <row r="745" spans="1:7" x14ac:dyDescent="0.35">
      <c r="A745" t="s">
        <v>276</v>
      </c>
      <c r="B745" t="s">
        <v>17</v>
      </c>
      <c r="C745" t="s">
        <v>274</v>
      </c>
      <c r="D745" t="s">
        <v>275</v>
      </c>
      <c r="E745" t="s">
        <v>239</v>
      </c>
      <c r="F745" t="s">
        <v>214</v>
      </c>
      <c r="G745">
        <v>1</v>
      </c>
    </row>
    <row r="746" spans="1:7" x14ac:dyDescent="0.35">
      <c r="A746" t="s">
        <v>276</v>
      </c>
      <c r="B746" t="s">
        <v>17</v>
      </c>
      <c r="C746" t="s">
        <v>274</v>
      </c>
      <c r="D746" t="s">
        <v>275</v>
      </c>
      <c r="E746" t="s">
        <v>240</v>
      </c>
      <c r="F746" t="s">
        <v>214</v>
      </c>
      <c r="G746">
        <v>23</v>
      </c>
    </row>
    <row r="747" spans="1:7" x14ac:dyDescent="0.35">
      <c r="A747" t="s">
        <v>276</v>
      </c>
      <c r="B747" t="s">
        <v>17</v>
      </c>
      <c r="C747" t="s">
        <v>274</v>
      </c>
      <c r="D747" t="s">
        <v>275</v>
      </c>
      <c r="E747" t="s">
        <v>241</v>
      </c>
      <c r="F747" t="s">
        <v>214</v>
      </c>
      <c r="G747">
        <v>0</v>
      </c>
    </row>
    <row r="748" spans="1:7" x14ac:dyDescent="0.35">
      <c r="A748" t="s">
        <v>276</v>
      </c>
      <c r="B748" t="s">
        <v>18</v>
      </c>
      <c r="C748" t="s">
        <v>274</v>
      </c>
      <c r="D748" t="s">
        <v>275</v>
      </c>
      <c r="E748" t="s">
        <v>228</v>
      </c>
      <c r="F748" t="s">
        <v>214</v>
      </c>
      <c r="G748">
        <v>0</v>
      </c>
    </row>
    <row r="749" spans="1:7" x14ac:dyDescent="0.35">
      <c r="A749" t="s">
        <v>276</v>
      </c>
      <c r="B749" t="s">
        <v>18</v>
      </c>
      <c r="C749" t="s">
        <v>274</v>
      </c>
      <c r="D749" t="s">
        <v>275</v>
      </c>
      <c r="E749" t="s">
        <v>229</v>
      </c>
      <c r="F749" t="s">
        <v>214</v>
      </c>
      <c r="G749">
        <v>0</v>
      </c>
    </row>
    <row r="750" spans="1:7" x14ac:dyDescent="0.35">
      <c r="A750" t="s">
        <v>276</v>
      </c>
      <c r="B750" t="s">
        <v>18</v>
      </c>
      <c r="C750" t="s">
        <v>274</v>
      </c>
      <c r="D750" t="s">
        <v>275</v>
      </c>
      <c r="E750" t="s">
        <v>230</v>
      </c>
      <c r="F750" t="s">
        <v>214</v>
      </c>
      <c r="G750">
        <v>0</v>
      </c>
    </row>
    <row r="751" spans="1:7" x14ac:dyDescent="0.35">
      <c r="A751" t="s">
        <v>276</v>
      </c>
      <c r="B751" t="s">
        <v>18</v>
      </c>
      <c r="C751" t="s">
        <v>274</v>
      </c>
      <c r="D751" t="s">
        <v>275</v>
      </c>
      <c r="E751" t="s">
        <v>231</v>
      </c>
      <c r="F751" t="s">
        <v>214</v>
      </c>
      <c r="G751">
        <v>0</v>
      </c>
    </row>
    <row r="752" spans="1:7" x14ac:dyDescent="0.35">
      <c r="A752" t="s">
        <v>276</v>
      </c>
      <c r="B752" t="s">
        <v>18</v>
      </c>
      <c r="C752" t="s">
        <v>274</v>
      </c>
      <c r="D752" t="s">
        <v>275</v>
      </c>
      <c r="E752" t="s">
        <v>232</v>
      </c>
      <c r="F752" t="s">
        <v>214</v>
      </c>
      <c r="G752">
        <v>8</v>
      </c>
    </row>
    <row r="753" spans="1:7" x14ac:dyDescent="0.35">
      <c r="A753" t="s">
        <v>276</v>
      </c>
      <c r="B753" t="s">
        <v>18</v>
      </c>
      <c r="C753" t="s">
        <v>274</v>
      </c>
      <c r="D753" t="s">
        <v>275</v>
      </c>
      <c r="E753" t="s">
        <v>242</v>
      </c>
      <c r="F753" t="s">
        <v>214</v>
      </c>
      <c r="G753">
        <v>3</v>
      </c>
    </row>
    <row r="754" spans="1:7" x14ac:dyDescent="0.35">
      <c r="A754" t="s">
        <v>276</v>
      </c>
      <c r="B754" t="s">
        <v>18</v>
      </c>
      <c r="C754" t="s">
        <v>274</v>
      </c>
      <c r="D754" t="s">
        <v>275</v>
      </c>
      <c r="E754" t="s">
        <v>243</v>
      </c>
      <c r="F754" t="s">
        <v>214</v>
      </c>
      <c r="G754">
        <v>2</v>
      </c>
    </row>
    <row r="755" spans="1:7" x14ac:dyDescent="0.35">
      <c r="A755" t="s">
        <v>276</v>
      </c>
      <c r="B755" t="s">
        <v>18</v>
      </c>
      <c r="C755" t="s">
        <v>274</v>
      </c>
      <c r="D755" t="s">
        <v>275</v>
      </c>
      <c r="E755" t="s">
        <v>244</v>
      </c>
      <c r="F755" t="s">
        <v>214</v>
      </c>
      <c r="G755">
        <v>1</v>
      </c>
    </row>
    <row r="756" spans="1:7" x14ac:dyDescent="0.35">
      <c r="A756" t="s">
        <v>276</v>
      </c>
      <c r="B756" t="s">
        <v>18</v>
      </c>
      <c r="C756" t="s">
        <v>274</v>
      </c>
      <c r="D756" t="s">
        <v>275</v>
      </c>
      <c r="E756" t="s">
        <v>233</v>
      </c>
      <c r="F756" t="s">
        <v>214</v>
      </c>
      <c r="G756">
        <v>0</v>
      </c>
    </row>
    <row r="757" spans="1:7" x14ac:dyDescent="0.35">
      <c r="A757" t="s">
        <v>276</v>
      </c>
      <c r="B757" t="s">
        <v>18</v>
      </c>
      <c r="C757" t="s">
        <v>274</v>
      </c>
      <c r="D757" t="s">
        <v>275</v>
      </c>
      <c r="E757" t="s">
        <v>234</v>
      </c>
      <c r="F757" t="s">
        <v>214</v>
      </c>
      <c r="G757">
        <v>0</v>
      </c>
    </row>
    <row r="758" spans="1:7" x14ac:dyDescent="0.35">
      <c r="A758" t="s">
        <v>276</v>
      </c>
      <c r="B758" t="s">
        <v>18</v>
      </c>
      <c r="C758" t="s">
        <v>274</v>
      </c>
      <c r="D758" t="s">
        <v>275</v>
      </c>
      <c r="E758" t="s">
        <v>235</v>
      </c>
      <c r="F758" t="s">
        <v>214</v>
      </c>
      <c r="G758">
        <v>1</v>
      </c>
    </row>
    <row r="759" spans="1:7" x14ac:dyDescent="0.35">
      <c r="A759" t="s">
        <v>276</v>
      </c>
      <c r="B759" t="s">
        <v>18</v>
      </c>
      <c r="C759" t="s">
        <v>274</v>
      </c>
      <c r="D759" t="s">
        <v>275</v>
      </c>
      <c r="E759" t="s">
        <v>236</v>
      </c>
      <c r="F759" t="s">
        <v>214</v>
      </c>
      <c r="G759">
        <v>1</v>
      </c>
    </row>
    <row r="760" spans="1:7" x14ac:dyDescent="0.35">
      <c r="A760" t="s">
        <v>276</v>
      </c>
      <c r="B760" t="s">
        <v>18</v>
      </c>
      <c r="C760" t="s">
        <v>274</v>
      </c>
      <c r="D760" t="s">
        <v>275</v>
      </c>
      <c r="E760" t="s">
        <v>237</v>
      </c>
      <c r="F760" t="s">
        <v>214</v>
      </c>
      <c r="G760">
        <v>1</v>
      </c>
    </row>
    <row r="761" spans="1:7" x14ac:dyDescent="0.35">
      <c r="A761" t="s">
        <v>276</v>
      </c>
      <c r="B761" t="s">
        <v>18</v>
      </c>
      <c r="C761" t="s">
        <v>274</v>
      </c>
      <c r="D761" t="s">
        <v>275</v>
      </c>
      <c r="E761" t="s">
        <v>238</v>
      </c>
      <c r="F761" t="s">
        <v>214</v>
      </c>
      <c r="G761">
        <v>0</v>
      </c>
    </row>
    <row r="762" spans="1:7" x14ac:dyDescent="0.35">
      <c r="A762" t="s">
        <v>276</v>
      </c>
      <c r="B762" t="s">
        <v>18</v>
      </c>
      <c r="C762" t="s">
        <v>274</v>
      </c>
      <c r="D762" t="s">
        <v>275</v>
      </c>
      <c r="E762" t="s">
        <v>239</v>
      </c>
      <c r="F762" t="s">
        <v>214</v>
      </c>
      <c r="G762">
        <v>1</v>
      </c>
    </row>
    <row r="763" spans="1:7" x14ac:dyDescent="0.35">
      <c r="A763" t="s">
        <v>276</v>
      </c>
      <c r="B763" t="s">
        <v>18</v>
      </c>
      <c r="C763" t="s">
        <v>274</v>
      </c>
      <c r="D763" t="s">
        <v>275</v>
      </c>
      <c r="E763" t="s">
        <v>240</v>
      </c>
      <c r="F763" t="s">
        <v>214</v>
      </c>
      <c r="G763">
        <v>0</v>
      </c>
    </row>
    <row r="764" spans="1:7" x14ac:dyDescent="0.35">
      <c r="A764" t="s">
        <v>276</v>
      </c>
      <c r="B764" t="s">
        <v>18</v>
      </c>
      <c r="C764" t="s">
        <v>274</v>
      </c>
      <c r="D764" t="s">
        <v>275</v>
      </c>
      <c r="E764" t="s">
        <v>241</v>
      </c>
      <c r="F764" t="s">
        <v>214</v>
      </c>
      <c r="G764">
        <v>0</v>
      </c>
    </row>
    <row r="765" spans="1:7" x14ac:dyDescent="0.35">
      <c r="A765" t="s">
        <v>276</v>
      </c>
      <c r="B765" t="s">
        <v>19</v>
      </c>
      <c r="C765" t="s">
        <v>274</v>
      </c>
      <c r="D765" t="s">
        <v>275</v>
      </c>
      <c r="E765" t="s">
        <v>228</v>
      </c>
      <c r="F765" t="s">
        <v>214</v>
      </c>
      <c r="G765">
        <v>0</v>
      </c>
    </row>
    <row r="766" spans="1:7" x14ac:dyDescent="0.35">
      <c r="A766" t="s">
        <v>276</v>
      </c>
      <c r="B766" t="s">
        <v>19</v>
      </c>
      <c r="C766" t="s">
        <v>274</v>
      </c>
      <c r="D766" t="s">
        <v>275</v>
      </c>
      <c r="E766" t="s">
        <v>229</v>
      </c>
      <c r="F766" t="s">
        <v>214</v>
      </c>
      <c r="G766">
        <v>0</v>
      </c>
    </row>
    <row r="767" spans="1:7" x14ac:dyDescent="0.35">
      <c r="A767" t="s">
        <v>276</v>
      </c>
      <c r="B767" t="s">
        <v>19</v>
      </c>
      <c r="C767" t="s">
        <v>274</v>
      </c>
      <c r="D767" t="s">
        <v>275</v>
      </c>
      <c r="E767" t="s">
        <v>230</v>
      </c>
      <c r="F767" t="s">
        <v>214</v>
      </c>
      <c r="G767">
        <v>0</v>
      </c>
    </row>
    <row r="768" spans="1:7" x14ac:dyDescent="0.35">
      <c r="A768" t="s">
        <v>276</v>
      </c>
      <c r="B768" t="s">
        <v>19</v>
      </c>
      <c r="C768" t="s">
        <v>274</v>
      </c>
      <c r="D768" t="s">
        <v>275</v>
      </c>
      <c r="E768" t="s">
        <v>231</v>
      </c>
      <c r="F768" t="s">
        <v>214</v>
      </c>
      <c r="G768">
        <v>4</v>
      </c>
    </row>
    <row r="769" spans="1:7" x14ac:dyDescent="0.35">
      <c r="A769" t="s">
        <v>276</v>
      </c>
      <c r="B769" t="s">
        <v>19</v>
      </c>
      <c r="C769" t="s">
        <v>274</v>
      </c>
      <c r="D769" t="s">
        <v>275</v>
      </c>
      <c r="E769" t="s">
        <v>232</v>
      </c>
      <c r="F769" t="s">
        <v>214</v>
      </c>
      <c r="G769">
        <v>14</v>
      </c>
    </row>
    <row r="770" spans="1:7" x14ac:dyDescent="0.35">
      <c r="A770" t="s">
        <v>276</v>
      </c>
      <c r="B770" t="s">
        <v>19</v>
      </c>
      <c r="C770" t="s">
        <v>274</v>
      </c>
      <c r="D770" t="s">
        <v>275</v>
      </c>
      <c r="E770" t="s">
        <v>242</v>
      </c>
      <c r="F770" t="s">
        <v>214</v>
      </c>
      <c r="G770">
        <v>0</v>
      </c>
    </row>
    <row r="771" spans="1:7" x14ac:dyDescent="0.35">
      <c r="A771" t="s">
        <v>276</v>
      </c>
      <c r="B771" t="s">
        <v>19</v>
      </c>
      <c r="C771" t="s">
        <v>274</v>
      </c>
      <c r="D771" t="s">
        <v>275</v>
      </c>
      <c r="E771" t="s">
        <v>243</v>
      </c>
      <c r="F771" t="s">
        <v>214</v>
      </c>
      <c r="G771">
        <v>0</v>
      </c>
    </row>
    <row r="772" spans="1:7" x14ac:dyDescent="0.35">
      <c r="A772" t="s">
        <v>276</v>
      </c>
      <c r="B772" t="s">
        <v>19</v>
      </c>
      <c r="C772" t="s">
        <v>274</v>
      </c>
      <c r="D772" t="s">
        <v>275</v>
      </c>
      <c r="E772" t="s">
        <v>244</v>
      </c>
      <c r="F772" t="s">
        <v>214</v>
      </c>
      <c r="G772">
        <v>0</v>
      </c>
    </row>
    <row r="773" spans="1:7" x14ac:dyDescent="0.35">
      <c r="A773" t="s">
        <v>276</v>
      </c>
      <c r="B773" t="s">
        <v>19</v>
      </c>
      <c r="C773" t="s">
        <v>274</v>
      </c>
      <c r="D773" t="s">
        <v>275</v>
      </c>
      <c r="E773" t="s">
        <v>233</v>
      </c>
      <c r="F773" t="s">
        <v>214</v>
      </c>
      <c r="G773">
        <v>0</v>
      </c>
    </row>
    <row r="774" spans="1:7" x14ac:dyDescent="0.35">
      <c r="A774" t="s">
        <v>276</v>
      </c>
      <c r="B774" t="s">
        <v>19</v>
      </c>
      <c r="C774" t="s">
        <v>274</v>
      </c>
      <c r="D774" t="s">
        <v>275</v>
      </c>
      <c r="E774" t="s">
        <v>234</v>
      </c>
      <c r="F774" t="s">
        <v>214</v>
      </c>
      <c r="G774">
        <v>0</v>
      </c>
    </row>
    <row r="775" spans="1:7" x14ac:dyDescent="0.35">
      <c r="A775" t="s">
        <v>276</v>
      </c>
      <c r="B775" t="s">
        <v>19</v>
      </c>
      <c r="C775" t="s">
        <v>274</v>
      </c>
      <c r="D775" t="s">
        <v>275</v>
      </c>
      <c r="E775" t="s">
        <v>235</v>
      </c>
      <c r="F775" t="s">
        <v>214</v>
      </c>
      <c r="G775">
        <v>0</v>
      </c>
    </row>
    <row r="776" spans="1:7" x14ac:dyDescent="0.35">
      <c r="A776" t="s">
        <v>276</v>
      </c>
      <c r="B776" t="s">
        <v>19</v>
      </c>
      <c r="C776" t="s">
        <v>274</v>
      </c>
      <c r="D776" t="s">
        <v>275</v>
      </c>
      <c r="E776" t="s">
        <v>236</v>
      </c>
      <c r="F776" t="s">
        <v>214</v>
      </c>
      <c r="G776">
        <v>4</v>
      </c>
    </row>
    <row r="777" spans="1:7" x14ac:dyDescent="0.35">
      <c r="A777" t="s">
        <v>276</v>
      </c>
      <c r="B777" t="s">
        <v>19</v>
      </c>
      <c r="C777" t="s">
        <v>274</v>
      </c>
      <c r="D777" t="s">
        <v>275</v>
      </c>
      <c r="E777" t="s">
        <v>237</v>
      </c>
      <c r="F777" t="s">
        <v>214</v>
      </c>
      <c r="G777">
        <v>0</v>
      </c>
    </row>
    <row r="778" spans="1:7" x14ac:dyDescent="0.35">
      <c r="A778" t="s">
        <v>276</v>
      </c>
      <c r="B778" t="s">
        <v>19</v>
      </c>
      <c r="C778" t="s">
        <v>274</v>
      </c>
      <c r="D778" t="s">
        <v>275</v>
      </c>
      <c r="E778" t="s">
        <v>238</v>
      </c>
      <c r="F778" t="s">
        <v>214</v>
      </c>
      <c r="G778">
        <v>1</v>
      </c>
    </row>
    <row r="779" spans="1:7" x14ac:dyDescent="0.35">
      <c r="A779" t="s">
        <v>276</v>
      </c>
      <c r="B779" t="s">
        <v>19</v>
      </c>
      <c r="C779" t="s">
        <v>274</v>
      </c>
      <c r="D779" t="s">
        <v>275</v>
      </c>
      <c r="E779" t="s">
        <v>239</v>
      </c>
      <c r="F779" t="s">
        <v>214</v>
      </c>
      <c r="G779">
        <v>2</v>
      </c>
    </row>
    <row r="780" spans="1:7" x14ac:dyDescent="0.35">
      <c r="A780" t="s">
        <v>276</v>
      </c>
      <c r="B780" t="s">
        <v>19</v>
      </c>
      <c r="C780" t="s">
        <v>274</v>
      </c>
      <c r="D780" t="s">
        <v>275</v>
      </c>
      <c r="E780" t="s">
        <v>240</v>
      </c>
      <c r="F780" t="s">
        <v>214</v>
      </c>
      <c r="G780">
        <v>0</v>
      </c>
    </row>
    <row r="781" spans="1:7" x14ac:dyDescent="0.35">
      <c r="A781" t="s">
        <v>276</v>
      </c>
      <c r="B781" t="s">
        <v>19</v>
      </c>
      <c r="C781" t="s">
        <v>274</v>
      </c>
      <c r="D781" t="s">
        <v>275</v>
      </c>
      <c r="E781" t="s">
        <v>241</v>
      </c>
      <c r="F781" t="s">
        <v>214</v>
      </c>
      <c r="G781">
        <v>0</v>
      </c>
    </row>
    <row r="782" spans="1:7" x14ac:dyDescent="0.35">
      <c r="A782" t="s">
        <v>276</v>
      </c>
      <c r="B782" t="s">
        <v>20</v>
      </c>
      <c r="C782" t="s">
        <v>274</v>
      </c>
      <c r="D782" t="s">
        <v>275</v>
      </c>
      <c r="E782" t="s">
        <v>228</v>
      </c>
      <c r="F782" t="s">
        <v>214</v>
      </c>
      <c r="G782">
        <v>0</v>
      </c>
    </row>
    <row r="783" spans="1:7" x14ac:dyDescent="0.35">
      <c r="A783" t="s">
        <v>276</v>
      </c>
      <c r="B783" t="s">
        <v>20</v>
      </c>
      <c r="C783" t="s">
        <v>274</v>
      </c>
      <c r="D783" t="s">
        <v>275</v>
      </c>
      <c r="E783" t="s">
        <v>229</v>
      </c>
      <c r="F783" t="s">
        <v>214</v>
      </c>
      <c r="G783">
        <v>0</v>
      </c>
    </row>
    <row r="784" spans="1:7" x14ac:dyDescent="0.35">
      <c r="A784" t="s">
        <v>276</v>
      </c>
      <c r="B784" t="s">
        <v>20</v>
      </c>
      <c r="C784" t="s">
        <v>274</v>
      </c>
      <c r="D784" t="s">
        <v>275</v>
      </c>
      <c r="E784" t="s">
        <v>230</v>
      </c>
      <c r="F784" t="s">
        <v>214</v>
      </c>
      <c r="G784">
        <v>25</v>
      </c>
    </row>
    <row r="785" spans="1:7" x14ac:dyDescent="0.35">
      <c r="A785" t="s">
        <v>276</v>
      </c>
      <c r="B785" t="s">
        <v>20</v>
      </c>
      <c r="C785" t="s">
        <v>274</v>
      </c>
      <c r="D785" t="s">
        <v>275</v>
      </c>
      <c r="E785" t="s">
        <v>231</v>
      </c>
      <c r="F785" t="s">
        <v>214</v>
      </c>
      <c r="G785">
        <v>0</v>
      </c>
    </row>
    <row r="786" spans="1:7" x14ac:dyDescent="0.35">
      <c r="A786" t="s">
        <v>276</v>
      </c>
      <c r="B786" t="s">
        <v>20</v>
      </c>
      <c r="C786" t="s">
        <v>274</v>
      </c>
      <c r="D786" t="s">
        <v>275</v>
      </c>
      <c r="E786" t="s">
        <v>232</v>
      </c>
      <c r="F786" t="s">
        <v>214</v>
      </c>
      <c r="G786">
        <v>0</v>
      </c>
    </row>
    <row r="787" spans="1:7" x14ac:dyDescent="0.35">
      <c r="A787" t="s">
        <v>276</v>
      </c>
      <c r="B787" t="s">
        <v>20</v>
      </c>
      <c r="C787" t="s">
        <v>274</v>
      </c>
      <c r="D787" t="s">
        <v>275</v>
      </c>
      <c r="E787" t="s">
        <v>242</v>
      </c>
      <c r="F787" t="s">
        <v>214</v>
      </c>
      <c r="G787">
        <v>0</v>
      </c>
    </row>
    <row r="788" spans="1:7" x14ac:dyDescent="0.35">
      <c r="A788" t="s">
        <v>276</v>
      </c>
      <c r="B788" t="s">
        <v>20</v>
      </c>
      <c r="C788" t="s">
        <v>274</v>
      </c>
      <c r="D788" t="s">
        <v>275</v>
      </c>
      <c r="E788" t="s">
        <v>243</v>
      </c>
      <c r="F788" t="s">
        <v>214</v>
      </c>
      <c r="G788">
        <v>0</v>
      </c>
    </row>
    <row r="789" spans="1:7" x14ac:dyDescent="0.35">
      <c r="A789" t="s">
        <v>276</v>
      </c>
      <c r="B789" t="s">
        <v>20</v>
      </c>
      <c r="C789" t="s">
        <v>274</v>
      </c>
      <c r="D789" t="s">
        <v>275</v>
      </c>
      <c r="E789" t="s">
        <v>244</v>
      </c>
      <c r="F789" t="s">
        <v>214</v>
      </c>
      <c r="G789">
        <v>0</v>
      </c>
    </row>
    <row r="790" spans="1:7" x14ac:dyDescent="0.35">
      <c r="A790" t="s">
        <v>276</v>
      </c>
      <c r="B790" t="s">
        <v>20</v>
      </c>
      <c r="C790" t="s">
        <v>274</v>
      </c>
      <c r="D790" t="s">
        <v>275</v>
      </c>
      <c r="E790" t="s">
        <v>233</v>
      </c>
      <c r="F790" t="s">
        <v>214</v>
      </c>
      <c r="G790">
        <v>0</v>
      </c>
    </row>
    <row r="791" spans="1:7" x14ac:dyDescent="0.35">
      <c r="A791" t="s">
        <v>276</v>
      </c>
      <c r="B791" t="s">
        <v>20</v>
      </c>
      <c r="C791" t="s">
        <v>274</v>
      </c>
      <c r="D791" t="s">
        <v>275</v>
      </c>
      <c r="E791" t="s">
        <v>234</v>
      </c>
      <c r="F791" t="s">
        <v>214</v>
      </c>
      <c r="G791">
        <v>0</v>
      </c>
    </row>
    <row r="792" spans="1:7" x14ac:dyDescent="0.35">
      <c r="A792" t="s">
        <v>276</v>
      </c>
      <c r="B792" t="s">
        <v>20</v>
      </c>
      <c r="C792" t="s">
        <v>274</v>
      </c>
      <c r="D792" t="s">
        <v>275</v>
      </c>
      <c r="E792" t="s">
        <v>235</v>
      </c>
      <c r="F792" t="s">
        <v>214</v>
      </c>
      <c r="G792">
        <v>0</v>
      </c>
    </row>
    <row r="793" spans="1:7" x14ac:dyDescent="0.35">
      <c r="A793" t="s">
        <v>276</v>
      </c>
      <c r="B793" t="s">
        <v>20</v>
      </c>
      <c r="C793" t="s">
        <v>274</v>
      </c>
      <c r="D793" t="s">
        <v>275</v>
      </c>
      <c r="E793" t="s">
        <v>236</v>
      </c>
      <c r="F793" t="s">
        <v>214</v>
      </c>
      <c r="G793">
        <v>3</v>
      </c>
    </row>
    <row r="794" spans="1:7" x14ac:dyDescent="0.35">
      <c r="A794" t="s">
        <v>276</v>
      </c>
      <c r="B794" t="s">
        <v>20</v>
      </c>
      <c r="C794" t="s">
        <v>274</v>
      </c>
      <c r="D794" t="s">
        <v>275</v>
      </c>
      <c r="E794" t="s">
        <v>237</v>
      </c>
      <c r="F794" t="s">
        <v>214</v>
      </c>
      <c r="G794">
        <v>0</v>
      </c>
    </row>
    <row r="795" spans="1:7" x14ac:dyDescent="0.35">
      <c r="A795" t="s">
        <v>276</v>
      </c>
      <c r="B795" t="s">
        <v>20</v>
      </c>
      <c r="C795" t="s">
        <v>274</v>
      </c>
      <c r="D795" t="s">
        <v>275</v>
      </c>
      <c r="E795" t="s">
        <v>238</v>
      </c>
      <c r="F795" t="s">
        <v>214</v>
      </c>
      <c r="G795">
        <v>0</v>
      </c>
    </row>
    <row r="796" spans="1:7" x14ac:dyDescent="0.35">
      <c r="A796" t="s">
        <v>276</v>
      </c>
      <c r="B796" t="s">
        <v>20</v>
      </c>
      <c r="C796" t="s">
        <v>274</v>
      </c>
      <c r="D796" t="s">
        <v>275</v>
      </c>
      <c r="E796" t="s">
        <v>239</v>
      </c>
      <c r="F796" t="s">
        <v>214</v>
      </c>
      <c r="G796">
        <v>0</v>
      </c>
    </row>
    <row r="797" spans="1:7" x14ac:dyDescent="0.35">
      <c r="A797" t="s">
        <v>276</v>
      </c>
      <c r="B797" t="s">
        <v>20</v>
      </c>
      <c r="C797" t="s">
        <v>274</v>
      </c>
      <c r="D797" t="s">
        <v>275</v>
      </c>
      <c r="E797" t="s">
        <v>240</v>
      </c>
      <c r="F797" t="s">
        <v>214</v>
      </c>
      <c r="G797">
        <v>0</v>
      </c>
    </row>
    <row r="798" spans="1:7" x14ac:dyDescent="0.35">
      <c r="A798" t="s">
        <v>276</v>
      </c>
      <c r="B798" t="s">
        <v>20</v>
      </c>
      <c r="C798" t="s">
        <v>274</v>
      </c>
      <c r="D798" t="s">
        <v>275</v>
      </c>
      <c r="E798" t="s">
        <v>241</v>
      </c>
      <c r="F798" t="s">
        <v>214</v>
      </c>
      <c r="G798">
        <v>0</v>
      </c>
    </row>
    <row r="799" spans="1:7" x14ac:dyDescent="0.35">
      <c r="A799" t="s">
        <v>276</v>
      </c>
      <c r="B799" t="s">
        <v>21</v>
      </c>
      <c r="C799" t="s">
        <v>274</v>
      </c>
      <c r="D799" t="s">
        <v>275</v>
      </c>
      <c r="E799" t="s">
        <v>228</v>
      </c>
      <c r="F799" t="s">
        <v>214</v>
      </c>
      <c r="G799">
        <v>0</v>
      </c>
    </row>
    <row r="800" spans="1:7" x14ac:dyDescent="0.35">
      <c r="A800" t="s">
        <v>276</v>
      </c>
      <c r="B800" t="s">
        <v>21</v>
      </c>
      <c r="C800" t="s">
        <v>274</v>
      </c>
      <c r="D800" t="s">
        <v>275</v>
      </c>
      <c r="E800" t="s">
        <v>229</v>
      </c>
      <c r="F800" t="s">
        <v>214</v>
      </c>
      <c r="G800">
        <v>0</v>
      </c>
    </row>
    <row r="801" spans="1:7" x14ac:dyDescent="0.35">
      <c r="A801" t="s">
        <v>276</v>
      </c>
      <c r="B801" t="s">
        <v>21</v>
      </c>
      <c r="C801" t="s">
        <v>274</v>
      </c>
      <c r="D801" t="s">
        <v>275</v>
      </c>
      <c r="E801" t="s">
        <v>230</v>
      </c>
      <c r="F801" t="s">
        <v>214</v>
      </c>
      <c r="G801">
        <v>1</v>
      </c>
    </row>
    <row r="802" spans="1:7" x14ac:dyDescent="0.35">
      <c r="A802" t="s">
        <v>276</v>
      </c>
      <c r="B802" t="s">
        <v>21</v>
      </c>
      <c r="C802" t="s">
        <v>274</v>
      </c>
      <c r="D802" t="s">
        <v>275</v>
      </c>
      <c r="E802" t="s">
        <v>231</v>
      </c>
      <c r="F802" t="s">
        <v>214</v>
      </c>
      <c r="G802">
        <v>0</v>
      </c>
    </row>
    <row r="803" spans="1:7" x14ac:dyDescent="0.35">
      <c r="A803" t="s">
        <v>276</v>
      </c>
      <c r="B803" t="s">
        <v>21</v>
      </c>
      <c r="C803" t="s">
        <v>274</v>
      </c>
      <c r="D803" t="s">
        <v>275</v>
      </c>
      <c r="E803" t="s">
        <v>232</v>
      </c>
      <c r="F803" t="s">
        <v>214</v>
      </c>
      <c r="G803">
        <v>0</v>
      </c>
    </row>
    <row r="804" spans="1:7" x14ac:dyDescent="0.35">
      <c r="A804" t="s">
        <v>276</v>
      </c>
      <c r="B804" t="s">
        <v>21</v>
      </c>
      <c r="C804" t="s">
        <v>274</v>
      </c>
      <c r="D804" t="s">
        <v>275</v>
      </c>
      <c r="E804" t="s">
        <v>242</v>
      </c>
      <c r="F804" t="s">
        <v>214</v>
      </c>
      <c r="G804">
        <v>0</v>
      </c>
    </row>
    <row r="805" spans="1:7" x14ac:dyDescent="0.35">
      <c r="A805" t="s">
        <v>276</v>
      </c>
      <c r="B805" t="s">
        <v>21</v>
      </c>
      <c r="C805" t="s">
        <v>274</v>
      </c>
      <c r="D805" t="s">
        <v>275</v>
      </c>
      <c r="E805" t="s">
        <v>243</v>
      </c>
      <c r="F805" t="s">
        <v>214</v>
      </c>
      <c r="G805">
        <v>0</v>
      </c>
    </row>
    <row r="806" spans="1:7" x14ac:dyDescent="0.35">
      <c r="A806" t="s">
        <v>276</v>
      </c>
      <c r="B806" t="s">
        <v>21</v>
      </c>
      <c r="C806" t="s">
        <v>274</v>
      </c>
      <c r="D806" t="s">
        <v>275</v>
      </c>
      <c r="E806" t="s">
        <v>244</v>
      </c>
      <c r="F806" t="s">
        <v>214</v>
      </c>
      <c r="G806">
        <v>0</v>
      </c>
    </row>
    <row r="807" spans="1:7" x14ac:dyDescent="0.35">
      <c r="A807" t="s">
        <v>276</v>
      </c>
      <c r="B807" t="s">
        <v>21</v>
      </c>
      <c r="C807" t="s">
        <v>274</v>
      </c>
      <c r="D807" t="s">
        <v>275</v>
      </c>
      <c r="E807" t="s">
        <v>233</v>
      </c>
      <c r="F807" t="s">
        <v>214</v>
      </c>
      <c r="G807">
        <v>0</v>
      </c>
    </row>
    <row r="808" spans="1:7" x14ac:dyDescent="0.35">
      <c r="A808" t="s">
        <v>276</v>
      </c>
      <c r="B808" t="s">
        <v>21</v>
      </c>
      <c r="C808" t="s">
        <v>274</v>
      </c>
      <c r="D808" t="s">
        <v>275</v>
      </c>
      <c r="E808" t="s">
        <v>234</v>
      </c>
      <c r="F808" t="s">
        <v>214</v>
      </c>
      <c r="G808">
        <v>0</v>
      </c>
    </row>
    <row r="809" spans="1:7" x14ac:dyDescent="0.35">
      <c r="A809" t="s">
        <v>276</v>
      </c>
      <c r="B809" t="s">
        <v>21</v>
      </c>
      <c r="C809" t="s">
        <v>274</v>
      </c>
      <c r="D809" t="s">
        <v>275</v>
      </c>
      <c r="E809" t="s">
        <v>235</v>
      </c>
      <c r="F809" t="s">
        <v>214</v>
      </c>
      <c r="G809">
        <v>0</v>
      </c>
    </row>
    <row r="810" spans="1:7" x14ac:dyDescent="0.35">
      <c r="A810" t="s">
        <v>276</v>
      </c>
      <c r="B810" t="s">
        <v>21</v>
      </c>
      <c r="C810" t="s">
        <v>274</v>
      </c>
      <c r="D810" t="s">
        <v>275</v>
      </c>
      <c r="E810" t="s">
        <v>236</v>
      </c>
      <c r="F810" t="s">
        <v>214</v>
      </c>
      <c r="G810">
        <v>4</v>
      </c>
    </row>
    <row r="811" spans="1:7" x14ac:dyDescent="0.35">
      <c r="A811" t="s">
        <v>276</v>
      </c>
      <c r="B811" t="s">
        <v>21</v>
      </c>
      <c r="C811" t="s">
        <v>274</v>
      </c>
      <c r="D811" t="s">
        <v>275</v>
      </c>
      <c r="E811" t="s">
        <v>237</v>
      </c>
      <c r="F811" t="s">
        <v>214</v>
      </c>
      <c r="G811">
        <v>0</v>
      </c>
    </row>
    <row r="812" spans="1:7" x14ac:dyDescent="0.35">
      <c r="A812" t="s">
        <v>276</v>
      </c>
      <c r="B812" t="s">
        <v>21</v>
      </c>
      <c r="C812" t="s">
        <v>274</v>
      </c>
      <c r="D812" t="s">
        <v>275</v>
      </c>
      <c r="E812" t="s">
        <v>238</v>
      </c>
      <c r="F812" t="s">
        <v>214</v>
      </c>
      <c r="G812">
        <v>0</v>
      </c>
    </row>
    <row r="813" spans="1:7" x14ac:dyDescent="0.35">
      <c r="A813" t="s">
        <v>276</v>
      </c>
      <c r="B813" t="s">
        <v>21</v>
      </c>
      <c r="C813" t="s">
        <v>274</v>
      </c>
      <c r="D813" t="s">
        <v>275</v>
      </c>
      <c r="E813" t="s">
        <v>239</v>
      </c>
      <c r="F813" t="s">
        <v>214</v>
      </c>
      <c r="G813">
        <v>1</v>
      </c>
    </row>
    <row r="814" spans="1:7" x14ac:dyDescent="0.35">
      <c r="A814" t="s">
        <v>276</v>
      </c>
      <c r="B814" t="s">
        <v>21</v>
      </c>
      <c r="C814" t="s">
        <v>274</v>
      </c>
      <c r="D814" t="s">
        <v>275</v>
      </c>
      <c r="E814" t="s">
        <v>240</v>
      </c>
      <c r="F814" t="s">
        <v>214</v>
      </c>
      <c r="G814">
        <v>0</v>
      </c>
    </row>
    <row r="815" spans="1:7" x14ac:dyDescent="0.35">
      <c r="A815" t="s">
        <v>276</v>
      </c>
      <c r="B815" t="s">
        <v>21</v>
      </c>
      <c r="C815" t="s">
        <v>274</v>
      </c>
      <c r="D815" t="s">
        <v>275</v>
      </c>
      <c r="E815" t="s">
        <v>241</v>
      </c>
      <c r="F815" t="s">
        <v>214</v>
      </c>
      <c r="G815">
        <v>30</v>
      </c>
    </row>
    <row r="816" spans="1:7" x14ac:dyDescent="0.35">
      <c r="A816" t="s">
        <v>276</v>
      </c>
      <c r="B816" t="s">
        <v>183</v>
      </c>
      <c r="C816" t="s">
        <v>274</v>
      </c>
      <c r="D816" t="s">
        <v>275</v>
      </c>
      <c r="E816" t="s">
        <v>228</v>
      </c>
      <c r="F816" t="s">
        <v>214</v>
      </c>
      <c r="G816">
        <v>1</v>
      </c>
    </row>
    <row r="817" spans="1:7" x14ac:dyDescent="0.35">
      <c r="A817" t="s">
        <v>276</v>
      </c>
      <c r="B817" t="s">
        <v>183</v>
      </c>
      <c r="C817" t="s">
        <v>274</v>
      </c>
      <c r="D817" t="s">
        <v>275</v>
      </c>
      <c r="E817" t="s">
        <v>229</v>
      </c>
      <c r="F817" t="s">
        <v>214</v>
      </c>
      <c r="G817">
        <v>2</v>
      </c>
    </row>
    <row r="818" spans="1:7" x14ac:dyDescent="0.35">
      <c r="A818" t="s">
        <v>276</v>
      </c>
      <c r="B818" t="s">
        <v>183</v>
      </c>
      <c r="C818" t="s">
        <v>274</v>
      </c>
      <c r="D818" t="s">
        <v>275</v>
      </c>
      <c r="E818" t="s">
        <v>230</v>
      </c>
      <c r="F818" t="s">
        <v>214</v>
      </c>
      <c r="G818">
        <v>6</v>
      </c>
    </row>
    <row r="819" spans="1:7" x14ac:dyDescent="0.35">
      <c r="A819" t="s">
        <v>276</v>
      </c>
      <c r="B819" t="s">
        <v>183</v>
      </c>
      <c r="C819" t="s">
        <v>274</v>
      </c>
      <c r="D819" t="s">
        <v>275</v>
      </c>
      <c r="E819" t="s">
        <v>231</v>
      </c>
      <c r="F819" t="s">
        <v>214</v>
      </c>
      <c r="G819">
        <v>0</v>
      </c>
    </row>
    <row r="820" spans="1:7" x14ac:dyDescent="0.35">
      <c r="A820" t="s">
        <v>276</v>
      </c>
      <c r="B820" t="s">
        <v>183</v>
      </c>
      <c r="C820" t="s">
        <v>274</v>
      </c>
      <c r="D820" t="s">
        <v>275</v>
      </c>
      <c r="E820" t="s">
        <v>232</v>
      </c>
      <c r="F820" t="s">
        <v>214</v>
      </c>
      <c r="G820">
        <v>21</v>
      </c>
    </row>
    <row r="821" spans="1:7" x14ac:dyDescent="0.35">
      <c r="A821" t="s">
        <v>276</v>
      </c>
      <c r="B821" t="s">
        <v>183</v>
      </c>
      <c r="C821" t="s">
        <v>274</v>
      </c>
      <c r="D821" t="s">
        <v>275</v>
      </c>
      <c r="E821" t="s">
        <v>242</v>
      </c>
      <c r="F821" t="s">
        <v>214</v>
      </c>
      <c r="G821">
        <v>12</v>
      </c>
    </row>
    <row r="822" spans="1:7" x14ac:dyDescent="0.35">
      <c r="A822" t="s">
        <v>276</v>
      </c>
      <c r="B822" t="s">
        <v>183</v>
      </c>
      <c r="C822" t="s">
        <v>274</v>
      </c>
      <c r="D822" t="s">
        <v>275</v>
      </c>
      <c r="E822" t="s">
        <v>243</v>
      </c>
      <c r="F822" t="s">
        <v>214</v>
      </c>
      <c r="G822">
        <v>40</v>
      </c>
    </row>
    <row r="823" spans="1:7" x14ac:dyDescent="0.35">
      <c r="A823" t="s">
        <v>276</v>
      </c>
      <c r="B823" t="s">
        <v>183</v>
      </c>
      <c r="C823" t="s">
        <v>274</v>
      </c>
      <c r="D823" t="s">
        <v>275</v>
      </c>
      <c r="E823" t="s">
        <v>244</v>
      </c>
      <c r="F823" t="s">
        <v>214</v>
      </c>
      <c r="G823">
        <v>13</v>
      </c>
    </row>
    <row r="824" spans="1:7" x14ac:dyDescent="0.35">
      <c r="A824" t="s">
        <v>276</v>
      </c>
      <c r="B824" t="s">
        <v>183</v>
      </c>
      <c r="C824" t="s">
        <v>274</v>
      </c>
      <c r="D824" t="s">
        <v>275</v>
      </c>
      <c r="E824" t="s">
        <v>233</v>
      </c>
      <c r="F824" t="s">
        <v>214</v>
      </c>
      <c r="G824">
        <v>0</v>
      </c>
    </row>
    <row r="825" spans="1:7" x14ac:dyDescent="0.35">
      <c r="A825" t="s">
        <v>276</v>
      </c>
      <c r="B825" t="s">
        <v>183</v>
      </c>
      <c r="C825" t="s">
        <v>274</v>
      </c>
      <c r="D825" t="s">
        <v>275</v>
      </c>
      <c r="E825" t="s">
        <v>234</v>
      </c>
      <c r="F825" t="s">
        <v>214</v>
      </c>
      <c r="G825">
        <v>0</v>
      </c>
    </row>
    <row r="826" spans="1:7" x14ac:dyDescent="0.35">
      <c r="A826" t="s">
        <v>276</v>
      </c>
      <c r="B826" t="s">
        <v>183</v>
      </c>
      <c r="C826" t="s">
        <v>274</v>
      </c>
      <c r="D826" t="s">
        <v>275</v>
      </c>
      <c r="E826" t="s">
        <v>235</v>
      </c>
      <c r="F826" t="s">
        <v>214</v>
      </c>
      <c r="G826">
        <v>2</v>
      </c>
    </row>
    <row r="827" spans="1:7" x14ac:dyDescent="0.35">
      <c r="A827" t="s">
        <v>276</v>
      </c>
      <c r="B827" t="s">
        <v>183</v>
      </c>
      <c r="C827" t="s">
        <v>274</v>
      </c>
      <c r="D827" t="s">
        <v>275</v>
      </c>
      <c r="E827" t="s">
        <v>236</v>
      </c>
      <c r="F827" t="s">
        <v>214</v>
      </c>
      <c r="G827">
        <v>26</v>
      </c>
    </row>
    <row r="828" spans="1:7" x14ac:dyDescent="0.35">
      <c r="A828" t="s">
        <v>276</v>
      </c>
      <c r="B828" t="s">
        <v>183</v>
      </c>
      <c r="C828" t="s">
        <v>274</v>
      </c>
      <c r="D828" t="s">
        <v>275</v>
      </c>
      <c r="E828" t="s">
        <v>237</v>
      </c>
      <c r="F828" t="s">
        <v>214</v>
      </c>
      <c r="G828">
        <v>6</v>
      </c>
    </row>
    <row r="829" spans="1:7" x14ac:dyDescent="0.35">
      <c r="A829" t="s">
        <v>276</v>
      </c>
      <c r="B829" t="s">
        <v>183</v>
      </c>
      <c r="C829" t="s">
        <v>274</v>
      </c>
      <c r="D829" t="s">
        <v>275</v>
      </c>
      <c r="E829" t="s">
        <v>238</v>
      </c>
      <c r="F829" t="s">
        <v>214</v>
      </c>
      <c r="G829">
        <v>0</v>
      </c>
    </row>
    <row r="830" spans="1:7" x14ac:dyDescent="0.35">
      <c r="A830" t="s">
        <v>276</v>
      </c>
      <c r="B830" t="s">
        <v>183</v>
      </c>
      <c r="C830" t="s">
        <v>274</v>
      </c>
      <c r="D830" t="s">
        <v>275</v>
      </c>
      <c r="E830" t="s">
        <v>239</v>
      </c>
      <c r="F830" t="s">
        <v>214</v>
      </c>
      <c r="G830">
        <v>1</v>
      </c>
    </row>
    <row r="831" spans="1:7" x14ac:dyDescent="0.35">
      <c r="A831" t="s">
        <v>276</v>
      </c>
      <c r="B831" t="s">
        <v>183</v>
      </c>
      <c r="C831" t="s">
        <v>274</v>
      </c>
      <c r="D831" t="s">
        <v>275</v>
      </c>
      <c r="E831" t="s">
        <v>240</v>
      </c>
      <c r="F831" t="s">
        <v>214</v>
      </c>
      <c r="G831">
        <v>2</v>
      </c>
    </row>
    <row r="832" spans="1:7" x14ac:dyDescent="0.35">
      <c r="A832" t="s">
        <v>276</v>
      </c>
      <c r="B832" t="s">
        <v>183</v>
      </c>
      <c r="C832" t="s">
        <v>274</v>
      </c>
      <c r="D832" t="s">
        <v>275</v>
      </c>
      <c r="E832" t="s">
        <v>241</v>
      </c>
      <c r="F832" t="s">
        <v>214</v>
      </c>
      <c r="G832">
        <v>0</v>
      </c>
    </row>
    <row r="833" spans="1:7" x14ac:dyDescent="0.35">
      <c r="A833" t="s">
        <v>276</v>
      </c>
      <c r="B833" t="s">
        <v>23</v>
      </c>
      <c r="C833" t="s">
        <v>274</v>
      </c>
      <c r="D833" t="s">
        <v>275</v>
      </c>
      <c r="E833" t="s">
        <v>228</v>
      </c>
      <c r="F833" t="s">
        <v>214</v>
      </c>
      <c r="G833">
        <v>1</v>
      </c>
    </row>
    <row r="834" spans="1:7" x14ac:dyDescent="0.35">
      <c r="A834" t="s">
        <v>276</v>
      </c>
      <c r="B834" t="s">
        <v>23</v>
      </c>
      <c r="C834" t="s">
        <v>274</v>
      </c>
      <c r="D834" t="s">
        <v>275</v>
      </c>
      <c r="E834" t="s">
        <v>229</v>
      </c>
      <c r="F834" t="s">
        <v>214</v>
      </c>
      <c r="G834">
        <v>0</v>
      </c>
    </row>
    <row r="835" spans="1:7" x14ac:dyDescent="0.35">
      <c r="A835" t="s">
        <v>276</v>
      </c>
      <c r="B835" t="s">
        <v>23</v>
      </c>
      <c r="C835" t="s">
        <v>274</v>
      </c>
      <c r="D835" t="s">
        <v>275</v>
      </c>
      <c r="E835" t="s">
        <v>230</v>
      </c>
      <c r="F835" t="s">
        <v>214</v>
      </c>
      <c r="G835">
        <v>7</v>
      </c>
    </row>
    <row r="836" spans="1:7" x14ac:dyDescent="0.35">
      <c r="A836" t="s">
        <v>276</v>
      </c>
      <c r="B836" t="s">
        <v>23</v>
      </c>
      <c r="C836" t="s">
        <v>274</v>
      </c>
      <c r="D836" t="s">
        <v>275</v>
      </c>
      <c r="E836" t="s">
        <v>231</v>
      </c>
      <c r="F836" t="s">
        <v>214</v>
      </c>
      <c r="G836">
        <v>0</v>
      </c>
    </row>
    <row r="837" spans="1:7" x14ac:dyDescent="0.35">
      <c r="A837" t="s">
        <v>276</v>
      </c>
      <c r="B837" t="s">
        <v>23</v>
      </c>
      <c r="C837" t="s">
        <v>274</v>
      </c>
      <c r="D837" t="s">
        <v>275</v>
      </c>
      <c r="E837" t="s">
        <v>232</v>
      </c>
      <c r="F837" t="s">
        <v>214</v>
      </c>
      <c r="G837">
        <v>0</v>
      </c>
    </row>
    <row r="838" spans="1:7" x14ac:dyDescent="0.35">
      <c r="A838" t="s">
        <v>276</v>
      </c>
      <c r="B838" t="s">
        <v>23</v>
      </c>
      <c r="C838" t="s">
        <v>274</v>
      </c>
      <c r="D838" t="s">
        <v>275</v>
      </c>
      <c r="E838" t="s">
        <v>242</v>
      </c>
      <c r="F838" t="s">
        <v>214</v>
      </c>
      <c r="G838">
        <v>0</v>
      </c>
    </row>
    <row r="839" spans="1:7" x14ac:dyDescent="0.35">
      <c r="A839" t="s">
        <v>276</v>
      </c>
      <c r="B839" t="s">
        <v>23</v>
      </c>
      <c r="C839" t="s">
        <v>274</v>
      </c>
      <c r="D839" t="s">
        <v>275</v>
      </c>
      <c r="E839" t="s">
        <v>243</v>
      </c>
      <c r="F839" t="s">
        <v>214</v>
      </c>
      <c r="G839">
        <v>10</v>
      </c>
    </row>
    <row r="840" spans="1:7" x14ac:dyDescent="0.35">
      <c r="A840" t="s">
        <v>276</v>
      </c>
      <c r="B840" t="s">
        <v>23</v>
      </c>
      <c r="C840" t="s">
        <v>274</v>
      </c>
      <c r="D840" t="s">
        <v>275</v>
      </c>
      <c r="E840" t="s">
        <v>244</v>
      </c>
      <c r="F840" t="s">
        <v>214</v>
      </c>
      <c r="G840">
        <v>0</v>
      </c>
    </row>
    <row r="841" spans="1:7" x14ac:dyDescent="0.35">
      <c r="A841" t="s">
        <v>276</v>
      </c>
      <c r="B841" t="s">
        <v>23</v>
      </c>
      <c r="C841" t="s">
        <v>274</v>
      </c>
      <c r="D841" t="s">
        <v>275</v>
      </c>
      <c r="E841" t="s">
        <v>233</v>
      </c>
      <c r="F841" t="s">
        <v>214</v>
      </c>
      <c r="G841">
        <v>0</v>
      </c>
    </row>
    <row r="842" spans="1:7" x14ac:dyDescent="0.35">
      <c r="A842" t="s">
        <v>276</v>
      </c>
      <c r="B842" t="s">
        <v>23</v>
      </c>
      <c r="C842" t="s">
        <v>274</v>
      </c>
      <c r="D842" t="s">
        <v>275</v>
      </c>
      <c r="E842" t="s">
        <v>234</v>
      </c>
      <c r="F842" t="s">
        <v>214</v>
      </c>
      <c r="G842">
        <v>0</v>
      </c>
    </row>
    <row r="843" spans="1:7" x14ac:dyDescent="0.35">
      <c r="A843" t="s">
        <v>276</v>
      </c>
      <c r="B843" t="s">
        <v>23</v>
      </c>
      <c r="C843" t="s">
        <v>274</v>
      </c>
      <c r="D843" t="s">
        <v>275</v>
      </c>
      <c r="E843" t="s">
        <v>235</v>
      </c>
      <c r="F843" t="s">
        <v>214</v>
      </c>
      <c r="G843">
        <v>0</v>
      </c>
    </row>
    <row r="844" spans="1:7" x14ac:dyDescent="0.35">
      <c r="A844" t="s">
        <v>276</v>
      </c>
      <c r="B844" t="s">
        <v>23</v>
      </c>
      <c r="C844" t="s">
        <v>274</v>
      </c>
      <c r="D844" t="s">
        <v>275</v>
      </c>
      <c r="E844" t="s">
        <v>236</v>
      </c>
      <c r="F844" t="s">
        <v>214</v>
      </c>
      <c r="G844">
        <v>5</v>
      </c>
    </row>
    <row r="845" spans="1:7" x14ac:dyDescent="0.35">
      <c r="A845" t="s">
        <v>276</v>
      </c>
      <c r="B845" t="s">
        <v>23</v>
      </c>
      <c r="C845" t="s">
        <v>274</v>
      </c>
      <c r="D845" t="s">
        <v>275</v>
      </c>
      <c r="E845" t="s">
        <v>237</v>
      </c>
      <c r="F845" t="s">
        <v>214</v>
      </c>
      <c r="G845">
        <v>0</v>
      </c>
    </row>
    <row r="846" spans="1:7" x14ac:dyDescent="0.35">
      <c r="A846" t="s">
        <v>276</v>
      </c>
      <c r="B846" t="s">
        <v>23</v>
      </c>
      <c r="C846" t="s">
        <v>274</v>
      </c>
      <c r="D846" t="s">
        <v>275</v>
      </c>
      <c r="E846" t="s">
        <v>238</v>
      </c>
      <c r="F846" t="s">
        <v>214</v>
      </c>
      <c r="G846">
        <v>0</v>
      </c>
    </row>
    <row r="847" spans="1:7" x14ac:dyDescent="0.35">
      <c r="A847" t="s">
        <v>276</v>
      </c>
      <c r="B847" t="s">
        <v>23</v>
      </c>
      <c r="C847" t="s">
        <v>274</v>
      </c>
      <c r="D847" t="s">
        <v>275</v>
      </c>
      <c r="E847" t="s">
        <v>239</v>
      </c>
      <c r="F847" t="s">
        <v>214</v>
      </c>
      <c r="G847">
        <v>0</v>
      </c>
    </row>
    <row r="848" spans="1:7" x14ac:dyDescent="0.35">
      <c r="A848" t="s">
        <v>276</v>
      </c>
      <c r="B848" t="s">
        <v>23</v>
      </c>
      <c r="C848" t="s">
        <v>274</v>
      </c>
      <c r="D848" t="s">
        <v>275</v>
      </c>
      <c r="E848" t="s">
        <v>240</v>
      </c>
      <c r="F848" t="s">
        <v>214</v>
      </c>
      <c r="G848">
        <v>0</v>
      </c>
    </row>
    <row r="849" spans="1:7" x14ac:dyDescent="0.35">
      <c r="A849" t="s">
        <v>276</v>
      </c>
      <c r="B849" t="s">
        <v>23</v>
      </c>
      <c r="C849" t="s">
        <v>274</v>
      </c>
      <c r="D849" t="s">
        <v>275</v>
      </c>
      <c r="E849" t="s">
        <v>241</v>
      </c>
      <c r="F849" t="s">
        <v>214</v>
      </c>
      <c r="G849">
        <v>0</v>
      </c>
    </row>
    <row r="850" spans="1:7" x14ac:dyDescent="0.35">
      <c r="A850" t="s">
        <v>276</v>
      </c>
      <c r="B850" t="s">
        <v>24</v>
      </c>
      <c r="C850" t="s">
        <v>274</v>
      </c>
      <c r="D850" t="s">
        <v>275</v>
      </c>
      <c r="E850" t="s">
        <v>228</v>
      </c>
      <c r="F850" t="s">
        <v>214</v>
      </c>
      <c r="G850">
        <v>0</v>
      </c>
    </row>
    <row r="851" spans="1:7" x14ac:dyDescent="0.35">
      <c r="A851" t="s">
        <v>276</v>
      </c>
      <c r="B851" t="s">
        <v>24</v>
      </c>
      <c r="C851" t="s">
        <v>274</v>
      </c>
      <c r="D851" t="s">
        <v>275</v>
      </c>
      <c r="E851" t="s">
        <v>229</v>
      </c>
      <c r="F851" t="s">
        <v>214</v>
      </c>
      <c r="G851">
        <v>0</v>
      </c>
    </row>
    <row r="852" spans="1:7" x14ac:dyDescent="0.35">
      <c r="A852" t="s">
        <v>276</v>
      </c>
      <c r="B852" t="s">
        <v>24</v>
      </c>
      <c r="C852" t="s">
        <v>274</v>
      </c>
      <c r="D852" t="s">
        <v>275</v>
      </c>
      <c r="E852" t="s">
        <v>230</v>
      </c>
      <c r="F852" t="s">
        <v>214</v>
      </c>
      <c r="G852">
        <v>24</v>
      </c>
    </row>
    <row r="853" spans="1:7" x14ac:dyDescent="0.35">
      <c r="A853" t="s">
        <v>276</v>
      </c>
      <c r="B853" t="s">
        <v>24</v>
      </c>
      <c r="C853" t="s">
        <v>274</v>
      </c>
      <c r="D853" t="s">
        <v>275</v>
      </c>
      <c r="E853" t="s">
        <v>231</v>
      </c>
      <c r="F853" t="s">
        <v>214</v>
      </c>
      <c r="G853">
        <v>0</v>
      </c>
    </row>
    <row r="854" spans="1:7" x14ac:dyDescent="0.35">
      <c r="A854" t="s">
        <v>276</v>
      </c>
      <c r="B854" t="s">
        <v>24</v>
      </c>
      <c r="C854" t="s">
        <v>274</v>
      </c>
      <c r="D854" t="s">
        <v>275</v>
      </c>
      <c r="E854" t="s">
        <v>232</v>
      </c>
      <c r="F854" t="s">
        <v>214</v>
      </c>
      <c r="G854">
        <v>0</v>
      </c>
    </row>
    <row r="855" spans="1:7" x14ac:dyDescent="0.35">
      <c r="A855" t="s">
        <v>276</v>
      </c>
      <c r="B855" t="s">
        <v>24</v>
      </c>
      <c r="C855" t="s">
        <v>274</v>
      </c>
      <c r="D855" t="s">
        <v>275</v>
      </c>
      <c r="E855" t="s">
        <v>242</v>
      </c>
      <c r="F855" t="s">
        <v>214</v>
      </c>
      <c r="G855">
        <v>0</v>
      </c>
    </row>
    <row r="856" spans="1:7" x14ac:dyDescent="0.35">
      <c r="A856" t="s">
        <v>276</v>
      </c>
      <c r="B856" t="s">
        <v>24</v>
      </c>
      <c r="C856" t="s">
        <v>274</v>
      </c>
      <c r="D856" t="s">
        <v>275</v>
      </c>
      <c r="E856" t="s">
        <v>243</v>
      </c>
      <c r="F856" t="s">
        <v>214</v>
      </c>
      <c r="G856">
        <v>0</v>
      </c>
    </row>
    <row r="857" spans="1:7" x14ac:dyDescent="0.35">
      <c r="A857" t="s">
        <v>276</v>
      </c>
      <c r="B857" t="s">
        <v>24</v>
      </c>
      <c r="C857" t="s">
        <v>274</v>
      </c>
      <c r="D857" t="s">
        <v>275</v>
      </c>
      <c r="E857" t="s">
        <v>244</v>
      </c>
      <c r="F857" t="s">
        <v>214</v>
      </c>
      <c r="G857">
        <v>0</v>
      </c>
    </row>
    <row r="858" spans="1:7" x14ac:dyDescent="0.35">
      <c r="A858" t="s">
        <v>276</v>
      </c>
      <c r="B858" t="s">
        <v>24</v>
      </c>
      <c r="C858" t="s">
        <v>274</v>
      </c>
      <c r="D858" t="s">
        <v>275</v>
      </c>
      <c r="E858" t="s">
        <v>233</v>
      </c>
      <c r="F858" t="s">
        <v>214</v>
      </c>
      <c r="G858">
        <v>0</v>
      </c>
    </row>
    <row r="859" spans="1:7" x14ac:dyDescent="0.35">
      <c r="A859" t="s">
        <v>276</v>
      </c>
      <c r="B859" t="s">
        <v>24</v>
      </c>
      <c r="C859" t="s">
        <v>274</v>
      </c>
      <c r="D859" t="s">
        <v>275</v>
      </c>
      <c r="E859" t="s">
        <v>234</v>
      </c>
      <c r="F859" t="s">
        <v>214</v>
      </c>
      <c r="G859">
        <v>0</v>
      </c>
    </row>
    <row r="860" spans="1:7" x14ac:dyDescent="0.35">
      <c r="A860" t="s">
        <v>276</v>
      </c>
      <c r="B860" t="s">
        <v>24</v>
      </c>
      <c r="C860" t="s">
        <v>274</v>
      </c>
      <c r="D860" t="s">
        <v>275</v>
      </c>
      <c r="E860" t="s">
        <v>235</v>
      </c>
      <c r="F860" t="s">
        <v>214</v>
      </c>
      <c r="G860">
        <v>0</v>
      </c>
    </row>
    <row r="861" spans="1:7" x14ac:dyDescent="0.35">
      <c r="A861" t="s">
        <v>276</v>
      </c>
      <c r="B861" t="s">
        <v>24</v>
      </c>
      <c r="C861" t="s">
        <v>274</v>
      </c>
      <c r="D861" t="s">
        <v>275</v>
      </c>
      <c r="E861" t="s">
        <v>236</v>
      </c>
      <c r="F861" t="s">
        <v>214</v>
      </c>
      <c r="G861">
        <v>1</v>
      </c>
    </row>
    <row r="862" spans="1:7" x14ac:dyDescent="0.35">
      <c r="A862" t="s">
        <v>276</v>
      </c>
      <c r="B862" t="s">
        <v>24</v>
      </c>
      <c r="C862" t="s">
        <v>274</v>
      </c>
      <c r="D862" t="s">
        <v>275</v>
      </c>
      <c r="E862" t="s">
        <v>237</v>
      </c>
      <c r="F862" t="s">
        <v>214</v>
      </c>
      <c r="G862">
        <v>0</v>
      </c>
    </row>
    <row r="863" spans="1:7" x14ac:dyDescent="0.35">
      <c r="A863" t="s">
        <v>276</v>
      </c>
      <c r="B863" t="s">
        <v>24</v>
      </c>
      <c r="C863" t="s">
        <v>274</v>
      </c>
      <c r="D863" t="s">
        <v>275</v>
      </c>
      <c r="E863" t="s">
        <v>238</v>
      </c>
      <c r="F863" t="s">
        <v>214</v>
      </c>
      <c r="G863">
        <v>0</v>
      </c>
    </row>
    <row r="864" spans="1:7" x14ac:dyDescent="0.35">
      <c r="A864" t="s">
        <v>276</v>
      </c>
      <c r="B864" t="s">
        <v>24</v>
      </c>
      <c r="C864" t="s">
        <v>274</v>
      </c>
      <c r="D864" t="s">
        <v>275</v>
      </c>
      <c r="E864" t="s">
        <v>239</v>
      </c>
      <c r="F864" t="s">
        <v>214</v>
      </c>
      <c r="G864">
        <v>0</v>
      </c>
    </row>
    <row r="865" spans="1:7" x14ac:dyDescent="0.35">
      <c r="A865" t="s">
        <v>276</v>
      </c>
      <c r="B865" t="s">
        <v>24</v>
      </c>
      <c r="C865" t="s">
        <v>274</v>
      </c>
      <c r="D865" t="s">
        <v>275</v>
      </c>
      <c r="E865" t="s">
        <v>240</v>
      </c>
      <c r="F865" t="s">
        <v>214</v>
      </c>
      <c r="G865">
        <v>0</v>
      </c>
    </row>
    <row r="866" spans="1:7" x14ac:dyDescent="0.35">
      <c r="A866" t="s">
        <v>276</v>
      </c>
      <c r="B866" t="s">
        <v>24</v>
      </c>
      <c r="C866" t="s">
        <v>274</v>
      </c>
      <c r="D866" t="s">
        <v>275</v>
      </c>
      <c r="E866" t="s">
        <v>241</v>
      </c>
      <c r="F866" t="s">
        <v>214</v>
      </c>
      <c r="G866">
        <v>0</v>
      </c>
    </row>
    <row r="867" spans="1:7" x14ac:dyDescent="0.35">
      <c r="A867" t="s">
        <v>276</v>
      </c>
      <c r="B867" t="s">
        <v>25</v>
      </c>
      <c r="C867" t="s">
        <v>274</v>
      </c>
      <c r="D867" t="s">
        <v>275</v>
      </c>
      <c r="E867" t="s">
        <v>228</v>
      </c>
      <c r="F867" t="s">
        <v>214</v>
      </c>
      <c r="G867">
        <v>0</v>
      </c>
    </row>
    <row r="868" spans="1:7" x14ac:dyDescent="0.35">
      <c r="A868" t="s">
        <v>276</v>
      </c>
      <c r="B868" t="s">
        <v>25</v>
      </c>
      <c r="C868" t="s">
        <v>274</v>
      </c>
      <c r="D868" t="s">
        <v>275</v>
      </c>
      <c r="E868" t="s">
        <v>229</v>
      </c>
      <c r="F868" t="s">
        <v>214</v>
      </c>
      <c r="G868">
        <v>0</v>
      </c>
    </row>
    <row r="869" spans="1:7" x14ac:dyDescent="0.35">
      <c r="A869" t="s">
        <v>276</v>
      </c>
      <c r="B869" t="s">
        <v>25</v>
      </c>
      <c r="C869" t="s">
        <v>274</v>
      </c>
      <c r="D869" t="s">
        <v>275</v>
      </c>
      <c r="E869" t="s">
        <v>230</v>
      </c>
      <c r="F869" t="s">
        <v>214</v>
      </c>
      <c r="G869">
        <v>0</v>
      </c>
    </row>
    <row r="870" spans="1:7" x14ac:dyDescent="0.35">
      <c r="A870" t="s">
        <v>276</v>
      </c>
      <c r="B870" t="s">
        <v>25</v>
      </c>
      <c r="C870" t="s">
        <v>274</v>
      </c>
      <c r="D870" t="s">
        <v>275</v>
      </c>
      <c r="E870" t="s">
        <v>231</v>
      </c>
      <c r="F870" t="s">
        <v>214</v>
      </c>
      <c r="G870">
        <v>0</v>
      </c>
    </row>
    <row r="871" spans="1:7" x14ac:dyDescent="0.35">
      <c r="A871" t="s">
        <v>276</v>
      </c>
      <c r="B871" t="s">
        <v>25</v>
      </c>
      <c r="C871" t="s">
        <v>274</v>
      </c>
      <c r="D871" t="s">
        <v>275</v>
      </c>
      <c r="E871" t="s">
        <v>232</v>
      </c>
      <c r="F871" t="s">
        <v>214</v>
      </c>
      <c r="G871">
        <v>47</v>
      </c>
    </row>
    <row r="872" spans="1:7" x14ac:dyDescent="0.35">
      <c r="A872" t="s">
        <v>276</v>
      </c>
      <c r="B872" t="s">
        <v>25</v>
      </c>
      <c r="C872" t="s">
        <v>274</v>
      </c>
      <c r="D872" t="s">
        <v>275</v>
      </c>
      <c r="E872" t="s">
        <v>242</v>
      </c>
      <c r="F872" t="s">
        <v>214</v>
      </c>
      <c r="G872">
        <v>0</v>
      </c>
    </row>
    <row r="873" spans="1:7" x14ac:dyDescent="0.35">
      <c r="A873" t="s">
        <v>276</v>
      </c>
      <c r="B873" t="s">
        <v>25</v>
      </c>
      <c r="C873" t="s">
        <v>274</v>
      </c>
      <c r="D873" t="s">
        <v>275</v>
      </c>
      <c r="E873" t="s">
        <v>243</v>
      </c>
      <c r="F873" t="s">
        <v>214</v>
      </c>
      <c r="G873">
        <v>3</v>
      </c>
    </row>
    <row r="874" spans="1:7" x14ac:dyDescent="0.35">
      <c r="A874" t="s">
        <v>276</v>
      </c>
      <c r="B874" t="s">
        <v>25</v>
      </c>
      <c r="C874" t="s">
        <v>274</v>
      </c>
      <c r="D874" t="s">
        <v>275</v>
      </c>
      <c r="E874" t="s">
        <v>244</v>
      </c>
      <c r="F874" t="s">
        <v>214</v>
      </c>
      <c r="G874">
        <v>2</v>
      </c>
    </row>
    <row r="875" spans="1:7" x14ac:dyDescent="0.35">
      <c r="A875" t="s">
        <v>276</v>
      </c>
      <c r="B875" t="s">
        <v>25</v>
      </c>
      <c r="C875" t="s">
        <v>274</v>
      </c>
      <c r="D875" t="s">
        <v>275</v>
      </c>
      <c r="E875" t="s">
        <v>233</v>
      </c>
      <c r="F875" t="s">
        <v>214</v>
      </c>
      <c r="G875">
        <v>0</v>
      </c>
    </row>
    <row r="876" spans="1:7" x14ac:dyDescent="0.35">
      <c r="A876" t="s">
        <v>276</v>
      </c>
      <c r="B876" t="s">
        <v>25</v>
      </c>
      <c r="C876" t="s">
        <v>274</v>
      </c>
      <c r="D876" t="s">
        <v>275</v>
      </c>
      <c r="E876" t="s">
        <v>234</v>
      </c>
      <c r="F876" t="s">
        <v>214</v>
      </c>
      <c r="G876">
        <v>0</v>
      </c>
    </row>
    <row r="877" spans="1:7" x14ac:dyDescent="0.35">
      <c r="A877" t="s">
        <v>276</v>
      </c>
      <c r="B877" t="s">
        <v>25</v>
      </c>
      <c r="C877" t="s">
        <v>274</v>
      </c>
      <c r="D877" t="s">
        <v>275</v>
      </c>
      <c r="E877" t="s">
        <v>235</v>
      </c>
      <c r="F877" t="s">
        <v>214</v>
      </c>
      <c r="G877">
        <v>0</v>
      </c>
    </row>
    <row r="878" spans="1:7" x14ac:dyDescent="0.35">
      <c r="A878" t="s">
        <v>276</v>
      </c>
      <c r="B878" t="s">
        <v>25</v>
      </c>
      <c r="C878" t="s">
        <v>274</v>
      </c>
      <c r="D878" t="s">
        <v>275</v>
      </c>
      <c r="E878" t="s">
        <v>236</v>
      </c>
      <c r="F878" t="s">
        <v>214</v>
      </c>
      <c r="G878">
        <v>3</v>
      </c>
    </row>
    <row r="879" spans="1:7" x14ac:dyDescent="0.35">
      <c r="A879" t="s">
        <v>276</v>
      </c>
      <c r="B879" t="s">
        <v>25</v>
      </c>
      <c r="C879" t="s">
        <v>274</v>
      </c>
      <c r="D879" t="s">
        <v>275</v>
      </c>
      <c r="E879" t="s">
        <v>237</v>
      </c>
      <c r="F879" t="s">
        <v>214</v>
      </c>
      <c r="G879">
        <v>0</v>
      </c>
    </row>
    <row r="880" spans="1:7" x14ac:dyDescent="0.35">
      <c r="A880" t="s">
        <v>276</v>
      </c>
      <c r="B880" t="s">
        <v>25</v>
      </c>
      <c r="C880" t="s">
        <v>274</v>
      </c>
      <c r="D880" t="s">
        <v>275</v>
      </c>
      <c r="E880" t="s">
        <v>238</v>
      </c>
      <c r="F880" t="s">
        <v>214</v>
      </c>
      <c r="G880">
        <v>0</v>
      </c>
    </row>
    <row r="881" spans="1:7" x14ac:dyDescent="0.35">
      <c r="A881" t="s">
        <v>276</v>
      </c>
      <c r="B881" t="s">
        <v>25</v>
      </c>
      <c r="C881" t="s">
        <v>274</v>
      </c>
      <c r="D881" t="s">
        <v>275</v>
      </c>
      <c r="E881" t="s">
        <v>239</v>
      </c>
      <c r="F881" t="s">
        <v>214</v>
      </c>
      <c r="G881">
        <v>2</v>
      </c>
    </row>
    <row r="882" spans="1:7" x14ac:dyDescent="0.35">
      <c r="A882" t="s">
        <v>276</v>
      </c>
      <c r="B882" t="s">
        <v>25</v>
      </c>
      <c r="C882" t="s">
        <v>274</v>
      </c>
      <c r="D882" t="s">
        <v>275</v>
      </c>
      <c r="E882" t="s">
        <v>240</v>
      </c>
      <c r="F882" t="s">
        <v>214</v>
      </c>
      <c r="G882">
        <v>15</v>
      </c>
    </row>
    <row r="883" spans="1:7" x14ac:dyDescent="0.35">
      <c r="A883" t="s">
        <v>276</v>
      </c>
      <c r="B883" t="s">
        <v>25</v>
      </c>
      <c r="C883" t="s">
        <v>274</v>
      </c>
      <c r="D883" t="s">
        <v>275</v>
      </c>
      <c r="E883" t="s">
        <v>241</v>
      </c>
      <c r="F883" t="s">
        <v>214</v>
      </c>
      <c r="G883">
        <v>0</v>
      </c>
    </row>
    <row r="884" spans="1:7" x14ac:dyDescent="0.35">
      <c r="A884" t="s">
        <v>276</v>
      </c>
      <c r="B884" t="s">
        <v>26</v>
      </c>
      <c r="C884" t="s">
        <v>274</v>
      </c>
      <c r="D884" t="s">
        <v>275</v>
      </c>
      <c r="E884" t="s">
        <v>228</v>
      </c>
      <c r="F884" t="s">
        <v>214</v>
      </c>
      <c r="G884">
        <v>0</v>
      </c>
    </row>
    <row r="885" spans="1:7" x14ac:dyDescent="0.35">
      <c r="A885" t="s">
        <v>276</v>
      </c>
      <c r="B885" t="s">
        <v>26</v>
      </c>
      <c r="C885" t="s">
        <v>274</v>
      </c>
      <c r="D885" t="s">
        <v>275</v>
      </c>
      <c r="E885" t="s">
        <v>229</v>
      </c>
      <c r="F885" t="s">
        <v>214</v>
      </c>
      <c r="G885">
        <v>0</v>
      </c>
    </row>
    <row r="886" spans="1:7" x14ac:dyDescent="0.35">
      <c r="A886" t="s">
        <v>276</v>
      </c>
      <c r="B886" t="s">
        <v>26</v>
      </c>
      <c r="C886" t="s">
        <v>274</v>
      </c>
      <c r="D886" t="s">
        <v>275</v>
      </c>
      <c r="E886" t="s">
        <v>230</v>
      </c>
      <c r="F886" t="s">
        <v>214</v>
      </c>
      <c r="G886">
        <v>4</v>
      </c>
    </row>
    <row r="887" spans="1:7" x14ac:dyDescent="0.35">
      <c r="A887" t="s">
        <v>276</v>
      </c>
      <c r="B887" t="s">
        <v>26</v>
      </c>
      <c r="C887" t="s">
        <v>274</v>
      </c>
      <c r="D887" t="s">
        <v>275</v>
      </c>
      <c r="E887" t="s">
        <v>231</v>
      </c>
      <c r="F887" t="s">
        <v>214</v>
      </c>
      <c r="G887">
        <v>0</v>
      </c>
    </row>
    <row r="888" spans="1:7" x14ac:dyDescent="0.35">
      <c r="A888" t="s">
        <v>276</v>
      </c>
      <c r="B888" t="s">
        <v>26</v>
      </c>
      <c r="C888" t="s">
        <v>274</v>
      </c>
      <c r="D888" t="s">
        <v>275</v>
      </c>
      <c r="E888" t="s">
        <v>232</v>
      </c>
      <c r="F888" t="s">
        <v>214</v>
      </c>
      <c r="G888">
        <v>25</v>
      </c>
    </row>
    <row r="889" spans="1:7" x14ac:dyDescent="0.35">
      <c r="A889" t="s">
        <v>276</v>
      </c>
      <c r="B889" t="s">
        <v>26</v>
      </c>
      <c r="C889" t="s">
        <v>274</v>
      </c>
      <c r="D889" t="s">
        <v>275</v>
      </c>
      <c r="E889" t="s">
        <v>242</v>
      </c>
      <c r="F889" t="s">
        <v>214</v>
      </c>
      <c r="G889">
        <v>0</v>
      </c>
    </row>
    <row r="890" spans="1:7" x14ac:dyDescent="0.35">
      <c r="A890" t="s">
        <v>276</v>
      </c>
      <c r="B890" t="s">
        <v>26</v>
      </c>
      <c r="C890" t="s">
        <v>274</v>
      </c>
      <c r="D890" t="s">
        <v>275</v>
      </c>
      <c r="E890" t="s">
        <v>243</v>
      </c>
      <c r="F890" t="s">
        <v>214</v>
      </c>
      <c r="G890">
        <v>0</v>
      </c>
    </row>
    <row r="891" spans="1:7" x14ac:dyDescent="0.35">
      <c r="A891" t="s">
        <v>276</v>
      </c>
      <c r="B891" t="s">
        <v>26</v>
      </c>
      <c r="C891" t="s">
        <v>274</v>
      </c>
      <c r="D891" t="s">
        <v>275</v>
      </c>
      <c r="E891" t="s">
        <v>244</v>
      </c>
      <c r="F891" t="s">
        <v>214</v>
      </c>
      <c r="G891">
        <v>0</v>
      </c>
    </row>
    <row r="892" spans="1:7" x14ac:dyDescent="0.35">
      <c r="A892" t="s">
        <v>276</v>
      </c>
      <c r="B892" t="s">
        <v>26</v>
      </c>
      <c r="C892" t="s">
        <v>274</v>
      </c>
      <c r="D892" t="s">
        <v>275</v>
      </c>
      <c r="E892" t="s">
        <v>233</v>
      </c>
      <c r="F892" t="s">
        <v>214</v>
      </c>
      <c r="G892">
        <v>0</v>
      </c>
    </row>
    <row r="893" spans="1:7" x14ac:dyDescent="0.35">
      <c r="A893" t="s">
        <v>276</v>
      </c>
      <c r="B893" t="s">
        <v>26</v>
      </c>
      <c r="C893" t="s">
        <v>274</v>
      </c>
      <c r="D893" t="s">
        <v>275</v>
      </c>
      <c r="E893" t="s">
        <v>234</v>
      </c>
      <c r="F893" t="s">
        <v>214</v>
      </c>
      <c r="G893">
        <v>0</v>
      </c>
    </row>
    <row r="894" spans="1:7" x14ac:dyDescent="0.35">
      <c r="A894" t="s">
        <v>276</v>
      </c>
      <c r="B894" t="s">
        <v>26</v>
      </c>
      <c r="C894" t="s">
        <v>274</v>
      </c>
      <c r="D894" t="s">
        <v>275</v>
      </c>
      <c r="E894" t="s">
        <v>235</v>
      </c>
      <c r="F894" t="s">
        <v>214</v>
      </c>
      <c r="G894">
        <v>0</v>
      </c>
    </row>
    <row r="895" spans="1:7" x14ac:dyDescent="0.35">
      <c r="A895" t="s">
        <v>276</v>
      </c>
      <c r="B895" t="s">
        <v>26</v>
      </c>
      <c r="C895" t="s">
        <v>274</v>
      </c>
      <c r="D895" t="s">
        <v>275</v>
      </c>
      <c r="E895" t="s">
        <v>236</v>
      </c>
      <c r="F895" t="s">
        <v>214</v>
      </c>
      <c r="G895">
        <v>5</v>
      </c>
    </row>
    <row r="896" spans="1:7" x14ac:dyDescent="0.35">
      <c r="A896" t="s">
        <v>276</v>
      </c>
      <c r="B896" t="s">
        <v>26</v>
      </c>
      <c r="C896" t="s">
        <v>274</v>
      </c>
      <c r="D896" t="s">
        <v>275</v>
      </c>
      <c r="E896" t="s">
        <v>237</v>
      </c>
      <c r="F896" t="s">
        <v>214</v>
      </c>
      <c r="G896">
        <v>0</v>
      </c>
    </row>
    <row r="897" spans="1:7" x14ac:dyDescent="0.35">
      <c r="A897" t="s">
        <v>276</v>
      </c>
      <c r="B897" t="s">
        <v>26</v>
      </c>
      <c r="C897" t="s">
        <v>274</v>
      </c>
      <c r="D897" t="s">
        <v>275</v>
      </c>
      <c r="E897" t="s">
        <v>238</v>
      </c>
      <c r="F897" t="s">
        <v>214</v>
      </c>
      <c r="G897">
        <v>0</v>
      </c>
    </row>
    <row r="898" spans="1:7" x14ac:dyDescent="0.35">
      <c r="A898" t="s">
        <v>276</v>
      </c>
      <c r="B898" t="s">
        <v>26</v>
      </c>
      <c r="C898" t="s">
        <v>274</v>
      </c>
      <c r="D898" t="s">
        <v>275</v>
      </c>
      <c r="E898" t="s">
        <v>239</v>
      </c>
      <c r="F898" t="s">
        <v>214</v>
      </c>
      <c r="G898">
        <v>0</v>
      </c>
    </row>
    <row r="899" spans="1:7" x14ac:dyDescent="0.35">
      <c r="A899" t="s">
        <v>276</v>
      </c>
      <c r="B899" t="s">
        <v>26</v>
      </c>
      <c r="C899" t="s">
        <v>274</v>
      </c>
      <c r="D899" t="s">
        <v>275</v>
      </c>
      <c r="E899" t="s">
        <v>240</v>
      </c>
      <c r="F899" t="s">
        <v>214</v>
      </c>
      <c r="G899">
        <v>0</v>
      </c>
    </row>
    <row r="900" spans="1:7" x14ac:dyDescent="0.35">
      <c r="A900" t="s">
        <v>276</v>
      </c>
      <c r="B900" t="s">
        <v>26</v>
      </c>
      <c r="C900" t="s">
        <v>274</v>
      </c>
      <c r="D900" t="s">
        <v>275</v>
      </c>
      <c r="E900" t="s">
        <v>241</v>
      </c>
      <c r="F900" t="s">
        <v>214</v>
      </c>
      <c r="G900">
        <v>0</v>
      </c>
    </row>
    <row r="901" spans="1:7" x14ac:dyDescent="0.35">
      <c r="A901" t="s">
        <v>276</v>
      </c>
      <c r="B901" t="s">
        <v>27</v>
      </c>
      <c r="C901" t="s">
        <v>274</v>
      </c>
      <c r="D901" t="s">
        <v>275</v>
      </c>
      <c r="E901" t="s">
        <v>228</v>
      </c>
      <c r="F901" t="s">
        <v>214</v>
      </c>
      <c r="G901">
        <v>0</v>
      </c>
    </row>
    <row r="902" spans="1:7" x14ac:dyDescent="0.35">
      <c r="A902" t="s">
        <v>276</v>
      </c>
      <c r="B902" t="s">
        <v>27</v>
      </c>
      <c r="C902" t="s">
        <v>274</v>
      </c>
      <c r="D902" t="s">
        <v>275</v>
      </c>
      <c r="E902" t="s">
        <v>229</v>
      </c>
      <c r="F902" t="s">
        <v>214</v>
      </c>
      <c r="G902">
        <v>0</v>
      </c>
    </row>
    <row r="903" spans="1:7" x14ac:dyDescent="0.35">
      <c r="A903" t="s">
        <v>276</v>
      </c>
      <c r="B903" t="s">
        <v>27</v>
      </c>
      <c r="C903" t="s">
        <v>274</v>
      </c>
      <c r="D903" t="s">
        <v>275</v>
      </c>
      <c r="E903" t="s">
        <v>230</v>
      </c>
      <c r="F903" t="s">
        <v>214</v>
      </c>
      <c r="G903">
        <v>0</v>
      </c>
    </row>
    <row r="904" spans="1:7" x14ac:dyDescent="0.35">
      <c r="A904" t="s">
        <v>276</v>
      </c>
      <c r="B904" t="s">
        <v>27</v>
      </c>
      <c r="C904" t="s">
        <v>274</v>
      </c>
      <c r="D904" t="s">
        <v>275</v>
      </c>
      <c r="E904" t="s">
        <v>231</v>
      </c>
      <c r="F904" t="s">
        <v>214</v>
      </c>
      <c r="G904">
        <v>0</v>
      </c>
    </row>
    <row r="905" spans="1:7" x14ac:dyDescent="0.35">
      <c r="A905" t="s">
        <v>276</v>
      </c>
      <c r="B905" t="s">
        <v>27</v>
      </c>
      <c r="C905" t="s">
        <v>274</v>
      </c>
      <c r="D905" t="s">
        <v>275</v>
      </c>
      <c r="E905" t="s">
        <v>232</v>
      </c>
      <c r="F905" t="s">
        <v>214</v>
      </c>
      <c r="G905">
        <v>0</v>
      </c>
    </row>
    <row r="906" spans="1:7" x14ac:dyDescent="0.35">
      <c r="A906" t="s">
        <v>276</v>
      </c>
      <c r="B906" t="s">
        <v>27</v>
      </c>
      <c r="C906" t="s">
        <v>274</v>
      </c>
      <c r="D906" t="s">
        <v>275</v>
      </c>
      <c r="E906" t="s">
        <v>242</v>
      </c>
      <c r="F906" t="s">
        <v>214</v>
      </c>
      <c r="G906">
        <v>0</v>
      </c>
    </row>
    <row r="907" spans="1:7" x14ac:dyDescent="0.35">
      <c r="A907" t="s">
        <v>276</v>
      </c>
      <c r="B907" t="s">
        <v>27</v>
      </c>
      <c r="C907" t="s">
        <v>274</v>
      </c>
      <c r="D907" t="s">
        <v>275</v>
      </c>
      <c r="E907" t="s">
        <v>243</v>
      </c>
      <c r="F907" t="s">
        <v>214</v>
      </c>
      <c r="G907">
        <v>0</v>
      </c>
    </row>
    <row r="908" spans="1:7" x14ac:dyDescent="0.35">
      <c r="A908" t="s">
        <v>276</v>
      </c>
      <c r="B908" t="s">
        <v>27</v>
      </c>
      <c r="C908" t="s">
        <v>274</v>
      </c>
      <c r="D908" t="s">
        <v>275</v>
      </c>
      <c r="E908" t="s">
        <v>244</v>
      </c>
      <c r="F908" t="s">
        <v>214</v>
      </c>
      <c r="G908">
        <v>0</v>
      </c>
    </row>
    <row r="909" spans="1:7" x14ac:dyDescent="0.35">
      <c r="A909" t="s">
        <v>276</v>
      </c>
      <c r="B909" t="s">
        <v>27</v>
      </c>
      <c r="C909" t="s">
        <v>274</v>
      </c>
      <c r="D909" t="s">
        <v>275</v>
      </c>
      <c r="E909" t="s">
        <v>233</v>
      </c>
      <c r="F909" t="s">
        <v>214</v>
      </c>
      <c r="G909">
        <v>0</v>
      </c>
    </row>
    <row r="910" spans="1:7" x14ac:dyDescent="0.35">
      <c r="A910" t="s">
        <v>276</v>
      </c>
      <c r="B910" t="s">
        <v>27</v>
      </c>
      <c r="C910" t="s">
        <v>274</v>
      </c>
      <c r="D910" t="s">
        <v>275</v>
      </c>
      <c r="E910" t="s">
        <v>234</v>
      </c>
      <c r="F910" t="s">
        <v>214</v>
      </c>
      <c r="G910">
        <v>0</v>
      </c>
    </row>
    <row r="911" spans="1:7" x14ac:dyDescent="0.35">
      <c r="A911" t="s">
        <v>276</v>
      </c>
      <c r="B911" t="s">
        <v>27</v>
      </c>
      <c r="C911" t="s">
        <v>274</v>
      </c>
      <c r="D911" t="s">
        <v>275</v>
      </c>
      <c r="E911" t="s">
        <v>235</v>
      </c>
      <c r="F911" t="s">
        <v>214</v>
      </c>
      <c r="G911">
        <v>0</v>
      </c>
    </row>
    <row r="912" spans="1:7" x14ac:dyDescent="0.35">
      <c r="A912" t="s">
        <v>276</v>
      </c>
      <c r="B912" t="s">
        <v>27</v>
      </c>
      <c r="C912" t="s">
        <v>274</v>
      </c>
      <c r="D912" t="s">
        <v>275</v>
      </c>
      <c r="E912" t="s">
        <v>236</v>
      </c>
      <c r="F912" t="s">
        <v>214</v>
      </c>
      <c r="G912">
        <v>0</v>
      </c>
    </row>
    <row r="913" spans="1:7" x14ac:dyDescent="0.35">
      <c r="A913" t="s">
        <v>276</v>
      </c>
      <c r="B913" t="s">
        <v>27</v>
      </c>
      <c r="C913" t="s">
        <v>274</v>
      </c>
      <c r="D913" t="s">
        <v>275</v>
      </c>
      <c r="E913" t="s">
        <v>237</v>
      </c>
      <c r="F913" t="s">
        <v>214</v>
      </c>
      <c r="G913">
        <v>0</v>
      </c>
    </row>
    <row r="914" spans="1:7" x14ac:dyDescent="0.35">
      <c r="A914" t="s">
        <v>276</v>
      </c>
      <c r="B914" t="s">
        <v>27</v>
      </c>
      <c r="C914" t="s">
        <v>274</v>
      </c>
      <c r="D914" t="s">
        <v>275</v>
      </c>
      <c r="E914" t="s">
        <v>238</v>
      </c>
      <c r="F914" t="s">
        <v>214</v>
      </c>
      <c r="G914">
        <v>0</v>
      </c>
    </row>
    <row r="915" spans="1:7" x14ac:dyDescent="0.35">
      <c r="A915" t="s">
        <v>276</v>
      </c>
      <c r="B915" t="s">
        <v>27</v>
      </c>
      <c r="C915" t="s">
        <v>274</v>
      </c>
      <c r="D915" t="s">
        <v>275</v>
      </c>
      <c r="E915" t="s">
        <v>239</v>
      </c>
      <c r="F915" t="s">
        <v>214</v>
      </c>
      <c r="G915">
        <v>0</v>
      </c>
    </row>
    <row r="916" spans="1:7" x14ac:dyDescent="0.35">
      <c r="A916" t="s">
        <v>276</v>
      </c>
      <c r="B916" t="s">
        <v>27</v>
      </c>
      <c r="C916" t="s">
        <v>274</v>
      </c>
      <c r="D916" t="s">
        <v>275</v>
      </c>
      <c r="E916" t="s">
        <v>240</v>
      </c>
      <c r="F916" t="s">
        <v>214</v>
      </c>
      <c r="G916">
        <v>0</v>
      </c>
    </row>
    <row r="917" spans="1:7" x14ac:dyDescent="0.35">
      <c r="A917" t="s">
        <v>276</v>
      </c>
      <c r="B917" t="s">
        <v>27</v>
      </c>
      <c r="C917" t="s">
        <v>274</v>
      </c>
      <c r="D917" t="s">
        <v>275</v>
      </c>
      <c r="E917" t="s">
        <v>241</v>
      </c>
      <c r="F917" t="s">
        <v>214</v>
      </c>
      <c r="G917">
        <v>0</v>
      </c>
    </row>
    <row r="918" spans="1:7" x14ac:dyDescent="0.35">
      <c r="A918" t="s">
        <v>276</v>
      </c>
      <c r="B918" t="s">
        <v>28</v>
      </c>
      <c r="C918" t="s">
        <v>274</v>
      </c>
      <c r="D918" t="s">
        <v>275</v>
      </c>
      <c r="E918" t="s">
        <v>228</v>
      </c>
      <c r="F918" t="s">
        <v>214</v>
      </c>
      <c r="G918">
        <v>0</v>
      </c>
    </row>
    <row r="919" spans="1:7" x14ac:dyDescent="0.35">
      <c r="A919" t="s">
        <v>276</v>
      </c>
      <c r="B919" t="s">
        <v>28</v>
      </c>
      <c r="C919" t="s">
        <v>274</v>
      </c>
      <c r="D919" t="s">
        <v>275</v>
      </c>
      <c r="E919" t="s">
        <v>229</v>
      </c>
      <c r="F919" t="s">
        <v>214</v>
      </c>
      <c r="G919">
        <v>0</v>
      </c>
    </row>
    <row r="920" spans="1:7" x14ac:dyDescent="0.35">
      <c r="A920" t="s">
        <v>276</v>
      </c>
      <c r="B920" t="s">
        <v>28</v>
      </c>
      <c r="C920" t="s">
        <v>274</v>
      </c>
      <c r="D920" t="s">
        <v>275</v>
      </c>
      <c r="E920" t="s">
        <v>230</v>
      </c>
      <c r="F920" t="s">
        <v>214</v>
      </c>
      <c r="G920">
        <v>0</v>
      </c>
    </row>
    <row r="921" spans="1:7" x14ac:dyDescent="0.35">
      <c r="A921" t="s">
        <v>276</v>
      </c>
      <c r="B921" t="s">
        <v>28</v>
      </c>
      <c r="C921" t="s">
        <v>274</v>
      </c>
      <c r="D921" t="s">
        <v>275</v>
      </c>
      <c r="E921" t="s">
        <v>231</v>
      </c>
      <c r="F921" t="s">
        <v>214</v>
      </c>
      <c r="G921">
        <v>0</v>
      </c>
    </row>
    <row r="922" spans="1:7" x14ac:dyDescent="0.35">
      <c r="A922" t="s">
        <v>276</v>
      </c>
      <c r="B922" t="s">
        <v>28</v>
      </c>
      <c r="C922" t="s">
        <v>274</v>
      </c>
      <c r="D922" t="s">
        <v>275</v>
      </c>
      <c r="E922" t="s">
        <v>232</v>
      </c>
      <c r="F922" t="s">
        <v>214</v>
      </c>
      <c r="G922">
        <v>0</v>
      </c>
    </row>
    <row r="923" spans="1:7" x14ac:dyDescent="0.35">
      <c r="A923" t="s">
        <v>276</v>
      </c>
      <c r="B923" t="s">
        <v>28</v>
      </c>
      <c r="C923" t="s">
        <v>274</v>
      </c>
      <c r="D923" t="s">
        <v>275</v>
      </c>
      <c r="E923" t="s">
        <v>242</v>
      </c>
      <c r="F923" t="s">
        <v>214</v>
      </c>
      <c r="G923">
        <v>0</v>
      </c>
    </row>
    <row r="924" spans="1:7" x14ac:dyDescent="0.35">
      <c r="A924" t="s">
        <v>276</v>
      </c>
      <c r="B924" t="s">
        <v>28</v>
      </c>
      <c r="C924" t="s">
        <v>274</v>
      </c>
      <c r="D924" t="s">
        <v>275</v>
      </c>
      <c r="E924" t="s">
        <v>243</v>
      </c>
      <c r="F924" t="s">
        <v>214</v>
      </c>
      <c r="G924">
        <v>0</v>
      </c>
    </row>
    <row r="925" spans="1:7" x14ac:dyDescent="0.35">
      <c r="A925" t="s">
        <v>276</v>
      </c>
      <c r="B925" t="s">
        <v>28</v>
      </c>
      <c r="C925" t="s">
        <v>274</v>
      </c>
      <c r="D925" t="s">
        <v>275</v>
      </c>
      <c r="E925" t="s">
        <v>244</v>
      </c>
      <c r="F925" t="s">
        <v>214</v>
      </c>
      <c r="G925">
        <v>0</v>
      </c>
    </row>
    <row r="926" spans="1:7" x14ac:dyDescent="0.35">
      <c r="A926" t="s">
        <v>276</v>
      </c>
      <c r="B926" t="s">
        <v>28</v>
      </c>
      <c r="C926" t="s">
        <v>274</v>
      </c>
      <c r="D926" t="s">
        <v>275</v>
      </c>
      <c r="E926" t="s">
        <v>233</v>
      </c>
      <c r="F926" t="s">
        <v>214</v>
      </c>
      <c r="G926">
        <v>0</v>
      </c>
    </row>
    <row r="927" spans="1:7" x14ac:dyDescent="0.35">
      <c r="A927" t="s">
        <v>276</v>
      </c>
      <c r="B927" t="s">
        <v>28</v>
      </c>
      <c r="C927" t="s">
        <v>274</v>
      </c>
      <c r="D927" t="s">
        <v>275</v>
      </c>
      <c r="E927" t="s">
        <v>234</v>
      </c>
      <c r="F927" t="s">
        <v>214</v>
      </c>
      <c r="G927">
        <v>0</v>
      </c>
    </row>
    <row r="928" spans="1:7" x14ac:dyDescent="0.35">
      <c r="A928" t="s">
        <v>276</v>
      </c>
      <c r="B928" t="s">
        <v>28</v>
      </c>
      <c r="C928" t="s">
        <v>274</v>
      </c>
      <c r="D928" t="s">
        <v>275</v>
      </c>
      <c r="E928" t="s">
        <v>235</v>
      </c>
      <c r="F928" t="s">
        <v>214</v>
      </c>
      <c r="G928">
        <v>0</v>
      </c>
    </row>
    <row r="929" spans="1:7" x14ac:dyDescent="0.35">
      <c r="A929" t="s">
        <v>276</v>
      </c>
      <c r="B929" t="s">
        <v>28</v>
      </c>
      <c r="C929" t="s">
        <v>274</v>
      </c>
      <c r="D929" t="s">
        <v>275</v>
      </c>
      <c r="E929" t="s">
        <v>236</v>
      </c>
      <c r="F929" t="s">
        <v>214</v>
      </c>
      <c r="G929">
        <v>2</v>
      </c>
    </row>
    <row r="930" spans="1:7" x14ac:dyDescent="0.35">
      <c r="A930" t="s">
        <v>276</v>
      </c>
      <c r="B930" t="s">
        <v>28</v>
      </c>
      <c r="C930" t="s">
        <v>274</v>
      </c>
      <c r="D930" t="s">
        <v>275</v>
      </c>
      <c r="E930" t="s">
        <v>237</v>
      </c>
      <c r="F930" t="s">
        <v>214</v>
      </c>
      <c r="G930">
        <v>0</v>
      </c>
    </row>
    <row r="931" spans="1:7" x14ac:dyDescent="0.35">
      <c r="A931" t="s">
        <v>276</v>
      </c>
      <c r="B931" t="s">
        <v>28</v>
      </c>
      <c r="C931" t="s">
        <v>274</v>
      </c>
      <c r="D931" t="s">
        <v>275</v>
      </c>
      <c r="E931" t="s">
        <v>238</v>
      </c>
      <c r="F931" t="s">
        <v>214</v>
      </c>
      <c r="G931">
        <v>0</v>
      </c>
    </row>
    <row r="932" spans="1:7" x14ac:dyDescent="0.35">
      <c r="A932" t="s">
        <v>276</v>
      </c>
      <c r="B932" t="s">
        <v>28</v>
      </c>
      <c r="C932" t="s">
        <v>274</v>
      </c>
      <c r="D932" t="s">
        <v>275</v>
      </c>
      <c r="E932" t="s">
        <v>239</v>
      </c>
      <c r="F932" t="s">
        <v>214</v>
      </c>
      <c r="G932">
        <v>0</v>
      </c>
    </row>
    <row r="933" spans="1:7" x14ac:dyDescent="0.35">
      <c r="A933" t="s">
        <v>276</v>
      </c>
      <c r="B933" t="s">
        <v>28</v>
      </c>
      <c r="C933" t="s">
        <v>274</v>
      </c>
      <c r="D933" t="s">
        <v>275</v>
      </c>
      <c r="E933" t="s">
        <v>240</v>
      </c>
      <c r="F933" t="s">
        <v>214</v>
      </c>
      <c r="G933">
        <v>0</v>
      </c>
    </row>
    <row r="934" spans="1:7" x14ac:dyDescent="0.35">
      <c r="A934" t="s">
        <v>276</v>
      </c>
      <c r="B934" t="s">
        <v>28</v>
      </c>
      <c r="C934" t="s">
        <v>274</v>
      </c>
      <c r="D934" t="s">
        <v>275</v>
      </c>
      <c r="E934" t="s">
        <v>241</v>
      </c>
      <c r="F934" t="s">
        <v>214</v>
      </c>
      <c r="G934">
        <v>0</v>
      </c>
    </row>
    <row r="935" spans="1:7" x14ac:dyDescent="0.35">
      <c r="A935" t="s">
        <v>276</v>
      </c>
      <c r="B935" t="s">
        <v>29</v>
      </c>
      <c r="C935" t="s">
        <v>274</v>
      </c>
      <c r="D935" t="s">
        <v>275</v>
      </c>
      <c r="E935" t="s">
        <v>228</v>
      </c>
      <c r="F935" t="s">
        <v>214</v>
      </c>
      <c r="G935">
        <v>0</v>
      </c>
    </row>
    <row r="936" spans="1:7" x14ac:dyDescent="0.35">
      <c r="A936" t="s">
        <v>276</v>
      </c>
      <c r="B936" t="s">
        <v>29</v>
      </c>
      <c r="C936" t="s">
        <v>274</v>
      </c>
      <c r="D936" t="s">
        <v>275</v>
      </c>
      <c r="E936" t="s">
        <v>229</v>
      </c>
      <c r="F936" t="s">
        <v>214</v>
      </c>
      <c r="G936">
        <v>0</v>
      </c>
    </row>
    <row r="937" spans="1:7" x14ac:dyDescent="0.35">
      <c r="A937" t="s">
        <v>276</v>
      </c>
      <c r="B937" t="s">
        <v>29</v>
      </c>
      <c r="C937" t="s">
        <v>274</v>
      </c>
      <c r="D937" t="s">
        <v>275</v>
      </c>
      <c r="E937" t="s">
        <v>230</v>
      </c>
      <c r="F937" t="s">
        <v>214</v>
      </c>
      <c r="G937">
        <v>23</v>
      </c>
    </row>
    <row r="938" spans="1:7" x14ac:dyDescent="0.35">
      <c r="A938" t="s">
        <v>276</v>
      </c>
      <c r="B938" t="s">
        <v>29</v>
      </c>
      <c r="C938" t="s">
        <v>274</v>
      </c>
      <c r="D938" t="s">
        <v>275</v>
      </c>
      <c r="E938" t="s">
        <v>231</v>
      </c>
      <c r="F938" t="s">
        <v>214</v>
      </c>
      <c r="G938">
        <v>1</v>
      </c>
    </row>
    <row r="939" spans="1:7" x14ac:dyDescent="0.35">
      <c r="A939" t="s">
        <v>276</v>
      </c>
      <c r="B939" t="s">
        <v>29</v>
      </c>
      <c r="C939" t="s">
        <v>274</v>
      </c>
      <c r="D939" t="s">
        <v>275</v>
      </c>
      <c r="E939" t="s">
        <v>232</v>
      </c>
      <c r="F939" t="s">
        <v>214</v>
      </c>
      <c r="G939">
        <v>6</v>
      </c>
    </row>
    <row r="940" spans="1:7" x14ac:dyDescent="0.35">
      <c r="A940" t="s">
        <v>276</v>
      </c>
      <c r="B940" t="s">
        <v>29</v>
      </c>
      <c r="C940" t="s">
        <v>274</v>
      </c>
      <c r="D940" t="s">
        <v>275</v>
      </c>
      <c r="E940" t="s">
        <v>242</v>
      </c>
      <c r="F940" t="s">
        <v>214</v>
      </c>
      <c r="G940">
        <v>0</v>
      </c>
    </row>
    <row r="941" spans="1:7" x14ac:dyDescent="0.35">
      <c r="A941" t="s">
        <v>276</v>
      </c>
      <c r="B941" t="s">
        <v>29</v>
      </c>
      <c r="C941" t="s">
        <v>274</v>
      </c>
      <c r="D941" t="s">
        <v>275</v>
      </c>
      <c r="E941" t="s">
        <v>243</v>
      </c>
      <c r="F941" t="s">
        <v>214</v>
      </c>
      <c r="G941">
        <v>18</v>
      </c>
    </row>
    <row r="942" spans="1:7" x14ac:dyDescent="0.35">
      <c r="A942" t="s">
        <v>276</v>
      </c>
      <c r="B942" t="s">
        <v>29</v>
      </c>
      <c r="C942" t="s">
        <v>274</v>
      </c>
      <c r="D942" t="s">
        <v>275</v>
      </c>
      <c r="E942" t="s">
        <v>244</v>
      </c>
      <c r="F942" t="s">
        <v>214</v>
      </c>
      <c r="G942">
        <v>11</v>
      </c>
    </row>
    <row r="943" spans="1:7" x14ac:dyDescent="0.35">
      <c r="A943" t="s">
        <v>276</v>
      </c>
      <c r="B943" t="s">
        <v>29</v>
      </c>
      <c r="C943" t="s">
        <v>274</v>
      </c>
      <c r="D943" t="s">
        <v>275</v>
      </c>
      <c r="E943" t="s">
        <v>233</v>
      </c>
      <c r="F943" t="s">
        <v>214</v>
      </c>
      <c r="G943">
        <v>0</v>
      </c>
    </row>
    <row r="944" spans="1:7" x14ac:dyDescent="0.35">
      <c r="A944" t="s">
        <v>276</v>
      </c>
      <c r="B944" t="s">
        <v>29</v>
      </c>
      <c r="C944" t="s">
        <v>274</v>
      </c>
      <c r="D944" t="s">
        <v>275</v>
      </c>
      <c r="E944" t="s">
        <v>234</v>
      </c>
      <c r="F944" t="s">
        <v>214</v>
      </c>
      <c r="G944">
        <v>0</v>
      </c>
    </row>
    <row r="945" spans="1:7" x14ac:dyDescent="0.35">
      <c r="A945" t="s">
        <v>276</v>
      </c>
      <c r="B945" t="s">
        <v>29</v>
      </c>
      <c r="C945" t="s">
        <v>274</v>
      </c>
      <c r="D945" t="s">
        <v>275</v>
      </c>
      <c r="E945" t="s">
        <v>235</v>
      </c>
      <c r="F945" t="s">
        <v>214</v>
      </c>
      <c r="G945">
        <v>12</v>
      </c>
    </row>
    <row r="946" spans="1:7" x14ac:dyDescent="0.35">
      <c r="A946" t="s">
        <v>276</v>
      </c>
      <c r="B946" t="s">
        <v>29</v>
      </c>
      <c r="C946" t="s">
        <v>274</v>
      </c>
      <c r="D946" t="s">
        <v>275</v>
      </c>
      <c r="E946" t="s">
        <v>236</v>
      </c>
      <c r="F946" t="s">
        <v>214</v>
      </c>
      <c r="G946">
        <v>2</v>
      </c>
    </row>
    <row r="947" spans="1:7" x14ac:dyDescent="0.35">
      <c r="A947" t="s">
        <v>276</v>
      </c>
      <c r="B947" t="s">
        <v>29</v>
      </c>
      <c r="C947" t="s">
        <v>274</v>
      </c>
      <c r="D947" t="s">
        <v>275</v>
      </c>
      <c r="E947" t="s">
        <v>237</v>
      </c>
      <c r="F947" t="s">
        <v>214</v>
      </c>
      <c r="G947">
        <v>0</v>
      </c>
    </row>
    <row r="948" spans="1:7" x14ac:dyDescent="0.35">
      <c r="A948" t="s">
        <v>276</v>
      </c>
      <c r="B948" t="s">
        <v>29</v>
      </c>
      <c r="C948" t="s">
        <v>274</v>
      </c>
      <c r="D948" t="s">
        <v>275</v>
      </c>
      <c r="E948" t="s">
        <v>238</v>
      </c>
      <c r="F948" t="s">
        <v>214</v>
      </c>
      <c r="G948">
        <v>1</v>
      </c>
    </row>
    <row r="949" spans="1:7" x14ac:dyDescent="0.35">
      <c r="A949" t="s">
        <v>276</v>
      </c>
      <c r="B949" t="s">
        <v>29</v>
      </c>
      <c r="C949" t="s">
        <v>274</v>
      </c>
      <c r="D949" t="s">
        <v>275</v>
      </c>
      <c r="E949" t="s">
        <v>239</v>
      </c>
      <c r="F949" t="s">
        <v>214</v>
      </c>
      <c r="G949">
        <v>0</v>
      </c>
    </row>
    <row r="950" spans="1:7" x14ac:dyDescent="0.35">
      <c r="A950" t="s">
        <v>276</v>
      </c>
      <c r="B950" t="s">
        <v>29</v>
      </c>
      <c r="C950" t="s">
        <v>274</v>
      </c>
      <c r="D950" t="s">
        <v>275</v>
      </c>
      <c r="E950" t="s">
        <v>240</v>
      </c>
      <c r="F950" t="s">
        <v>214</v>
      </c>
      <c r="G950">
        <v>7</v>
      </c>
    </row>
    <row r="951" spans="1:7" x14ac:dyDescent="0.35">
      <c r="A951" t="s">
        <v>276</v>
      </c>
      <c r="B951" t="s">
        <v>29</v>
      </c>
      <c r="C951" t="s">
        <v>274</v>
      </c>
      <c r="D951" t="s">
        <v>275</v>
      </c>
      <c r="E951" t="s">
        <v>241</v>
      </c>
      <c r="F951" t="s">
        <v>214</v>
      </c>
      <c r="G951">
        <v>11</v>
      </c>
    </row>
    <row r="952" spans="1:7" x14ac:dyDescent="0.35">
      <c r="A952" t="s">
        <v>276</v>
      </c>
      <c r="B952" t="s">
        <v>188</v>
      </c>
      <c r="C952" t="s">
        <v>274</v>
      </c>
      <c r="D952" t="s">
        <v>275</v>
      </c>
      <c r="E952" t="s">
        <v>228</v>
      </c>
      <c r="F952" t="s">
        <v>214</v>
      </c>
      <c r="G952">
        <v>1</v>
      </c>
    </row>
    <row r="953" spans="1:7" x14ac:dyDescent="0.35">
      <c r="A953" t="s">
        <v>276</v>
      </c>
      <c r="B953" t="s">
        <v>188</v>
      </c>
      <c r="C953" t="s">
        <v>274</v>
      </c>
      <c r="D953" t="s">
        <v>275</v>
      </c>
      <c r="E953" t="s">
        <v>229</v>
      </c>
      <c r="F953" t="s">
        <v>214</v>
      </c>
      <c r="G953">
        <v>0</v>
      </c>
    </row>
    <row r="954" spans="1:7" x14ac:dyDescent="0.35">
      <c r="A954" t="s">
        <v>276</v>
      </c>
      <c r="B954" t="s">
        <v>188</v>
      </c>
      <c r="C954" t="s">
        <v>274</v>
      </c>
      <c r="D954" t="s">
        <v>275</v>
      </c>
      <c r="E954" t="s">
        <v>230</v>
      </c>
      <c r="F954" t="s">
        <v>214</v>
      </c>
      <c r="G954">
        <v>0</v>
      </c>
    </row>
    <row r="955" spans="1:7" x14ac:dyDescent="0.35">
      <c r="A955" t="s">
        <v>276</v>
      </c>
      <c r="B955" t="s">
        <v>188</v>
      </c>
      <c r="C955" t="s">
        <v>274</v>
      </c>
      <c r="D955" t="s">
        <v>275</v>
      </c>
      <c r="E955" t="s">
        <v>231</v>
      </c>
      <c r="F955" t="s">
        <v>214</v>
      </c>
      <c r="G955">
        <v>0</v>
      </c>
    </row>
    <row r="956" spans="1:7" x14ac:dyDescent="0.35">
      <c r="A956" t="s">
        <v>276</v>
      </c>
      <c r="B956" t="s">
        <v>188</v>
      </c>
      <c r="C956" t="s">
        <v>274</v>
      </c>
      <c r="D956" t="s">
        <v>275</v>
      </c>
      <c r="E956" t="s">
        <v>232</v>
      </c>
      <c r="F956" t="s">
        <v>214</v>
      </c>
      <c r="G956">
        <v>0</v>
      </c>
    </row>
    <row r="957" spans="1:7" x14ac:dyDescent="0.35">
      <c r="A957" t="s">
        <v>276</v>
      </c>
      <c r="B957" t="s">
        <v>188</v>
      </c>
      <c r="C957" t="s">
        <v>274</v>
      </c>
      <c r="D957" t="s">
        <v>275</v>
      </c>
      <c r="E957" t="s">
        <v>242</v>
      </c>
      <c r="F957" t="s">
        <v>214</v>
      </c>
      <c r="G957">
        <v>0</v>
      </c>
    </row>
    <row r="958" spans="1:7" x14ac:dyDescent="0.35">
      <c r="A958" t="s">
        <v>276</v>
      </c>
      <c r="B958" t="s">
        <v>188</v>
      </c>
      <c r="C958" t="s">
        <v>274</v>
      </c>
      <c r="D958" t="s">
        <v>275</v>
      </c>
      <c r="E958" t="s">
        <v>243</v>
      </c>
      <c r="F958" t="s">
        <v>214</v>
      </c>
      <c r="G958">
        <v>0</v>
      </c>
    </row>
    <row r="959" spans="1:7" x14ac:dyDescent="0.35">
      <c r="A959" t="s">
        <v>276</v>
      </c>
      <c r="B959" t="s">
        <v>188</v>
      </c>
      <c r="C959" t="s">
        <v>274</v>
      </c>
      <c r="D959" t="s">
        <v>275</v>
      </c>
      <c r="E959" t="s">
        <v>244</v>
      </c>
      <c r="F959" t="s">
        <v>214</v>
      </c>
      <c r="G959">
        <v>0</v>
      </c>
    </row>
    <row r="960" spans="1:7" x14ac:dyDescent="0.35">
      <c r="A960" t="s">
        <v>276</v>
      </c>
      <c r="B960" t="s">
        <v>188</v>
      </c>
      <c r="C960" t="s">
        <v>274</v>
      </c>
      <c r="D960" t="s">
        <v>275</v>
      </c>
      <c r="E960" t="s">
        <v>233</v>
      </c>
      <c r="F960" t="s">
        <v>214</v>
      </c>
      <c r="G960">
        <v>0</v>
      </c>
    </row>
    <row r="961" spans="1:7" x14ac:dyDescent="0.35">
      <c r="A961" t="s">
        <v>276</v>
      </c>
      <c r="B961" t="s">
        <v>188</v>
      </c>
      <c r="C961" t="s">
        <v>274</v>
      </c>
      <c r="D961" t="s">
        <v>275</v>
      </c>
      <c r="E961" t="s">
        <v>234</v>
      </c>
      <c r="F961" t="s">
        <v>214</v>
      </c>
      <c r="G961">
        <v>0</v>
      </c>
    </row>
    <row r="962" spans="1:7" x14ac:dyDescent="0.35">
      <c r="A962" t="s">
        <v>276</v>
      </c>
      <c r="B962" t="s">
        <v>188</v>
      </c>
      <c r="C962" t="s">
        <v>274</v>
      </c>
      <c r="D962" t="s">
        <v>275</v>
      </c>
      <c r="E962" t="s">
        <v>235</v>
      </c>
      <c r="F962" t="s">
        <v>214</v>
      </c>
      <c r="G962">
        <v>1</v>
      </c>
    </row>
    <row r="963" spans="1:7" x14ac:dyDescent="0.35">
      <c r="A963" t="s">
        <v>276</v>
      </c>
      <c r="B963" t="s">
        <v>188</v>
      </c>
      <c r="C963" t="s">
        <v>274</v>
      </c>
      <c r="D963" t="s">
        <v>275</v>
      </c>
      <c r="E963" t="s">
        <v>236</v>
      </c>
      <c r="F963" t="s">
        <v>214</v>
      </c>
      <c r="G963">
        <v>3</v>
      </c>
    </row>
    <row r="964" spans="1:7" x14ac:dyDescent="0.35">
      <c r="A964" t="s">
        <v>276</v>
      </c>
      <c r="B964" t="s">
        <v>188</v>
      </c>
      <c r="C964" t="s">
        <v>274</v>
      </c>
      <c r="D964" t="s">
        <v>275</v>
      </c>
      <c r="E964" t="s">
        <v>237</v>
      </c>
      <c r="F964" t="s">
        <v>214</v>
      </c>
      <c r="G964">
        <v>2</v>
      </c>
    </row>
    <row r="965" spans="1:7" x14ac:dyDescent="0.35">
      <c r="A965" t="s">
        <v>276</v>
      </c>
      <c r="B965" t="s">
        <v>188</v>
      </c>
      <c r="C965" t="s">
        <v>274</v>
      </c>
      <c r="D965" t="s">
        <v>275</v>
      </c>
      <c r="E965" t="s">
        <v>238</v>
      </c>
      <c r="F965" t="s">
        <v>214</v>
      </c>
      <c r="G965">
        <v>2</v>
      </c>
    </row>
    <row r="966" spans="1:7" x14ac:dyDescent="0.35">
      <c r="A966" t="s">
        <v>276</v>
      </c>
      <c r="B966" t="s">
        <v>188</v>
      </c>
      <c r="C966" t="s">
        <v>274</v>
      </c>
      <c r="D966" t="s">
        <v>275</v>
      </c>
      <c r="E966" t="s">
        <v>239</v>
      </c>
      <c r="F966" t="s">
        <v>214</v>
      </c>
      <c r="G966">
        <v>0</v>
      </c>
    </row>
    <row r="967" spans="1:7" x14ac:dyDescent="0.35">
      <c r="A967" t="s">
        <v>276</v>
      </c>
      <c r="B967" t="s">
        <v>188</v>
      </c>
      <c r="C967" t="s">
        <v>274</v>
      </c>
      <c r="D967" t="s">
        <v>275</v>
      </c>
      <c r="E967" t="s">
        <v>240</v>
      </c>
      <c r="F967" t="s">
        <v>214</v>
      </c>
      <c r="G967">
        <v>0</v>
      </c>
    </row>
    <row r="968" spans="1:7" x14ac:dyDescent="0.35">
      <c r="A968" t="s">
        <v>276</v>
      </c>
      <c r="B968" t="s">
        <v>188</v>
      </c>
      <c r="C968" t="s">
        <v>274</v>
      </c>
      <c r="D968" t="s">
        <v>275</v>
      </c>
      <c r="E968" t="s">
        <v>241</v>
      </c>
      <c r="F968" t="s">
        <v>214</v>
      </c>
      <c r="G968">
        <v>53</v>
      </c>
    </row>
    <row r="969" spans="1:7" x14ac:dyDescent="0.35">
      <c r="A969" t="s">
        <v>276</v>
      </c>
      <c r="B969" t="s">
        <v>30</v>
      </c>
      <c r="C969" t="s">
        <v>274</v>
      </c>
      <c r="D969" t="s">
        <v>275</v>
      </c>
      <c r="E969" t="s">
        <v>228</v>
      </c>
      <c r="F969" t="s">
        <v>214</v>
      </c>
      <c r="G969">
        <v>1</v>
      </c>
    </row>
    <row r="970" spans="1:7" x14ac:dyDescent="0.35">
      <c r="A970" t="s">
        <v>276</v>
      </c>
      <c r="B970" t="s">
        <v>30</v>
      </c>
      <c r="C970" t="s">
        <v>274</v>
      </c>
      <c r="D970" t="s">
        <v>275</v>
      </c>
      <c r="E970" t="s">
        <v>229</v>
      </c>
      <c r="F970" t="s">
        <v>214</v>
      </c>
      <c r="G970">
        <v>0</v>
      </c>
    </row>
    <row r="971" spans="1:7" x14ac:dyDescent="0.35">
      <c r="A971" t="s">
        <v>276</v>
      </c>
      <c r="B971" t="s">
        <v>30</v>
      </c>
      <c r="C971" t="s">
        <v>274</v>
      </c>
      <c r="D971" t="s">
        <v>275</v>
      </c>
      <c r="E971" t="s">
        <v>230</v>
      </c>
      <c r="F971" t="s">
        <v>214</v>
      </c>
      <c r="G971">
        <v>6</v>
      </c>
    </row>
    <row r="972" spans="1:7" x14ac:dyDescent="0.35">
      <c r="A972" t="s">
        <v>276</v>
      </c>
      <c r="B972" t="s">
        <v>30</v>
      </c>
      <c r="C972" t="s">
        <v>274</v>
      </c>
      <c r="D972" t="s">
        <v>275</v>
      </c>
      <c r="E972" t="s">
        <v>231</v>
      </c>
      <c r="F972" t="s">
        <v>214</v>
      </c>
      <c r="G972">
        <v>0</v>
      </c>
    </row>
    <row r="973" spans="1:7" x14ac:dyDescent="0.35">
      <c r="A973" t="s">
        <v>276</v>
      </c>
      <c r="B973" t="s">
        <v>30</v>
      </c>
      <c r="C973" t="s">
        <v>274</v>
      </c>
      <c r="D973" t="s">
        <v>275</v>
      </c>
      <c r="E973" t="s">
        <v>232</v>
      </c>
      <c r="F973" t="s">
        <v>214</v>
      </c>
      <c r="G973">
        <v>4</v>
      </c>
    </row>
    <row r="974" spans="1:7" x14ac:dyDescent="0.35">
      <c r="A974" t="s">
        <v>276</v>
      </c>
      <c r="B974" t="s">
        <v>30</v>
      </c>
      <c r="C974" t="s">
        <v>274</v>
      </c>
      <c r="D974" t="s">
        <v>275</v>
      </c>
      <c r="E974" t="s">
        <v>242</v>
      </c>
      <c r="F974" t="s">
        <v>214</v>
      </c>
      <c r="G974">
        <v>0</v>
      </c>
    </row>
    <row r="975" spans="1:7" x14ac:dyDescent="0.35">
      <c r="A975" t="s">
        <v>276</v>
      </c>
      <c r="B975" t="s">
        <v>30</v>
      </c>
      <c r="C975" t="s">
        <v>274</v>
      </c>
      <c r="D975" t="s">
        <v>275</v>
      </c>
      <c r="E975" t="s">
        <v>243</v>
      </c>
      <c r="F975" t="s">
        <v>214</v>
      </c>
      <c r="G975">
        <v>13</v>
      </c>
    </row>
    <row r="976" spans="1:7" x14ac:dyDescent="0.35">
      <c r="A976" t="s">
        <v>276</v>
      </c>
      <c r="B976" t="s">
        <v>30</v>
      </c>
      <c r="C976" t="s">
        <v>274</v>
      </c>
      <c r="D976" t="s">
        <v>275</v>
      </c>
      <c r="E976" t="s">
        <v>244</v>
      </c>
      <c r="F976" t="s">
        <v>214</v>
      </c>
      <c r="G976">
        <v>7</v>
      </c>
    </row>
    <row r="977" spans="1:7" x14ac:dyDescent="0.35">
      <c r="A977" t="s">
        <v>276</v>
      </c>
      <c r="B977" t="s">
        <v>30</v>
      </c>
      <c r="C977" t="s">
        <v>274</v>
      </c>
      <c r="D977" t="s">
        <v>275</v>
      </c>
      <c r="E977" t="s">
        <v>233</v>
      </c>
      <c r="F977" t="s">
        <v>214</v>
      </c>
      <c r="G977">
        <v>0</v>
      </c>
    </row>
    <row r="978" spans="1:7" x14ac:dyDescent="0.35">
      <c r="A978" t="s">
        <v>276</v>
      </c>
      <c r="B978" t="s">
        <v>30</v>
      </c>
      <c r="C978" t="s">
        <v>274</v>
      </c>
      <c r="D978" t="s">
        <v>275</v>
      </c>
      <c r="E978" t="s">
        <v>234</v>
      </c>
      <c r="F978" t="s">
        <v>214</v>
      </c>
      <c r="G978">
        <v>0</v>
      </c>
    </row>
    <row r="979" spans="1:7" x14ac:dyDescent="0.35">
      <c r="A979" t="s">
        <v>276</v>
      </c>
      <c r="B979" t="s">
        <v>30</v>
      </c>
      <c r="C979" t="s">
        <v>274</v>
      </c>
      <c r="D979" t="s">
        <v>275</v>
      </c>
      <c r="E979" t="s">
        <v>235</v>
      </c>
      <c r="F979" t="s">
        <v>214</v>
      </c>
      <c r="G979">
        <v>6</v>
      </c>
    </row>
    <row r="980" spans="1:7" x14ac:dyDescent="0.35">
      <c r="A980" t="s">
        <v>276</v>
      </c>
      <c r="B980" t="s">
        <v>30</v>
      </c>
      <c r="C980" t="s">
        <v>274</v>
      </c>
      <c r="D980" t="s">
        <v>275</v>
      </c>
      <c r="E980" t="s">
        <v>236</v>
      </c>
      <c r="F980" t="s">
        <v>214</v>
      </c>
      <c r="G980">
        <v>0</v>
      </c>
    </row>
    <row r="981" spans="1:7" x14ac:dyDescent="0.35">
      <c r="A981" t="s">
        <v>276</v>
      </c>
      <c r="B981" t="s">
        <v>30</v>
      </c>
      <c r="C981" t="s">
        <v>274</v>
      </c>
      <c r="D981" t="s">
        <v>275</v>
      </c>
      <c r="E981" t="s">
        <v>237</v>
      </c>
      <c r="F981" t="s">
        <v>214</v>
      </c>
      <c r="G981">
        <v>2</v>
      </c>
    </row>
    <row r="982" spans="1:7" x14ac:dyDescent="0.35">
      <c r="A982" t="s">
        <v>276</v>
      </c>
      <c r="B982" t="s">
        <v>30</v>
      </c>
      <c r="C982" t="s">
        <v>274</v>
      </c>
      <c r="D982" t="s">
        <v>275</v>
      </c>
      <c r="E982" t="s">
        <v>238</v>
      </c>
      <c r="F982" t="s">
        <v>214</v>
      </c>
      <c r="G982">
        <v>0</v>
      </c>
    </row>
    <row r="983" spans="1:7" x14ac:dyDescent="0.35">
      <c r="A983" t="s">
        <v>276</v>
      </c>
      <c r="B983" t="s">
        <v>30</v>
      </c>
      <c r="C983" t="s">
        <v>274</v>
      </c>
      <c r="D983" t="s">
        <v>275</v>
      </c>
      <c r="E983" t="s">
        <v>239</v>
      </c>
      <c r="F983" t="s">
        <v>214</v>
      </c>
      <c r="G983">
        <v>0</v>
      </c>
    </row>
    <row r="984" spans="1:7" x14ac:dyDescent="0.35">
      <c r="A984" t="s">
        <v>276</v>
      </c>
      <c r="B984" t="s">
        <v>30</v>
      </c>
      <c r="C984" t="s">
        <v>274</v>
      </c>
      <c r="D984" t="s">
        <v>275</v>
      </c>
      <c r="E984" t="s">
        <v>240</v>
      </c>
      <c r="F984" t="s">
        <v>214</v>
      </c>
      <c r="G984">
        <v>1</v>
      </c>
    </row>
    <row r="985" spans="1:7" x14ac:dyDescent="0.35">
      <c r="A985" t="s">
        <v>276</v>
      </c>
      <c r="B985" t="s">
        <v>30</v>
      </c>
      <c r="C985" t="s">
        <v>274</v>
      </c>
      <c r="D985" t="s">
        <v>275</v>
      </c>
      <c r="E985" t="s">
        <v>241</v>
      </c>
      <c r="F985" t="s">
        <v>214</v>
      </c>
      <c r="G985">
        <v>0</v>
      </c>
    </row>
    <row r="986" spans="1:7" x14ac:dyDescent="0.35">
      <c r="A986" t="s">
        <v>276</v>
      </c>
      <c r="B986" t="s">
        <v>31</v>
      </c>
      <c r="C986" t="s">
        <v>274</v>
      </c>
      <c r="D986" t="s">
        <v>275</v>
      </c>
      <c r="E986" t="s">
        <v>228</v>
      </c>
      <c r="F986" t="s">
        <v>214</v>
      </c>
      <c r="G986">
        <v>0</v>
      </c>
    </row>
    <row r="987" spans="1:7" x14ac:dyDescent="0.35">
      <c r="A987" t="s">
        <v>276</v>
      </c>
      <c r="B987" t="s">
        <v>31</v>
      </c>
      <c r="C987" t="s">
        <v>274</v>
      </c>
      <c r="D987" t="s">
        <v>275</v>
      </c>
      <c r="E987" t="s">
        <v>229</v>
      </c>
      <c r="F987" t="s">
        <v>214</v>
      </c>
      <c r="G987">
        <v>0</v>
      </c>
    </row>
    <row r="988" spans="1:7" x14ac:dyDescent="0.35">
      <c r="A988" t="s">
        <v>276</v>
      </c>
      <c r="B988" t="s">
        <v>31</v>
      </c>
      <c r="C988" t="s">
        <v>274</v>
      </c>
      <c r="D988" t="s">
        <v>275</v>
      </c>
      <c r="E988" t="s">
        <v>230</v>
      </c>
      <c r="F988" t="s">
        <v>214</v>
      </c>
      <c r="G988">
        <v>19</v>
      </c>
    </row>
    <row r="989" spans="1:7" x14ac:dyDescent="0.35">
      <c r="A989" t="s">
        <v>276</v>
      </c>
      <c r="B989" t="s">
        <v>31</v>
      </c>
      <c r="C989" t="s">
        <v>274</v>
      </c>
      <c r="D989" t="s">
        <v>275</v>
      </c>
      <c r="E989" t="s">
        <v>231</v>
      </c>
      <c r="F989" t="s">
        <v>214</v>
      </c>
      <c r="G989">
        <v>0</v>
      </c>
    </row>
    <row r="990" spans="1:7" x14ac:dyDescent="0.35">
      <c r="A990" t="s">
        <v>276</v>
      </c>
      <c r="B990" t="s">
        <v>31</v>
      </c>
      <c r="C990" t="s">
        <v>274</v>
      </c>
      <c r="D990" t="s">
        <v>275</v>
      </c>
      <c r="E990" t="s">
        <v>232</v>
      </c>
      <c r="F990" t="s">
        <v>214</v>
      </c>
      <c r="G990">
        <v>0</v>
      </c>
    </row>
    <row r="991" spans="1:7" x14ac:dyDescent="0.35">
      <c r="A991" t="s">
        <v>276</v>
      </c>
      <c r="B991" t="s">
        <v>31</v>
      </c>
      <c r="C991" t="s">
        <v>274</v>
      </c>
      <c r="D991" t="s">
        <v>275</v>
      </c>
      <c r="E991" t="s">
        <v>242</v>
      </c>
      <c r="F991" t="s">
        <v>214</v>
      </c>
      <c r="G991">
        <v>0</v>
      </c>
    </row>
    <row r="992" spans="1:7" x14ac:dyDescent="0.35">
      <c r="A992" t="s">
        <v>276</v>
      </c>
      <c r="B992" t="s">
        <v>31</v>
      </c>
      <c r="C992" t="s">
        <v>274</v>
      </c>
      <c r="D992" t="s">
        <v>275</v>
      </c>
      <c r="E992" t="s">
        <v>243</v>
      </c>
      <c r="F992" t="s">
        <v>214</v>
      </c>
      <c r="G992">
        <v>0</v>
      </c>
    </row>
    <row r="993" spans="1:7" x14ac:dyDescent="0.35">
      <c r="A993" t="s">
        <v>276</v>
      </c>
      <c r="B993" t="s">
        <v>31</v>
      </c>
      <c r="C993" t="s">
        <v>274</v>
      </c>
      <c r="D993" t="s">
        <v>275</v>
      </c>
      <c r="E993" t="s">
        <v>244</v>
      </c>
      <c r="F993" t="s">
        <v>214</v>
      </c>
      <c r="G993">
        <v>0</v>
      </c>
    </row>
    <row r="994" spans="1:7" x14ac:dyDescent="0.35">
      <c r="A994" t="s">
        <v>276</v>
      </c>
      <c r="B994" t="s">
        <v>31</v>
      </c>
      <c r="C994" t="s">
        <v>274</v>
      </c>
      <c r="D994" t="s">
        <v>275</v>
      </c>
      <c r="E994" t="s">
        <v>233</v>
      </c>
      <c r="F994" t="s">
        <v>214</v>
      </c>
      <c r="G994">
        <v>0</v>
      </c>
    </row>
    <row r="995" spans="1:7" x14ac:dyDescent="0.35">
      <c r="A995" t="s">
        <v>276</v>
      </c>
      <c r="B995" t="s">
        <v>31</v>
      </c>
      <c r="C995" t="s">
        <v>274</v>
      </c>
      <c r="D995" t="s">
        <v>275</v>
      </c>
      <c r="E995" t="s">
        <v>234</v>
      </c>
      <c r="F995" t="s">
        <v>214</v>
      </c>
      <c r="G995">
        <v>0</v>
      </c>
    </row>
    <row r="996" spans="1:7" x14ac:dyDescent="0.35">
      <c r="A996" t="s">
        <v>276</v>
      </c>
      <c r="B996" t="s">
        <v>31</v>
      </c>
      <c r="C996" t="s">
        <v>274</v>
      </c>
      <c r="D996" t="s">
        <v>275</v>
      </c>
      <c r="E996" t="s">
        <v>235</v>
      </c>
      <c r="F996" t="s">
        <v>214</v>
      </c>
      <c r="G996">
        <v>0</v>
      </c>
    </row>
    <row r="997" spans="1:7" x14ac:dyDescent="0.35">
      <c r="A997" t="s">
        <v>276</v>
      </c>
      <c r="B997" t="s">
        <v>31</v>
      </c>
      <c r="C997" t="s">
        <v>274</v>
      </c>
      <c r="D997" t="s">
        <v>275</v>
      </c>
      <c r="E997" t="s">
        <v>236</v>
      </c>
      <c r="F997" t="s">
        <v>214</v>
      </c>
      <c r="G997">
        <v>3</v>
      </c>
    </row>
    <row r="998" spans="1:7" x14ac:dyDescent="0.35">
      <c r="A998" t="s">
        <v>276</v>
      </c>
      <c r="B998" t="s">
        <v>31</v>
      </c>
      <c r="C998" t="s">
        <v>274</v>
      </c>
      <c r="D998" t="s">
        <v>275</v>
      </c>
      <c r="E998" t="s">
        <v>237</v>
      </c>
      <c r="F998" t="s">
        <v>214</v>
      </c>
      <c r="G998">
        <v>0</v>
      </c>
    </row>
    <row r="999" spans="1:7" x14ac:dyDescent="0.35">
      <c r="A999" t="s">
        <v>276</v>
      </c>
      <c r="B999" t="s">
        <v>31</v>
      </c>
      <c r="C999" t="s">
        <v>274</v>
      </c>
      <c r="D999" t="s">
        <v>275</v>
      </c>
      <c r="E999" t="s">
        <v>238</v>
      </c>
      <c r="F999" t="s">
        <v>214</v>
      </c>
      <c r="G999">
        <v>3</v>
      </c>
    </row>
    <row r="1000" spans="1:7" x14ac:dyDescent="0.35">
      <c r="A1000" t="s">
        <v>276</v>
      </c>
      <c r="B1000" t="s">
        <v>31</v>
      </c>
      <c r="C1000" t="s">
        <v>274</v>
      </c>
      <c r="D1000" t="s">
        <v>275</v>
      </c>
      <c r="E1000" t="s">
        <v>239</v>
      </c>
      <c r="F1000" t="s">
        <v>214</v>
      </c>
      <c r="G1000">
        <v>0</v>
      </c>
    </row>
    <row r="1001" spans="1:7" x14ac:dyDescent="0.35">
      <c r="A1001" t="s">
        <v>276</v>
      </c>
      <c r="B1001" t="s">
        <v>31</v>
      </c>
      <c r="C1001" t="s">
        <v>274</v>
      </c>
      <c r="D1001" t="s">
        <v>275</v>
      </c>
      <c r="E1001" t="s">
        <v>240</v>
      </c>
      <c r="F1001" t="s">
        <v>214</v>
      </c>
      <c r="G1001">
        <v>0</v>
      </c>
    </row>
    <row r="1002" spans="1:7" x14ac:dyDescent="0.35">
      <c r="A1002" t="s">
        <v>276</v>
      </c>
      <c r="B1002" t="s">
        <v>31</v>
      </c>
      <c r="C1002" t="s">
        <v>274</v>
      </c>
      <c r="D1002" t="s">
        <v>275</v>
      </c>
      <c r="E1002" t="s">
        <v>241</v>
      </c>
      <c r="F1002" t="s">
        <v>214</v>
      </c>
      <c r="G1002">
        <v>0</v>
      </c>
    </row>
    <row r="1003" spans="1:7" x14ac:dyDescent="0.35">
      <c r="A1003" t="s">
        <v>276</v>
      </c>
      <c r="B1003" t="s">
        <v>189</v>
      </c>
      <c r="C1003" t="s">
        <v>274</v>
      </c>
      <c r="D1003" t="s">
        <v>275</v>
      </c>
      <c r="E1003" t="s">
        <v>228</v>
      </c>
      <c r="F1003" t="s">
        <v>214</v>
      </c>
      <c r="G1003">
        <v>0</v>
      </c>
    </row>
    <row r="1004" spans="1:7" x14ac:dyDescent="0.35">
      <c r="A1004" t="s">
        <v>276</v>
      </c>
      <c r="B1004" t="s">
        <v>189</v>
      </c>
      <c r="C1004" t="s">
        <v>274</v>
      </c>
      <c r="D1004" t="s">
        <v>275</v>
      </c>
      <c r="E1004" t="s">
        <v>229</v>
      </c>
      <c r="F1004" t="s">
        <v>214</v>
      </c>
      <c r="G1004">
        <v>0</v>
      </c>
    </row>
    <row r="1005" spans="1:7" x14ac:dyDescent="0.35">
      <c r="A1005" t="s">
        <v>276</v>
      </c>
      <c r="B1005" t="s">
        <v>189</v>
      </c>
      <c r="C1005" t="s">
        <v>274</v>
      </c>
      <c r="D1005" t="s">
        <v>275</v>
      </c>
      <c r="E1005" t="s">
        <v>230</v>
      </c>
      <c r="F1005" t="s">
        <v>214</v>
      </c>
      <c r="G1005">
        <v>0</v>
      </c>
    </row>
    <row r="1006" spans="1:7" x14ac:dyDescent="0.35">
      <c r="A1006" t="s">
        <v>276</v>
      </c>
      <c r="B1006" t="s">
        <v>189</v>
      </c>
      <c r="C1006" t="s">
        <v>274</v>
      </c>
      <c r="D1006" t="s">
        <v>275</v>
      </c>
      <c r="E1006" t="s">
        <v>231</v>
      </c>
      <c r="F1006" t="s">
        <v>214</v>
      </c>
      <c r="G1006">
        <v>0</v>
      </c>
    </row>
    <row r="1007" spans="1:7" x14ac:dyDescent="0.35">
      <c r="A1007" t="s">
        <v>276</v>
      </c>
      <c r="B1007" t="s">
        <v>189</v>
      </c>
      <c r="C1007" t="s">
        <v>274</v>
      </c>
      <c r="D1007" t="s">
        <v>275</v>
      </c>
      <c r="E1007" t="s">
        <v>232</v>
      </c>
      <c r="F1007" t="s">
        <v>214</v>
      </c>
      <c r="G1007">
        <v>2</v>
      </c>
    </row>
    <row r="1008" spans="1:7" x14ac:dyDescent="0.35">
      <c r="A1008" t="s">
        <v>276</v>
      </c>
      <c r="B1008" t="s">
        <v>189</v>
      </c>
      <c r="C1008" t="s">
        <v>274</v>
      </c>
      <c r="D1008" t="s">
        <v>275</v>
      </c>
      <c r="E1008" t="s">
        <v>242</v>
      </c>
      <c r="F1008" t="s">
        <v>214</v>
      </c>
      <c r="G1008">
        <v>0</v>
      </c>
    </row>
    <row r="1009" spans="1:7" x14ac:dyDescent="0.35">
      <c r="A1009" t="s">
        <v>276</v>
      </c>
      <c r="B1009" t="s">
        <v>189</v>
      </c>
      <c r="C1009" t="s">
        <v>274</v>
      </c>
      <c r="D1009" t="s">
        <v>275</v>
      </c>
      <c r="E1009" t="s">
        <v>243</v>
      </c>
      <c r="F1009" t="s">
        <v>214</v>
      </c>
      <c r="G1009">
        <v>1</v>
      </c>
    </row>
    <row r="1010" spans="1:7" x14ac:dyDescent="0.35">
      <c r="A1010" t="s">
        <v>276</v>
      </c>
      <c r="B1010" t="s">
        <v>189</v>
      </c>
      <c r="C1010" t="s">
        <v>274</v>
      </c>
      <c r="D1010" t="s">
        <v>275</v>
      </c>
      <c r="E1010" t="s">
        <v>244</v>
      </c>
      <c r="F1010" t="s">
        <v>214</v>
      </c>
      <c r="G1010">
        <v>0</v>
      </c>
    </row>
    <row r="1011" spans="1:7" x14ac:dyDescent="0.35">
      <c r="A1011" t="s">
        <v>276</v>
      </c>
      <c r="B1011" t="s">
        <v>189</v>
      </c>
      <c r="C1011" t="s">
        <v>274</v>
      </c>
      <c r="D1011" t="s">
        <v>275</v>
      </c>
      <c r="E1011" t="s">
        <v>233</v>
      </c>
      <c r="F1011" t="s">
        <v>214</v>
      </c>
      <c r="G1011">
        <v>0</v>
      </c>
    </row>
    <row r="1012" spans="1:7" x14ac:dyDescent="0.35">
      <c r="A1012" t="s">
        <v>276</v>
      </c>
      <c r="B1012" t="s">
        <v>189</v>
      </c>
      <c r="C1012" t="s">
        <v>274</v>
      </c>
      <c r="D1012" t="s">
        <v>275</v>
      </c>
      <c r="E1012" t="s">
        <v>234</v>
      </c>
      <c r="F1012" t="s">
        <v>214</v>
      </c>
      <c r="G1012">
        <v>0</v>
      </c>
    </row>
    <row r="1013" spans="1:7" x14ac:dyDescent="0.35">
      <c r="A1013" t="s">
        <v>276</v>
      </c>
      <c r="B1013" t="s">
        <v>189</v>
      </c>
      <c r="C1013" t="s">
        <v>274</v>
      </c>
      <c r="D1013" t="s">
        <v>275</v>
      </c>
      <c r="E1013" t="s">
        <v>235</v>
      </c>
      <c r="F1013" t="s">
        <v>214</v>
      </c>
      <c r="G1013">
        <v>0</v>
      </c>
    </row>
    <row r="1014" spans="1:7" x14ac:dyDescent="0.35">
      <c r="A1014" t="s">
        <v>276</v>
      </c>
      <c r="B1014" t="s">
        <v>189</v>
      </c>
      <c r="C1014" t="s">
        <v>274</v>
      </c>
      <c r="D1014" t="s">
        <v>275</v>
      </c>
      <c r="E1014" t="s">
        <v>236</v>
      </c>
      <c r="F1014" t="s">
        <v>214</v>
      </c>
      <c r="G1014">
        <v>1</v>
      </c>
    </row>
    <row r="1015" spans="1:7" x14ac:dyDescent="0.35">
      <c r="A1015" t="s">
        <v>276</v>
      </c>
      <c r="B1015" t="s">
        <v>189</v>
      </c>
      <c r="C1015" t="s">
        <v>274</v>
      </c>
      <c r="D1015" t="s">
        <v>275</v>
      </c>
      <c r="E1015" t="s">
        <v>237</v>
      </c>
      <c r="F1015" t="s">
        <v>214</v>
      </c>
      <c r="G1015">
        <v>0</v>
      </c>
    </row>
    <row r="1016" spans="1:7" x14ac:dyDescent="0.35">
      <c r="A1016" t="s">
        <v>276</v>
      </c>
      <c r="B1016" t="s">
        <v>189</v>
      </c>
      <c r="C1016" t="s">
        <v>274</v>
      </c>
      <c r="D1016" t="s">
        <v>275</v>
      </c>
      <c r="E1016" t="s">
        <v>238</v>
      </c>
      <c r="F1016" t="s">
        <v>214</v>
      </c>
      <c r="G1016">
        <v>0</v>
      </c>
    </row>
    <row r="1017" spans="1:7" x14ac:dyDescent="0.35">
      <c r="A1017" t="s">
        <v>276</v>
      </c>
      <c r="B1017" t="s">
        <v>189</v>
      </c>
      <c r="C1017" t="s">
        <v>274</v>
      </c>
      <c r="D1017" t="s">
        <v>275</v>
      </c>
      <c r="E1017" t="s">
        <v>239</v>
      </c>
      <c r="F1017" t="s">
        <v>214</v>
      </c>
      <c r="G1017">
        <v>0</v>
      </c>
    </row>
    <row r="1018" spans="1:7" x14ac:dyDescent="0.35">
      <c r="A1018" t="s">
        <v>276</v>
      </c>
      <c r="B1018" t="s">
        <v>189</v>
      </c>
      <c r="C1018" t="s">
        <v>274</v>
      </c>
      <c r="D1018" t="s">
        <v>275</v>
      </c>
      <c r="E1018" t="s">
        <v>240</v>
      </c>
      <c r="F1018" t="s">
        <v>214</v>
      </c>
      <c r="G1018">
        <v>3</v>
      </c>
    </row>
    <row r="1019" spans="1:7" x14ac:dyDescent="0.35">
      <c r="A1019" t="s">
        <v>276</v>
      </c>
      <c r="B1019" t="s">
        <v>189</v>
      </c>
      <c r="C1019" t="s">
        <v>274</v>
      </c>
      <c r="D1019" t="s">
        <v>275</v>
      </c>
      <c r="E1019" t="s">
        <v>241</v>
      </c>
      <c r="F1019" t="s">
        <v>214</v>
      </c>
      <c r="G1019">
        <v>0</v>
      </c>
    </row>
    <row r="1020" spans="1:7" x14ac:dyDescent="0.35">
      <c r="A1020" t="s">
        <v>276</v>
      </c>
      <c r="B1020" t="s">
        <v>32</v>
      </c>
      <c r="C1020" t="s">
        <v>274</v>
      </c>
      <c r="D1020" t="s">
        <v>275</v>
      </c>
      <c r="E1020" t="s">
        <v>228</v>
      </c>
      <c r="F1020" t="s">
        <v>214</v>
      </c>
      <c r="G1020">
        <v>0</v>
      </c>
    </row>
    <row r="1021" spans="1:7" x14ac:dyDescent="0.35">
      <c r="A1021" t="s">
        <v>276</v>
      </c>
      <c r="B1021" t="s">
        <v>32</v>
      </c>
      <c r="C1021" t="s">
        <v>274</v>
      </c>
      <c r="D1021" t="s">
        <v>275</v>
      </c>
      <c r="E1021" t="s">
        <v>229</v>
      </c>
      <c r="F1021" t="s">
        <v>214</v>
      </c>
      <c r="G1021">
        <v>0</v>
      </c>
    </row>
    <row r="1022" spans="1:7" x14ac:dyDescent="0.35">
      <c r="A1022" t="s">
        <v>276</v>
      </c>
      <c r="B1022" t="s">
        <v>32</v>
      </c>
      <c r="C1022" t="s">
        <v>274</v>
      </c>
      <c r="D1022" t="s">
        <v>275</v>
      </c>
      <c r="E1022" t="s">
        <v>230</v>
      </c>
      <c r="F1022" t="s">
        <v>214</v>
      </c>
      <c r="G1022">
        <v>2</v>
      </c>
    </row>
    <row r="1023" spans="1:7" x14ac:dyDescent="0.35">
      <c r="A1023" t="s">
        <v>276</v>
      </c>
      <c r="B1023" t="s">
        <v>32</v>
      </c>
      <c r="C1023" t="s">
        <v>274</v>
      </c>
      <c r="D1023" t="s">
        <v>275</v>
      </c>
      <c r="E1023" t="s">
        <v>231</v>
      </c>
      <c r="F1023" t="s">
        <v>214</v>
      </c>
      <c r="G1023">
        <v>1</v>
      </c>
    </row>
    <row r="1024" spans="1:7" x14ac:dyDescent="0.35">
      <c r="A1024" t="s">
        <v>276</v>
      </c>
      <c r="B1024" t="s">
        <v>32</v>
      </c>
      <c r="C1024" t="s">
        <v>274</v>
      </c>
      <c r="D1024" t="s">
        <v>275</v>
      </c>
      <c r="E1024" t="s">
        <v>232</v>
      </c>
      <c r="F1024" t="s">
        <v>214</v>
      </c>
      <c r="G1024">
        <v>0</v>
      </c>
    </row>
    <row r="1025" spans="1:7" x14ac:dyDescent="0.35">
      <c r="A1025" t="s">
        <v>276</v>
      </c>
      <c r="B1025" t="s">
        <v>32</v>
      </c>
      <c r="C1025" t="s">
        <v>274</v>
      </c>
      <c r="D1025" t="s">
        <v>275</v>
      </c>
      <c r="E1025" t="s">
        <v>242</v>
      </c>
      <c r="F1025" t="s">
        <v>214</v>
      </c>
      <c r="G1025">
        <v>0</v>
      </c>
    </row>
    <row r="1026" spans="1:7" x14ac:dyDescent="0.35">
      <c r="A1026" t="s">
        <v>276</v>
      </c>
      <c r="B1026" t="s">
        <v>32</v>
      </c>
      <c r="C1026" t="s">
        <v>274</v>
      </c>
      <c r="D1026" t="s">
        <v>275</v>
      </c>
      <c r="E1026" t="s">
        <v>243</v>
      </c>
      <c r="F1026" t="s">
        <v>214</v>
      </c>
      <c r="G1026">
        <v>2</v>
      </c>
    </row>
    <row r="1027" spans="1:7" x14ac:dyDescent="0.35">
      <c r="A1027" t="s">
        <v>276</v>
      </c>
      <c r="B1027" t="s">
        <v>32</v>
      </c>
      <c r="C1027" t="s">
        <v>274</v>
      </c>
      <c r="D1027" t="s">
        <v>275</v>
      </c>
      <c r="E1027" t="s">
        <v>244</v>
      </c>
      <c r="F1027" t="s">
        <v>214</v>
      </c>
      <c r="G1027">
        <v>0</v>
      </c>
    </row>
    <row r="1028" spans="1:7" x14ac:dyDescent="0.35">
      <c r="A1028" t="s">
        <v>276</v>
      </c>
      <c r="B1028" t="s">
        <v>32</v>
      </c>
      <c r="C1028" t="s">
        <v>274</v>
      </c>
      <c r="D1028" t="s">
        <v>275</v>
      </c>
      <c r="E1028" t="s">
        <v>233</v>
      </c>
      <c r="F1028" t="s">
        <v>214</v>
      </c>
      <c r="G1028">
        <v>0</v>
      </c>
    </row>
    <row r="1029" spans="1:7" x14ac:dyDescent="0.35">
      <c r="A1029" t="s">
        <v>276</v>
      </c>
      <c r="B1029" t="s">
        <v>32</v>
      </c>
      <c r="C1029" t="s">
        <v>274</v>
      </c>
      <c r="D1029" t="s">
        <v>275</v>
      </c>
      <c r="E1029" t="s">
        <v>234</v>
      </c>
      <c r="F1029" t="s">
        <v>214</v>
      </c>
      <c r="G1029">
        <v>0</v>
      </c>
    </row>
    <row r="1030" spans="1:7" x14ac:dyDescent="0.35">
      <c r="A1030" t="s">
        <v>276</v>
      </c>
      <c r="B1030" t="s">
        <v>32</v>
      </c>
      <c r="C1030" t="s">
        <v>274</v>
      </c>
      <c r="D1030" t="s">
        <v>275</v>
      </c>
      <c r="E1030" t="s">
        <v>235</v>
      </c>
      <c r="F1030" t="s">
        <v>214</v>
      </c>
      <c r="G1030">
        <v>0</v>
      </c>
    </row>
    <row r="1031" spans="1:7" x14ac:dyDescent="0.35">
      <c r="A1031" t="s">
        <v>276</v>
      </c>
      <c r="B1031" t="s">
        <v>32</v>
      </c>
      <c r="C1031" t="s">
        <v>274</v>
      </c>
      <c r="D1031" t="s">
        <v>275</v>
      </c>
      <c r="E1031" t="s">
        <v>236</v>
      </c>
      <c r="F1031" t="s">
        <v>214</v>
      </c>
      <c r="G1031">
        <v>2</v>
      </c>
    </row>
    <row r="1032" spans="1:7" x14ac:dyDescent="0.35">
      <c r="A1032" t="s">
        <v>276</v>
      </c>
      <c r="B1032" t="s">
        <v>32</v>
      </c>
      <c r="C1032" t="s">
        <v>274</v>
      </c>
      <c r="D1032" t="s">
        <v>275</v>
      </c>
      <c r="E1032" t="s">
        <v>237</v>
      </c>
      <c r="F1032" t="s">
        <v>214</v>
      </c>
      <c r="G1032">
        <v>0</v>
      </c>
    </row>
    <row r="1033" spans="1:7" x14ac:dyDescent="0.35">
      <c r="A1033" t="s">
        <v>276</v>
      </c>
      <c r="B1033" t="s">
        <v>32</v>
      </c>
      <c r="C1033" t="s">
        <v>274</v>
      </c>
      <c r="D1033" t="s">
        <v>275</v>
      </c>
      <c r="E1033" t="s">
        <v>238</v>
      </c>
      <c r="F1033" t="s">
        <v>214</v>
      </c>
      <c r="G1033">
        <v>0</v>
      </c>
    </row>
    <row r="1034" spans="1:7" x14ac:dyDescent="0.35">
      <c r="A1034" t="s">
        <v>276</v>
      </c>
      <c r="B1034" t="s">
        <v>32</v>
      </c>
      <c r="C1034" t="s">
        <v>274</v>
      </c>
      <c r="D1034" t="s">
        <v>275</v>
      </c>
      <c r="E1034" t="s">
        <v>239</v>
      </c>
      <c r="F1034" t="s">
        <v>214</v>
      </c>
      <c r="G1034">
        <v>0</v>
      </c>
    </row>
    <row r="1035" spans="1:7" x14ac:dyDescent="0.35">
      <c r="A1035" t="s">
        <v>276</v>
      </c>
      <c r="B1035" t="s">
        <v>32</v>
      </c>
      <c r="C1035" t="s">
        <v>274</v>
      </c>
      <c r="D1035" t="s">
        <v>275</v>
      </c>
      <c r="E1035" t="s">
        <v>240</v>
      </c>
      <c r="F1035" t="s">
        <v>214</v>
      </c>
      <c r="G1035">
        <v>0</v>
      </c>
    </row>
    <row r="1036" spans="1:7" x14ac:dyDescent="0.35">
      <c r="A1036" t="s">
        <v>276</v>
      </c>
      <c r="B1036" t="s">
        <v>32</v>
      </c>
      <c r="C1036" t="s">
        <v>274</v>
      </c>
      <c r="D1036" t="s">
        <v>275</v>
      </c>
      <c r="E1036" t="s">
        <v>241</v>
      </c>
      <c r="F1036" t="s">
        <v>214</v>
      </c>
      <c r="G1036">
        <v>0</v>
      </c>
    </row>
    <row r="1037" spans="1:7" x14ac:dyDescent="0.35">
      <c r="A1037" t="s">
        <v>276</v>
      </c>
      <c r="B1037" t="s">
        <v>33</v>
      </c>
      <c r="C1037" t="s">
        <v>274</v>
      </c>
      <c r="D1037" t="s">
        <v>275</v>
      </c>
      <c r="E1037" t="s">
        <v>228</v>
      </c>
      <c r="F1037" t="s">
        <v>214</v>
      </c>
      <c r="G1037">
        <v>0</v>
      </c>
    </row>
    <row r="1038" spans="1:7" x14ac:dyDescent="0.35">
      <c r="A1038" t="s">
        <v>276</v>
      </c>
      <c r="B1038" t="s">
        <v>33</v>
      </c>
      <c r="C1038" t="s">
        <v>274</v>
      </c>
      <c r="D1038" t="s">
        <v>275</v>
      </c>
      <c r="E1038" t="s">
        <v>229</v>
      </c>
      <c r="F1038" t="s">
        <v>214</v>
      </c>
      <c r="G1038">
        <v>0</v>
      </c>
    </row>
    <row r="1039" spans="1:7" x14ac:dyDescent="0.35">
      <c r="A1039" t="s">
        <v>276</v>
      </c>
      <c r="B1039" t="s">
        <v>33</v>
      </c>
      <c r="C1039" t="s">
        <v>274</v>
      </c>
      <c r="D1039" t="s">
        <v>275</v>
      </c>
      <c r="E1039" t="s">
        <v>230</v>
      </c>
      <c r="F1039" t="s">
        <v>214</v>
      </c>
      <c r="G1039">
        <v>0</v>
      </c>
    </row>
    <row r="1040" spans="1:7" x14ac:dyDescent="0.35">
      <c r="A1040" t="s">
        <v>276</v>
      </c>
      <c r="B1040" t="s">
        <v>33</v>
      </c>
      <c r="C1040" t="s">
        <v>274</v>
      </c>
      <c r="D1040" t="s">
        <v>275</v>
      </c>
      <c r="E1040" t="s">
        <v>231</v>
      </c>
      <c r="F1040" t="s">
        <v>214</v>
      </c>
      <c r="G1040">
        <v>0</v>
      </c>
    </row>
    <row r="1041" spans="1:7" x14ac:dyDescent="0.35">
      <c r="A1041" t="s">
        <v>276</v>
      </c>
      <c r="B1041" t="s">
        <v>33</v>
      </c>
      <c r="C1041" t="s">
        <v>274</v>
      </c>
      <c r="D1041" t="s">
        <v>275</v>
      </c>
      <c r="E1041" t="s">
        <v>232</v>
      </c>
      <c r="F1041" t="s">
        <v>214</v>
      </c>
      <c r="G1041">
        <v>12</v>
      </c>
    </row>
    <row r="1042" spans="1:7" x14ac:dyDescent="0.35">
      <c r="A1042" t="s">
        <v>276</v>
      </c>
      <c r="B1042" t="s">
        <v>33</v>
      </c>
      <c r="C1042" t="s">
        <v>274</v>
      </c>
      <c r="D1042" t="s">
        <v>275</v>
      </c>
      <c r="E1042" t="s">
        <v>242</v>
      </c>
      <c r="F1042" t="s">
        <v>214</v>
      </c>
      <c r="G1042">
        <v>28</v>
      </c>
    </row>
    <row r="1043" spans="1:7" x14ac:dyDescent="0.35">
      <c r="A1043" t="s">
        <v>276</v>
      </c>
      <c r="B1043" t="s">
        <v>33</v>
      </c>
      <c r="C1043" t="s">
        <v>274</v>
      </c>
      <c r="D1043" t="s">
        <v>275</v>
      </c>
      <c r="E1043" t="s">
        <v>243</v>
      </c>
      <c r="F1043" t="s">
        <v>214</v>
      </c>
      <c r="G1043">
        <v>0</v>
      </c>
    </row>
    <row r="1044" spans="1:7" x14ac:dyDescent="0.35">
      <c r="A1044" t="s">
        <v>276</v>
      </c>
      <c r="B1044" t="s">
        <v>33</v>
      </c>
      <c r="C1044" t="s">
        <v>274</v>
      </c>
      <c r="D1044" t="s">
        <v>275</v>
      </c>
      <c r="E1044" t="s">
        <v>244</v>
      </c>
      <c r="F1044" t="s">
        <v>214</v>
      </c>
      <c r="G1044">
        <v>3</v>
      </c>
    </row>
    <row r="1045" spans="1:7" x14ac:dyDescent="0.35">
      <c r="A1045" t="s">
        <v>276</v>
      </c>
      <c r="B1045" t="s">
        <v>33</v>
      </c>
      <c r="C1045" t="s">
        <v>274</v>
      </c>
      <c r="D1045" t="s">
        <v>275</v>
      </c>
      <c r="E1045" t="s">
        <v>233</v>
      </c>
      <c r="F1045" t="s">
        <v>214</v>
      </c>
      <c r="G1045">
        <v>0</v>
      </c>
    </row>
    <row r="1046" spans="1:7" x14ac:dyDescent="0.35">
      <c r="A1046" t="s">
        <v>276</v>
      </c>
      <c r="B1046" t="s">
        <v>33</v>
      </c>
      <c r="C1046" t="s">
        <v>274</v>
      </c>
      <c r="D1046" t="s">
        <v>275</v>
      </c>
      <c r="E1046" t="s">
        <v>234</v>
      </c>
      <c r="F1046" t="s">
        <v>214</v>
      </c>
      <c r="G1046">
        <v>0</v>
      </c>
    </row>
    <row r="1047" spans="1:7" x14ac:dyDescent="0.35">
      <c r="A1047" t="s">
        <v>276</v>
      </c>
      <c r="B1047" t="s">
        <v>33</v>
      </c>
      <c r="C1047" t="s">
        <v>274</v>
      </c>
      <c r="D1047" t="s">
        <v>275</v>
      </c>
      <c r="E1047" t="s">
        <v>235</v>
      </c>
      <c r="F1047" t="s">
        <v>214</v>
      </c>
      <c r="G1047">
        <v>0</v>
      </c>
    </row>
    <row r="1048" spans="1:7" x14ac:dyDescent="0.35">
      <c r="A1048" t="s">
        <v>276</v>
      </c>
      <c r="B1048" t="s">
        <v>33</v>
      </c>
      <c r="C1048" t="s">
        <v>274</v>
      </c>
      <c r="D1048" t="s">
        <v>275</v>
      </c>
      <c r="E1048" t="s">
        <v>236</v>
      </c>
      <c r="F1048" t="s">
        <v>214</v>
      </c>
      <c r="G1048">
        <v>5</v>
      </c>
    </row>
    <row r="1049" spans="1:7" x14ac:dyDescent="0.35">
      <c r="A1049" t="s">
        <v>276</v>
      </c>
      <c r="B1049" t="s">
        <v>33</v>
      </c>
      <c r="C1049" t="s">
        <v>274</v>
      </c>
      <c r="D1049" t="s">
        <v>275</v>
      </c>
      <c r="E1049" t="s">
        <v>237</v>
      </c>
      <c r="F1049" t="s">
        <v>214</v>
      </c>
      <c r="G1049">
        <v>0</v>
      </c>
    </row>
    <row r="1050" spans="1:7" x14ac:dyDescent="0.35">
      <c r="A1050" t="s">
        <v>276</v>
      </c>
      <c r="B1050" t="s">
        <v>33</v>
      </c>
      <c r="C1050" t="s">
        <v>274</v>
      </c>
      <c r="D1050" t="s">
        <v>275</v>
      </c>
      <c r="E1050" t="s">
        <v>238</v>
      </c>
      <c r="F1050" t="s">
        <v>214</v>
      </c>
      <c r="G1050">
        <v>1</v>
      </c>
    </row>
    <row r="1051" spans="1:7" x14ac:dyDescent="0.35">
      <c r="A1051" t="s">
        <v>276</v>
      </c>
      <c r="B1051" t="s">
        <v>33</v>
      </c>
      <c r="C1051" t="s">
        <v>274</v>
      </c>
      <c r="D1051" t="s">
        <v>275</v>
      </c>
      <c r="E1051" t="s">
        <v>239</v>
      </c>
      <c r="F1051" t="s">
        <v>214</v>
      </c>
      <c r="G1051">
        <v>1</v>
      </c>
    </row>
    <row r="1052" spans="1:7" x14ac:dyDescent="0.35">
      <c r="A1052" t="s">
        <v>276</v>
      </c>
      <c r="B1052" t="s">
        <v>33</v>
      </c>
      <c r="C1052" t="s">
        <v>274</v>
      </c>
      <c r="D1052" t="s">
        <v>275</v>
      </c>
      <c r="E1052" t="s">
        <v>240</v>
      </c>
      <c r="F1052" t="s">
        <v>214</v>
      </c>
      <c r="G1052">
        <v>3</v>
      </c>
    </row>
    <row r="1053" spans="1:7" x14ac:dyDescent="0.35">
      <c r="A1053" t="s">
        <v>276</v>
      </c>
      <c r="B1053" t="s">
        <v>33</v>
      </c>
      <c r="C1053" t="s">
        <v>274</v>
      </c>
      <c r="D1053" t="s">
        <v>275</v>
      </c>
      <c r="E1053" t="s">
        <v>241</v>
      </c>
      <c r="F1053" t="s">
        <v>214</v>
      </c>
      <c r="G1053">
        <v>0</v>
      </c>
    </row>
    <row r="1054" spans="1:7" x14ac:dyDescent="0.35">
      <c r="A1054" t="s">
        <v>276</v>
      </c>
      <c r="B1054" t="s">
        <v>34</v>
      </c>
      <c r="C1054" t="s">
        <v>274</v>
      </c>
      <c r="D1054" t="s">
        <v>275</v>
      </c>
      <c r="E1054" t="s">
        <v>228</v>
      </c>
      <c r="F1054" t="s">
        <v>214</v>
      </c>
      <c r="G1054">
        <v>0</v>
      </c>
    </row>
    <row r="1055" spans="1:7" x14ac:dyDescent="0.35">
      <c r="A1055" t="s">
        <v>276</v>
      </c>
      <c r="B1055" t="s">
        <v>34</v>
      </c>
      <c r="C1055" t="s">
        <v>274</v>
      </c>
      <c r="D1055" t="s">
        <v>275</v>
      </c>
      <c r="E1055" t="s">
        <v>229</v>
      </c>
      <c r="F1055" t="s">
        <v>214</v>
      </c>
      <c r="G1055">
        <v>0</v>
      </c>
    </row>
    <row r="1056" spans="1:7" x14ac:dyDescent="0.35">
      <c r="A1056" t="s">
        <v>276</v>
      </c>
      <c r="B1056" t="s">
        <v>34</v>
      </c>
      <c r="C1056" t="s">
        <v>274</v>
      </c>
      <c r="D1056" t="s">
        <v>275</v>
      </c>
      <c r="E1056" t="s">
        <v>230</v>
      </c>
      <c r="F1056" t="s">
        <v>214</v>
      </c>
      <c r="G1056">
        <v>55</v>
      </c>
    </row>
    <row r="1057" spans="1:7" x14ac:dyDescent="0.35">
      <c r="A1057" t="s">
        <v>276</v>
      </c>
      <c r="B1057" t="s">
        <v>34</v>
      </c>
      <c r="C1057" t="s">
        <v>274</v>
      </c>
      <c r="D1057" t="s">
        <v>275</v>
      </c>
      <c r="E1057" t="s">
        <v>231</v>
      </c>
      <c r="F1057" t="s">
        <v>214</v>
      </c>
      <c r="G1057">
        <v>0</v>
      </c>
    </row>
    <row r="1058" spans="1:7" x14ac:dyDescent="0.35">
      <c r="A1058" t="s">
        <v>276</v>
      </c>
      <c r="B1058" t="s">
        <v>34</v>
      </c>
      <c r="C1058" t="s">
        <v>274</v>
      </c>
      <c r="D1058" t="s">
        <v>275</v>
      </c>
      <c r="E1058" t="s">
        <v>232</v>
      </c>
      <c r="F1058" t="s">
        <v>214</v>
      </c>
      <c r="G1058">
        <v>0</v>
      </c>
    </row>
    <row r="1059" spans="1:7" x14ac:dyDescent="0.35">
      <c r="A1059" t="s">
        <v>276</v>
      </c>
      <c r="B1059" t="s">
        <v>34</v>
      </c>
      <c r="C1059" t="s">
        <v>274</v>
      </c>
      <c r="D1059" t="s">
        <v>275</v>
      </c>
      <c r="E1059" t="s">
        <v>242</v>
      </c>
      <c r="F1059" t="s">
        <v>214</v>
      </c>
      <c r="G1059">
        <v>0</v>
      </c>
    </row>
    <row r="1060" spans="1:7" x14ac:dyDescent="0.35">
      <c r="A1060" t="s">
        <v>276</v>
      </c>
      <c r="B1060" t="s">
        <v>34</v>
      </c>
      <c r="C1060" t="s">
        <v>274</v>
      </c>
      <c r="D1060" t="s">
        <v>275</v>
      </c>
      <c r="E1060" t="s">
        <v>243</v>
      </c>
      <c r="F1060" t="s">
        <v>214</v>
      </c>
      <c r="G1060">
        <v>0</v>
      </c>
    </row>
    <row r="1061" spans="1:7" x14ac:dyDescent="0.35">
      <c r="A1061" t="s">
        <v>276</v>
      </c>
      <c r="B1061" t="s">
        <v>34</v>
      </c>
      <c r="C1061" t="s">
        <v>274</v>
      </c>
      <c r="D1061" t="s">
        <v>275</v>
      </c>
      <c r="E1061" t="s">
        <v>244</v>
      </c>
      <c r="F1061" t="s">
        <v>214</v>
      </c>
      <c r="G1061">
        <v>0</v>
      </c>
    </row>
    <row r="1062" spans="1:7" x14ac:dyDescent="0.35">
      <c r="A1062" t="s">
        <v>276</v>
      </c>
      <c r="B1062" t="s">
        <v>34</v>
      </c>
      <c r="C1062" t="s">
        <v>274</v>
      </c>
      <c r="D1062" t="s">
        <v>275</v>
      </c>
      <c r="E1062" t="s">
        <v>233</v>
      </c>
      <c r="F1062" t="s">
        <v>214</v>
      </c>
      <c r="G1062">
        <v>0</v>
      </c>
    </row>
    <row r="1063" spans="1:7" x14ac:dyDescent="0.35">
      <c r="A1063" t="s">
        <v>276</v>
      </c>
      <c r="B1063" t="s">
        <v>34</v>
      </c>
      <c r="C1063" t="s">
        <v>274</v>
      </c>
      <c r="D1063" t="s">
        <v>275</v>
      </c>
      <c r="E1063" t="s">
        <v>234</v>
      </c>
      <c r="F1063" t="s">
        <v>214</v>
      </c>
      <c r="G1063">
        <v>0</v>
      </c>
    </row>
    <row r="1064" spans="1:7" x14ac:dyDescent="0.35">
      <c r="A1064" t="s">
        <v>276</v>
      </c>
      <c r="B1064" t="s">
        <v>34</v>
      </c>
      <c r="C1064" t="s">
        <v>274</v>
      </c>
      <c r="D1064" t="s">
        <v>275</v>
      </c>
      <c r="E1064" t="s">
        <v>235</v>
      </c>
      <c r="F1064" t="s">
        <v>214</v>
      </c>
      <c r="G1064">
        <v>0</v>
      </c>
    </row>
    <row r="1065" spans="1:7" x14ac:dyDescent="0.35">
      <c r="A1065" t="s">
        <v>276</v>
      </c>
      <c r="B1065" t="s">
        <v>34</v>
      </c>
      <c r="C1065" t="s">
        <v>274</v>
      </c>
      <c r="D1065" t="s">
        <v>275</v>
      </c>
      <c r="E1065" t="s">
        <v>236</v>
      </c>
      <c r="F1065" t="s">
        <v>214</v>
      </c>
      <c r="G1065">
        <v>4</v>
      </c>
    </row>
    <row r="1066" spans="1:7" x14ac:dyDescent="0.35">
      <c r="A1066" t="s">
        <v>276</v>
      </c>
      <c r="B1066" t="s">
        <v>34</v>
      </c>
      <c r="C1066" t="s">
        <v>274</v>
      </c>
      <c r="D1066" t="s">
        <v>275</v>
      </c>
      <c r="E1066" t="s">
        <v>237</v>
      </c>
      <c r="F1066" t="s">
        <v>214</v>
      </c>
      <c r="G1066">
        <v>5</v>
      </c>
    </row>
    <row r="1067" spans="1:7" x14ac:dyDescent="0.35">
      <c r="A1067" t="s">
        <v>276</v>
      </c>
      <c r="B1067" t="s">
        <v>34</v>
      </c>
      <c r="C1067" t="s">
        <v>274</v>
      </c>
      <c r="D1067" t="s">
        <v>275</v>
      </c>
      <c r="E1067" t="s">
        <v>238</v>
      </c>
      <c r="F1067" t="s">
        <v>214</v>
      </c>
      <c r="G1067">
        <v>2</v>
      </c>
    </row>
    <row r="1068" spans="1:7" x14ac:dyDescent="0.35">
      <c r="A1068" t="s">
        <v>276</v>
      </c>
      <c r="B1068" t="s">
        <v>34</v>
      </c>
      <c r="C1068" t="s">
        <v>274</v>
      </c>
      <c r="D1068" t="s">
        <v>275</v>
      </c>
      <c r="E1068" t="s">
        <v>239</v>
      </c>
      <c r="F1068" t="s">
        <v>214</v>
      </c>
      <c r="G1068">
        <v>0</v>
      </c>
    </row>
    <row r="1069" spans="1:7" x14ac:dyDescent="0.35">
      <c r="A1069" t="s">
        <v>276</v>
      </c>
      <c r="B1069" t="s">
        <v>34</v>
      </c>
      <c r="C1069" t="s">
        <v>274</v>
      </c>
      <c r="D1069" t="s">
        <v>275</v>
      </c>
      <c r="E1069" t="s">
        <v>240</v>
      </c>
      <c r="F1069" t="s">
        <v>214</v>
      </c>
      <c r="G1069">
        <v>0</v>
      </c>
    </row>
    <row r="1070" spans="1:7" x14ac:dyDescent="0.35">
      <c r="A1070" t="s">
        <v>276</v>
      </c>
      <c r="B1070" t="s">
        <v>34</v>
      </c>
      <c r="C1070" t="s">
        <v>274</v>
      </c>
      <c r="D1070" t="s">
        <v>275</v>
      </c>
      <c r="E1070" t="s">
        <v>241</v>
      </c>
      <c r="F1070" t="s">
        <v>214</v>
      </c>
      <c r="G1070">
        <v>0</v>
      </c>
    </row>
    <row r="1071" spans="1:7" x14ac:dyDescent="0.35">
      <c r="A1071" t="s">
        <v>276</v>
      </c>
      <c r="B1071" t="s">
        <v>35</v>
      </c>
      <c r="C1071" t="s">
        <v>274</v>
      </c>
      <c r="D1071" t="s">
        <v>275</v>
      </c>
      <c r="E1071" t="s">
        <v>228</v>
      </c>
      <c r="F1071" t="s">
        <v>214</v>
      </c>
      <c r="G1071">
        <v>0</v>
      </c>
    </row>
    <row r="1072" spans="1:7" x14ac:dyDescent="0.35">
      <c r="A1072" t="s">
        <v>276</v>
      </c>
      <c r="B1072" t="s">
        <v>35</v>
      </c>
      <c r="C1072" t="s">
        <v>274</v>
      </c>
      <c r="D1072" t="s">
        <v>275</v>
      </c>
      <c r="E1072" t="s">
        <v>229</v>
      </c>
      <c r="F1072" t="s">
        <v>214</v>
      </c>
      <c r="G1072">
        <v>0</v>
      </c>
    </row>
    <row r="1073" spans="1:7" x14ac:dyDescent="0.35">
      <c r="A1073" t="s">
        <v>276</v>
      </c>
      <c r="B1073" t="s">
        <v>35</v>
      </c>
      <c r="C1073" t="s">
        <v>274</v>
      </c>
      <c r="D1073" t="s">
        <v>275</v>
      </c>
      <c r="E1073" t="s">
        <v>230</v>
      </c>
      <c r="F1073" t="s">
        <v>214</v>
      </c>
      <c r="G1073">
        <v>0</v>
      </c>
    </row>
    <row r="1074" spans="1:7" x14ac:dyDescent="0.35">
      <c r="A1074" t="s">
        <v>276</v>
      </c>
      <c r="B1074" t="s">
        <v>35</v>
      </c>
      <c r="C1074" t="s">
        <v>274</v>
      </c>
      <c r="D1074" t="s">
        <v>275</v>
      </c>
      <c r="E1074" t="s">
        <v>231</v>
      </c>
      <c r="F1074" t="s">
        <v>214</v>
      </c>
      <c r="G1074">
        <v>0</v>
      </c>
    </row>
    <row r="1075" spans="1:7" x14ac:dyDescent="0.35">
      <c r="A1075" t="s">
        <v>276</v>
      </c>
      <c r="B1075" t="s">
        <v>35</v>
      </c>
      <c r="C1075" t="s">
        <v>274</v>
      </c>
      <c r="D1075" t="s">
        <v>275</v>
      </c>
      <c r="E1075" t="s">
        <v>232</v>
      </c>
      <c r="F1075" t="s">
        <v>214</v>
      </c>
      <c r="G1075">
        <v>26</v>
      </c>
    </row>
    <row r="1076" spans="1:7" x14ac:dyDescent="0.35">
      <c r="A1076" t="s">
        <v>276</v>
      </c>
      <c r="B1076" t="s">
        <v>35</v>
      </c>
      <c r="C1076" t="s">
        <v>274</v>
      </c>
      <c r="D1076" t="s">
        <v>275</v>
      </c>
      <c r="E1076" t="s">
        <v>242</v>
      </c>
      <c r="F1076" t="s">
        <v>214</v>
      </c>
      <c r="G1076">
        <v>0</v>
      </c>
    </row>
    <row r="1077" spans="1:7" x14ac:dyDescent="0.35">
      <c r="A1077" t="s">
        <v>276</v>
      </c>
      <c r="B1077" t="s">
        <v>35</v>
      </c>
      <c r="C1077" t="s">
        <v>274</v>
      </c>
      <c r="D1077" t="s">
        <v>275</v>
      </c>
      <c r="E1077" t="s">
        <v>243</v>
      </c>
      <c r="F1077" t="s">
        <v>214</v>
      </c>
      <c r="G1077">
        <v>0</v>
      </c>
    </row>
    <row r="1078" spans="1:7" x14ac:dyDescent="0.35">
      <c r="A1078" t="s">
        <v>276</v>
      </c>
      <c r="B1078" t="s">
        <v>35</v>
      </c>
      <c r="C1078" t="s">
        <v>274</v>
      </c>
      <c r="D1078" t="s">
        <v>275</v>
      </c>
      <c r="E1078" t="s">
        <v>244</v>
      </c>
      <c r="F1078" t="s">
        <v>214</v>
      </c>
      <c r="G1078">
        <v>0</v>
      </c>
    </row>
    <row r="1079" spans="1:7" x14ac:dyDescent="0.35">
      <c r="A1079" t="s">
        <v>276</v>
      </c>
      <c r="B1079" t="s">
        <v>35</v>
      </c>
      <c r="C1079" t="s">
        <v>274</v>
      </c>
      <c r="D1079" t="s">
        <v>275</v>
      </c>
      <c r="E1079" t="s">
        <v>233</v>
      </c>
      <c r="F1079" t="s">
        <v>214</v>
      </c>
      <c r="G1079">
        <v>0</v>
      </c>
    </row>
    <row r="1080" spans="1:7" x14ac:dyDescent="0.35">
      <c r="A1080" t="s">
        <v>276</v>
      </c>
      <c r="B1080" t="s">
        <v>35</v>
      </c>
      <c r="C1080" t="s">
        <v>274</v>
      </c>
      <c r="D1080" t="s">
        <v>275</v>
      </c>
      <c r="E1080" t="s">
        <v>234</v>
      </c>
      <c r="F1080" t="s">
        <v>214</v>
      </c>
      <c r="G1080">
        <v>0</v>
      </c>
    </row>
    <row r="1081" spans="1:7" x14ac:dyDescent="0.35">
      <c r="A1081" t="s">
        <v>276</v>
      </c>
      <c r="B1081" t="s">
        <v>35</v>
      </c>
      <c r="C1081" t="s">
        <v>274</v>
      </c>
      <c r="D1081" t="s">
        <v>275</v>
      </c>
      <c r="E1081" t="s">
        <v>235</v>
      </c>
      <c r="F1081" t="s">
        <v>214</v>
      </c>
      <c r="G1081">
        <v>2</v>
      </c>
    </row>
    <row r="1082" spans="1:7" x14ac:dyDescent="0.35">
      <c r="A1082" t="s">
        <v>276</v>
      </c>
      <c r="B1082" t="s">
        <v>35</v>
      </c>
      <c r="C1082" t="s">
        <v>274</v>
      </c>
      <c r="D1082" t="s">
        <v>275</v>
      </c>
      <c r="E1082" t="s">
        <v>236</v>
      </c>
      <c r="F1082" t="s">
        <v>214</v>
      </c>
      <c r="G1082">
        <v>3</v>
      </c>
    </row>
    <row r="1083" spans="1:7" x14ac:dyDescent="0.35">
      <c r="A1083" t="s">
        <v>276</v>
      </c>
      <c r="B1083" t="s">
        <v>35</v>
      </c>
      <c r="C1083" t="s">
        <v>274</v>
      </c>
      <c r="D1083" t="s">
        <v>275</v>
      </c>
      <c r="E1083" t="s">
        <v>237</v>
      </c>
      <c r="F1083" t="s">
        <v>214</v>
      </c>
      <c r="G1083">
        <v>1</v>
      </c>
    </row>
    <row r="1084" spans="1:7" x14ac:dyDescent="0.35">
      <c r="A1084" t="s">
        <v>276</v>
      </c>
      <c r="B1084" t="s">
        <v>35</v>
      </c>
      <c r="C1084" t="s">
        <v>274</v>
      </c>
      <c r="D1084" t="s">
        <v>275</v>
      </c>
      <c r="E1084" t="s">
        <v>238</v>
      </c>
      <c r="F1084" t="s">
        <v>214</v>
      </c>
      <c r="G1084">
        <v>1</v>
      </c>
    </row>
    <row r="1085" spans="1:7" x14ac:dyDescent="0.35">
      <c r="A1085" t="s">
        <v>276</v>
      </c>
      <c r="B1085" t="s">
        <v>35</v>
      </c>
      <c r="C1085" t="s">
        <v>274</v>
      </c>
      <c r="D1085" t="s">
        <v>275</v>
      </c>
      <c r="E1085" t="s">
        <v>239</v>
      </c>
      <c r="F1085" t="s">
        <v>214</v>
      </c>
      <c r="G1085">
        <v>1</v>
      </c>
    </row>
    <row r="1086" spans="1:7" x14ac:dyDescent="0.35">
      <c r="A1086" t="s">
        <v>276</v>
      </c>
      <c r="B1086" t="s">
        <v>35</v>
      </c>
      <c r="C1086" t="s">
        <v>274</v>
      </c>
      <c r="D1086" t="s">
        <v>275</v>
      </c>
      <c r="E1086" t="s">
        <v>240</v>
      </c>
      <c r="F1086" t="s">
        <v>214</v>
      </c>
      <c r="G1086">
        <v>1</v>
      </c>
    </row>
    <row r="1087" spans="1:7" x14ac:dyDescent="0.35">
      <c r="A1087" t="s">
        <v>276</v>
      </c>
      <c r="B1087" t="s">
        <v>35</v>
      </c>
      <c r="C1087" t="s">
        <v>274</v>
      </c>
      <c r="D1087" t="s">
        <v>275</v>
      </c>
      <c r="E1087" t="s">
        <v>241</v>
      </c>
      <c r="F1087" t="s">
        <v>214</v>
      </c>
      <c r="G1087">
        <v>0</v>
      </c>
    </row>
    <row r="1088" spans="1:7" x14ac:dyDescent="0.35">
      <c r="A1088" t="s">
        <v>276</v>
      </c>
      <c r="B1088" t="s">
        <v>36</v>
      </c>
      <c r="C1088" t="s">
        <v>274</v>
      </c>
      <c r="D1088" t="s">
        <v>275</v>
      </c>
      <c r="E1088" t="s">
        <v>228</v>
      </c>
      <c r="F1088" t="s">
        <v>214</v>
      </c>
      <c r="G1088">
        <v>1</v>
      </c>
    </row>
    <row r="1089" spans="1:7" x14ac:dyDescent="0.35">
      <c r="A1089" t="s">
        <v>276</v>
      </c>
      <c r="B1089" t="s">
        <v>36</v>
      </c>
      <c r="C1089" t="s">
        <v>274</v>
      </c>
      <c r="D1089" t="s">
        <v>275</v>
      </c>
      <c r="E1089" t="s">
        <v>229</v>
      </c>
      <c r="F1089" t="s">
        <v>214</v>
      </c>
      <c r="G1089">
        <v>0</v>
      </c>
    </row>
    <row r="1090" spans="1:7" x14ac:dyDescent="0.35">
      <c r="A1090" t="s">
        <v>276</v>
      </c>
      <c r="B1090" t="s">
        <v>36</v>
      </c>
      <c r="C1090" t="s">
        <v>274</v>
      </c>
      <c r="D1090" t="s">
        <v>275</v>
      </c>
      <c r="E1090" t="s">
        <v>230</v>
      </c>
      <c r="F1090" t="s">
        <v>214</v>
      </c>
      <c r="G1090">
        <v>1</v>
      </c>
    </row>
    <row r="1091" spans="1:7" x14ac:dyDescent="0.35">
      <c r="A1091" t="s">
        <v>276</v>
      </c>
      <c r="B1091" t="s">
        <v>36</v>
      </c>
      <c r="C1091" t="s">
        <v>274</v>
      </c>
      <c r="D1091" t="s">
        <v>275</v>
      </c>
      <c r="E1091" t="s">
        <v>231</v>
      </c>
      <c r="F1091" t="s">
        <v>214</v>
      </c>
      <c r="G1091">
        <v>2</v>
      </c>
    </row>
    <row r="1092" spans="1:7" x14ac:dyDescent="0.35">
      <c r="A1092" t="s">
        <v>276</v>
      </c>
      <c r="B1092" t="s">
        <v>36</v>
      </c>
      <c r="C1092" t="s">
        <v>274</v>
      </c>
      <c r="D1092" t="s">
        <v>275</v>
      </c>
      <c r="E1092" t="s">
        <v>232</v>
      </c>
      <c r="F1092" t="s">
        <v>214</v>
      </c>
      <c r="G1092">
        <v>28</v>
      </c>
    </row>
    <row r="1093" spans="1:7" x14ac:dyDescent="0.35">
      <c r="A1093" t="s">
        <v>276</v>
      </c>
      <c r="B1093" t="s">
        <v>36</v>
      </c>
      <c r="C1093" t="s">
        <v>274</v>
      </c>
      <c r="D1093" t="s">
        <v>275</v>
      </c>
      <c r="E1093" t="s">
        <v>242</v>
      </c>
      <c r="F1093" t="s">
        <v>214</v>
      </c>
      <c r="G1093">
        <v>5</v>
      </c>
    </row>
    <row r="1094" spans="1:7" x14ac:dyDescent="0.35">
      <c r="A1094" t="s">
        <v>276</v>
      </c>
      <c r="B1094" t="s">
        <v>36</v>
      </c>
      <c r="C1094" t="s">
        <v>274</v>
      </c>
      <c r="D1094" t="s">
        <v>275</v>
      </c>
      <c r="E1094" t="s">
        <v>243</v>
      </c>
      <c r="F1094" t="s">
        <v>214</v>
      </c>
      <c r="G1094">
        <v>7</v>
      </c>
    </row>
    <row r="1095" spans="1:7" x14ac:dyDescent="0.35">
      <c r="A1095" t="s">
        <v>276</v>
      </c>
      <c r="B1095" t="s">
        <v>36</v>
      </c>
      <c r="C1095" t="s">
        <v>274</v>
      </c>
      <c r="D1095" t="s">
        <v>275</v>
      </c>
      <c r="E1095" t="s">
        <v>244</v>
      </c>
      <c r="F1095" t="s">
        <v>214</v>
      </c>
      <c r="G1095">
        <v>5</v>
      </c>
    </row>
    <row r="1096" spans="1:7" x14ac:dyDescent="0.35">
      <c r="A1096" t="s">
        <v>276</v>
      </c>
      <c r="B1096" t="s">
        <v>36</v>
      </c>
      <c r="C1096" t="s">
        <v>274</v>
      </c>
      <c r="D1096" t="s">
        <v>275</v>
      </c>
      <c r="E1096" t="s">
        <v>233</v>
      </c>
      <c r="F1096" t="s">
        <v>214</v>
      </c>
      <c r="G1096">
        <v>0</v>
      </c>
    </row>
    <row r="1097" spans="1:7" x14ac:dyDescent="0.35">
      <c r="A1097" t="s">
        <v>276</v>
      </c>
      <c r="B1097" t="s">
        <v>36</v>
      </c>
      <c r="C1097" t="s">
        <v>274</v>
      </c>
      <c r="D1097" t="s">
        <v>275</v>
      </c>
      <c r="E1097" t="s">
        <v>234</v>
      </c>
      <c r="F1097" t="s">
        <v>214</v>
      </c>
      <c r="G1097">
        <v>0</v>
      </c>
    </row>
    <row r="1098" spans="1:7" x14ac:dyDescent="0.35">
      <c r="A1098" t="s">
        <v>276</v>
      </c>
      <c r="B1098" t="s">
        <v>36</v>
      </c>
      <c r="C1098" t="s">
        <v>274</v>
      </c>
      <c r="D1098" t="s">
        <v>275</v>
      </c>
      <c r="E1098" t="s">
        <v>235</v>
      </c>
      <c r="F1098" t="s">
        <v>214</v>
      </c>
      <c r="G1098">
        <v>1</v>
      </c>
    </row>
    <row r="1099" spans="1:7" x14ac:dyDescent="0.35">
      <c r="A1099" t="s">
        <v>276</v>
      </c>
      <c r="B1099" t="s">
        <v>36</v>
      </c>
      <c r="C1099" t="s">
        <v>274</v>
      </c>
      <c r="D1099" t="s">
        <v>275</v>
      </c>
      <c r="E1099" t="s">
        <v>236</v>
      </c>
      <c r="F1099" t="s">
        <v>214</v>
      </c>
      <c r="G1099">
        <v>2</v>
      </c>
    </row>
    <row r="1100" spans="1:7" x14ac:dyDescent="0.35">
      <c r="A1100" t="s">
        <v>276</v>
      </c>
      <c r="B1100" t="s">
        <v>36</v>
      </c>
      <c r="C1100" t="s">
        <v>274</v>
      </c>
      <c r="D1100" t="s">
        <v>275</v>
      </c>
      <c r="E1100" t="s">
        <v>237</v>
      </c>
      <c r="F1100" t="s">
        <v>214</v>
      </c>
      <c r="G1100">
        <v>0</v>
      </c>
    </row>
    <row r="1101" spans="1:7" x14ac:dyDescent="0.35">
      <c r="A1101" t="s">
        <v>276</v>
      </c>
      <c r="B1101" t="s">
        <v>36</v>
      </c>
      <c r="C1101" t="s">
        <v>274</v>
      </c>
      <c r="D1101" t="s">
        <v>275</v>
      </c>
      <c r="E1101" t="s">
        <v>238</v>
      </c>
      <c r="F1101" t="s">
        <v>214</v>
      </c>
      <c r="G1101">
        <v>5</v>
      </c>
    </row>
    <row r="1102" spans="1:7" x14ac:dyDescent="0.35">
      <c r="A1102" t="s">
        <v>276</v>
      </c>
      <c r="B1102" t="s">
        <v>36</v>
      </c>
      <c r="C1102" t="s">
        <v>274</v>
      </c>
      <c r="D1102" t="s">
        <v>275</v>
      </c>
      <c r="E1102" t="s">
        <v>239</v>
      </c>
      <c r="F1102" t="s">
        <v>214</v>
      </c>
      <c r="G1102">
        <v>0</v>
      </c>
    </row>
    <row r="1103" spans="1:7" x14ac:dyDescent="0.35">
      <c r="A1103" t="s">
        <v>276</v>
      </c>
      <c r="B1103" t="s">
        <v>36</v>
      </c>
      <c r="C1103" t="s">
        <v>274</v>
      </c>
      <c r="D1103" t="s">
        <v>275</v>
      </c>
      <c r="E1103" t="s">
        <v>240</v>
      </c>
      <c r="F1103" t="s">
        <v>214</v>
      </c>
      <c r="G1103">
        <v>0</v>
      </c>
    </row>
    <row r="1104" spans="1:7" x14ac:dyDescent="0.35">
      <c r="A1104" t="s">
        <v>276</v>
      </c>
      <c r="B1104" t="s">
        <v>36</v>
      </c>
      <c r="C1104" t="s">
        <v>274</v>
      </c>
      <c r="D1104" t="s">
        <v>275</v>
      </c>
      <c r="E1104" t="s">
        <v>241</v>
      </c>
      <c r="F1104" t="s">
        <v>214</v>
      </c>
      <c r="G1104">
        <v>0</v>
      </c>
    </row>
    <row r="1105" spans="1:7" x14ac:dyDescent="0.35">
      <c r="A1105" t="s">
        <v>276</v>
      </c>
      <c r="B1105" t="s">
        <v>37</v>
      </c>
      <c r="C1105" t="s">
        <v>274</v>
      </c>
      <c r="D1105" t="s">
        <v>275</v>
      </c>
      <c r="E1105" t="s">
        <v>228</v>
      </c>
      <c r="F1105" t="s">
        <v>214</v>
      </c>
      <c r="G1105">
        <v>0</v>
      </c>
    </row>
    <row r="1106" spans="1:7" x14ac:dyDescent="0.35">
      <c r="A1106" t="s">
        <v>276</v>
      </c>
      <c r="B1106" t="s">
        <v>37</v>
      </c>
      <c r="C1106" t="s">
        <v>274</v>
      </c>
      <c r="D1106" t="s">
        <v>275</v>
      </c>
      <c r="E1106" t="s">
        <v>229</v>
      </c>
      <c r="F1106" t="s">
        <v>214</v>
      </c>
      <c r="G1106">
        <v>0</v>
      </c>
    </row>
    <row r="1107" spans="1:7" x14ac:dyDescent="0.35">
      <c r="A1107" t="s">
        <v>276</v>
      </c>
      <c r="B1107" t="s">
        <v>37</v>
      </c>
      <c r="C1107" t="s">
        <v>274</v>
      </c>
      <c r="D1107" t="s">
        <v>275</v>
      </c>
      <c r="E1107" t="s">
        <v>230</v>
      </c>
      <c r="F1107" t="s">
        <v>214</v>
      </c>
      <c r="G1107">
        <v>2</v>
      </c>
    </row>
    <row r="1108" spans="1:7" x14ac:dyDescent="0.35">
      <c r="A1108" t="s">
        <v>276</v>
      </c>
      <c r="B1108" t="s">
        <v>37</v>
      </c>
      <c r="C1108" t="s">
        <v>274</v>
      </c>
      <c r="D1108" t="s">
        <v>275</v>
      </c>
      <c r="E1108" t="s">
        <v>231</v>
      </c>
      <c r="F1108" t="s">
        <v>214</v>
      </c>
      <c r="G1108">
        <v>0</v>
      </c>
    </row>
    <row r="1109" spans="1:7" x14ac:dyDescent="0.35">
      <c r="A1109" t="s">
        <v>276</v>
      </c>
      <c r="B1109" t="s">
        <v>37</v>
      </c>
      <c r="C1109" t="s">
        <v>274</v>
      </c>
      <c r="D1109" t="s">
        <v>275</v>
      </c>
      <c r="E1109" t="s">
        <v>232</v>
      </c>
      <c r="F1109" t="s">
        <v>214</v>
      </c>
      <c r="G1109">
        <v>0</v>
      </c>
    </row>
    <row r="1110" spans="1:7" x14ac:dyDescent="0.35">
      <c r="A1110" t="s">
        <v>276</v>
      </c>
      <c r="B1110" t="s">
        <v>37</v>
      </c>
      <c r="C1110" t="s">
        <v>274</v>
      </c>
      <c r="D1110" t="s">
        <v>275</v>
      </c>
      <c r="E1110" t="s">
        <v>242</v>
      </c>
      <c r="F1110" t="s">
        <v>214</v>
      </c>
      <c r="G1110">
        <v>0</v>
      </c>
    </row>
    <row r="1111" spans="1:7" x14ac:dyDescent="0.35">
      <c r="A1111" t="s">
        <v>276</v>
      </c>
      <c r="B1111" t="s">
        <v>37</v>
      </c>
      <c r="C1111" t="s">
        <v>274</v>
      </c>
      <c r="D1111" t="s">
        <v>275</v>
      </c>
      <c r="E1111" t="s">
        <v>243</v>
      </c>
      <c r="F1111" t="s">
        <v>214</v>
      </c>
      <c r="G1111">
        <v>0</v>
      </c>
    </row>
    <row r="1112" spans="1:7" x14ac:dyDescent="0.35">
      <c r="A1112" t="s">
        <v>276</v>
      </c>
      <c r="B1112" t="s">
        <v>37</v>
      </c>
      <c r="C1112" t="s">
        <v>274</v>
      </c>
      <c r="D1112" t="s">
        <v>275</v>
      </c>
      <c r="E1112" t="s">
        <v>244</v>
      </c>
      <c r="F1112" t="s">
        <v>214</v>
      </c>
      <c r="G1112">
        <v>0</v>
      </c>
    </row>
    <row r="1113" spans="1:7" x14ac:dyDescent="0.35">
      <c r="A1113" t="s">
        <v>276</v>
      </c>
      <c r="B1113" t="s">
        <v>37</v>
      </c>
      <c r="C1113" t="s">
        <v>274</v>
      </c>
      <c r="D1113" t="s">
        <v>275</v>
      </c>
      <c r="E1113" t="s">
        <v>233</v>
      </c>
      <c r="F1113" t="s">
        <v>214</v>
      </c>
      <c r="G1113">
        <v>0</v>
      </c>
    </row>
    <row r="1114" spans="1:7" x14ac:dyDescent="0.35">
      <c r="A1114" t="s">
        <v>276</v>
      </c>
      <c r="B1114" t="s">
        <v>37</v>
      </c>
      <c r="C1114" t="s">
        <v>274</v>
      </c>
      <c r="D1114" t="s">
        <v>275</v>
      </c>
      <c r="E1114" t="s">
        <v>234</v>
      </c>
      <c r="F1114" t="s">
        <v>214</v>
      </c>
      <c r="G1114">
        <v>0</v>
      </c>
    </row>
    <row r="1115" spans="1:7" x14ac:dyDescent="0.35">
      <c r="A1115" t="s">
        <v>276</v>
      </c>
      <c r="B1115" t="s">
        <v>37</v>
      </c>
      <c r="C1115" t="s">
        <v>274</v>
      </c>
      <c r="D1115" t="s">
        <v>275</v>
      </c>
      <c r="E1115" t="s">
        <v>235</v>
      </c>
      <c r="F1115" t="s">
        <v>214</v>
      </c>
      <c r="G1115">
        <v>1</v>
      </c>
    </row>
    <row r="1116" spans="1:7" x14ac:dyDescent="0.35">
      <c r="A1116" t="s">
        <v>276</v>
      </c>
      <c r="B1116" t="s">
        <v>37</v>
      </c>
      <c r="C1116" t="s">
        <v>274</v>
      </c>
      <c r="D1116" t="s">
        <v>275</v>
      </c>
      <c r="E1116" t="s">
        <v>236</v>
      </c>
      <c r="F1116" t="s">
        <v>214</v>
      </c>
      <c r="G1116">
        <v>6</v>
      </c>
    </row>
    <row r="1117" spans="1:7" x14ac:dyDescent="0.35">
      <c r="A1117" t="s">
        <v>276</v>
      </c>
      <c r="B1117" t="s">
        <v>37</v>
      </c>
      <c r="C1117" t="s">
        <v>274</v>
      </c>
      <c r="D1117" t="s">
        <v>275</v>
      </c>
      <c r="E1117" t="s">
        <v>237</v>
      </c>
      <c r="F1117" t="s">
        <v>214</v>
      </c>
      <c r="G1117">
        <v>0</v>
      </c>
    </row>
    <row r="1118" spans="1:7" x14ac:dyDescent="0.35">
      <c r="A1118" t="s">
        <v>276</v>
      </c>
      <c r="B1118" t="s">
        <v>37</v>
      </c>
      <c r="C1118" t="s">
        <v>274</v>
      </c>
      <c r="D1118" t="s">
        <v>275</v>
      </c>
      <c r="E1118" t="s">
        <v>238</v>
      </c>
      <c r="F1118" t="s">
        <v>214</v>
      </c>
      <c r="G1118">
        <v>1</v>
      </c>
    </row>
    <row r="1119" spans="1:7" x14ac:dyDescent="0.35">
      <c r="A1119" t="s">
        <v>276</v>
      </c>
      <c r="B1119" t="s">
        <v>37</v>
      </c>
      <c r="C1119" t="s">
        <v>274</v>
      </c>
      <c r="D1119" t="s">
        <v>275</v>
      </c>
      <c r="E1119" t="s">
        <v>239</v>
      </c>
      <c r="F1119" t="s">
        <v>214</v>
      </c>
      <c r="G1119">
        <v>0</v>
      </c>
    </row>
    <row r="1120" spans="1:7" x14ac:dyDescent="0.35">
      <c r="A1120" t="s">
        <v>276</v>
      </c>
      <c r="B1120" t="s">
        <v>37</v>
      </c>
      <c r="C1120" t="s">
        <v>274</v>
      </c>
      <c r="D1120" t="s">
        <v>275</v>
      </c>
      <c r="E1120" t="s">
        <v>240</v>
      </c>
      <c r="F1120" t="s">
        <v>214</v>
      </c>
      <c r="G1120">
        <v>0</v>
      </c>
    </row>
    <row r="1121" spans="1:7" x14ac:dyDescent="0.35">
      <c r="A1121" t="s">
        <v>276</v>
      </c>
      <c r="B1121" t="s">
        <v>37</v>
      </c>
      <c r="C1121" t="s">
        <v>274</v>
      </c>
      <c r="D1121" t="s">
        <v>275</v>
      </c>
      <c r="E1121" t="s">
        <v>241</v>
      </c>
      <c r="F1121" t="s">
        <v>214</v>
      </c>
      <c r="G1121">
        <v>0</v>
      </c>
    </row>
    <row r="1122" spans="1:7" x14ac:dyDescent="0.35">
      <c r="A1122" t="s">
        <v>276</v>
      </c>
      <c r="B1122" t="s">
        <v>38</v>
      </c>
      <c r="C1122" t="s">
        <v>274</v>
      </c>
      <c r="D1122" t="s">
        <v>275</v>
      </c>
      <c r="E1122" t="s">
        <v>228</v>
      </c>
      <c r="F1122" t="s">
        <v>214</v>
      </c>
      <c r="G1122">
        <v>0</v>
      </c>
    </row>
    <row r="1123" spans="1:7" x14ac:dyDescent="0.35">
      <c r="A1123" t="s">
        <v>276</v>
      </c>
      <c r="B1123" t="s">
        <v>38</v>
      </c>
      <c r="C1123" t="s">
        <v>274</v>
      </c>
      <c r="D1123" t="s">
        <v>275</v>
      </c>
      <c r="E1123" t="s">
        <v>229</v>
      </c>
      <c r="F1123" t="s">
        <v>214</v>
      </c>
      <c r="G1123">
        <v>0</v>
      </c>
    </row>
    <row r="1124" spans="1:7" x14ac:dyDescent="0.35">
      <c r="A1124" t="s">
        <v>276</v>
      </c>
      <c r="B1124" t="s">
        <v>38</v>
      </c>
      <c r="C1124" t="s">
        <v>274</v>
      </c>
      <c r="D1124" t="s">
        <v>275</v>
      </c>
      <c r="E1124" t="s">
        <v>230</v>
      </c>
      <c r="F1124" t="s">
        <v>214</v>
      </c>
      <c r="G1124">
        <v>2</v>
      </c>
    </row>
    <row r="1125" spans="1:7" x14ac:dyDescent="0.35">
      <c r="A1125" t="s">
        <v>276</v>
      </c>
      <c r="B1125" t="s">
        <v>38</v>
      </c>
      <c r="C1125" t="s">
        <v>274</v>
      </c>
      <c r="D1125" t="s">
        <v>275</v>
      </c>
      <c r="E1125" t="s">
        <v>231</v>
      </c>
      <c r="F1125" t="s">
        <v>214</v>
      </c>
      <c r="G1125">
        <v>0</v>
      </c>
    </row>
    <row r="1126" spans="1:7" x14ac:dyDescent="0.35">
      <c r="A1126" t="s">
        <v>276</v>
      </c>
      <c r="B1126" t="s">
        <v>38</v>
      </c>
      <c r="C1126" t="s">
        <v>274</v>
      </c>
      <c r="D1126" t="s">
        <v>275</v>
      </c>
      <c r="E1126" t="s">
        <v>232</v>
      </c>
      <c r="F1126" t="s">
        <v>214</v>
      </c>
      <c r="G1126">
        <v>33</v>
      </c>
    </row>
    <row r="1127" spans="1:7" x14ac:dyDescent="0.35">
      <c r="A1127" t="s">
        <v>276</v>
      </c>
      <c r="B1127" t="s">
        <v>38</v>
      </c>
      <c r="C1127" t="s">
        <v>274</v>
      </c>
      <c r="D1127" t="s">
        <v>275</v>
      </c>
      <c r="E1127" t="s">
        <v>242</v>
      </c>
      <c r="F1127" t="s">
        <v>214</v>
      </c>
      <c r="G1127">
        <v>0</v>
      </c>
    </row>
    <row r="1128" spans="1:7" x14ac:dyDescent="0.35">
      <c r="A1128" t="s">
        <v>276</v>
      </c>
      <c r="B1128" t="s">
        <v>38</v>
      </c>
      <c r="C1128" t="s">
        <v>274</v>
      </c>
      <c r="D1128" t="s">
        <v>275</v>
      </c>
      <c r="E1128" t="s">
        <v>243</v>
      </c>
      <c r="F1128" t="s">
        <v>214</v>
      </c>
      <c r="G1128">
        <v>0</v>
      </c>
    </row>
    <row r="1129" spans="1:7" x14ac:dyDescent="0.35">
      <c r="A1129" t="s">
        <v>276</v>
      </c>
      <c r="B1129" t="s">
        <v>38</v>
      </c>
      <c r="C1129" t="s">
        <v>274</v>
      </c>
      <c r="D1129" t="s">
        <v>275</v>
      </c>
      <c r="E1129" t="s">
        <v>244</v>
      </c>
      <c r="F1129" t="s">
        <v>214</v>
      </c>
      <c r="G1129">
        <v>0</v>
      </c>
    </row>
    <row r="1130" spans="1:7" x14ac:dyDescent="0.35">
      <c r="A1130" t="s">
        <v>276</v>
      </c>
      <c r="B1130" t="s">
        <v>38</v>
      </c>
      <c r="C1130" t="s">
        <v>274</v>
      </c>
      <c r="D1130" t="s">
        <v>275</v>
      </c>
      <c r="E1130" t="s">
        <v>233</v>
      </c>
      <c r="F1130" t="s">
        <v>214</v>
      </c>
      <c r="G1130">
        <v>0</v>
      </c>
    </row>
    <row r="1131" spans="1:7" x14ac:dyDescent="0.35">
      <c r="A1131" t="s">
        <v>276</v>
      </c>
      <c r="B1131" t="s">
        <v>38</v>
      </c>
      <c r="C1131" t="s">
        <v>274</v>
      </c>
      <c r="D1131" t="s">
        <v>275</v>
      </c>
      <c r="E1131" t="s">
        <v>234</v>
      </c>
      <c r="F1131" t="s">
        <v>214</v>
      </c>
      <c r="G1131">
        <v>0</v>
      </c>
    </row>
    <row r="1132" spans="1:7" x14ac:dyDescent="0.35">
      <c r="A1132" t="s">
        <v>276</v>
      </c>
      <c r="B1132" t="s">
        <v>38</v>
      </c>
      <c r="C1132" t="s">
        <v>274</v>
      </c>
      <c r="D1132" t="s">
        <v>275</v>
      </c>
      <c r="E1132" t="s">
        <v>235</v>
      </c>
      <c r="F1132" t="s">
        <v>214</v>
      </c>
      <c r="G1132">
        <v>0</v>
      </c>
    </row>
    <row r="1133" spans="1:7" x14ac:dyDescent="0.35">
      <c r="A1133" t="s">
        <v>276</v>
      </c>
      <c r="B1133" t="s">
        <v>38</v>
      </c>
      <c r="C1133" t="s">
        <v>274</v>
      </c>
      <c r="D1133" t="s">
        <v>275</v>
      </c>
      <c r="E1133" t="s">
        <v>236</v>
      </c>
      <c r="F1133" t="s">
        <v>214</v>
      </c>
      <c r="G1133">
        <v>7</v>
      </c>
    </row>
    <row r="1134" spans="1:7" x14ac:dyDescent="0.35">
      <c r="A1134" t="s">
        <v>276</v>
      </c>
      <c r="B1134" t="s">
        <v>38</v>
      </c>
      <c r="C1134" t="s">
        <v>274</v>
      </c>
      <c r="D1134" t="s">
        <v>275</v>
      </c>
      <c r="E1134" t="s">
        <v>237</v>
      </c>
      <c r="F1134" t="s">
        <v>214</v>
      </c>
      <c r="G1134">
        <v>0</v>
      </c>
    </row>
    <row r="1135" spans="1:7" x14ac:dyDescent="0.35">
      <c r="A1135" t="s">
        <v>276</v>
      </c>
      <c r="B1135" t="s">
        <v>38</v>
      </c>
      <c r="C1135" t="s">
        <v>274</v>
      </c>
      <c r="D1135" t="s">
        <v>275</v>
      </c>
      <c r="E1135" t="s">
        <v>238</v>
      </c>
      <c r="F1135" t="s">
        <v>214</v>
      </c>
      <c r="G1135">
        <v>0</v>
      </c>
    </row>
    <row r="1136" spans="1:7" x14ac:dyDescent="0.35">
      <c r="A1136" t="s">
        <v>276</v>
      </c>
      <c r="B1136" t="s">
        <v>38</v>
      </c>
      <c r="C1136" t="s">
        <v>274</v>
      </c>
      <c r="D1136" t="s">
        <v>275</v>
      </c>
      <c r="E1136" t="s">
        <v>239</v>
      </c>
      <c r="F1136" t="s">
        <v>214</v>
      </c>
      <c r="G1136">
        <v>0</v>
      </c>
    </row>
    <row r="1137" spans="1:7" x14ac:dyDescent="0.35">
      <c r="A1137" t="s">
        <v>276</v>
      </c>
      <c r="B1137" t="s">
        <v>38</v>
      </c>
      <c r="C1137" t="s">
        <v>274</v>
      </c>
      <c r="D1137" t="s">
        <v>275</v>
      </c>
      <c r="E1137" t="s">
        <v>240</v>
      </c>
      <c r="F1137" t="s">
        <v>214</v>
      </c>
      <c r="G1137">
        <v>1</v>
      </c>
    </row>
    <row r="1138" spans="1:7" x14ac:dyDescent="0.35">
      <c r="A1138" t="s">
        <v>276</v>
      </c>
      <c r="B1138" t="s">
        <v>38</v>
      </c>
      <c r="C1138" t="s">
        <v>274</v>
      </c>
      <c r="D1138" t="s">
        <v>275</v>
      </c>
      <c r="E1138" t="s">
        <v>241</v>
      </c>
      <c r="F1138" t="s">
        <v>214</v>
      </c>
      <c r="G1138">
        <v>0</v>
      </c>
    </row>
    <row r="1139" spans="1:7" x14ac:dyDescent="0.35">
      <c r="A1139" t="s">
        <v>276</v>
      </c>
      <c r="B1139" t="s">
        <v>40</v>
      </c>
      <c r="C1139" t="s">
        <v>274</v>
      </c>
      <c r="D1139" t="s">
        <v>275</v>
      </c>
      <c r="E1139" t="s">
        <v>228</v>
      </c>
      <c r="F1139" t="s">
        <v>214</v>
      </c>
      <c r="G1139">
        <v>0</v>
      </c>
    </row>
    <row r="1140" spans="1:7" x14ac:dyDescent="0.35">
      <c r="A1140" t="s">
        <v>276</v>
      </c>
      <c r="B1140" t="s">
        <v>40</v>
      </c>
      <c r="C1140" t="s">
        <v>274</v>
      </c>
      <c r="D1140" t="s">
        <v>275</v>
      </c>
      <c r="E1140" t="s">
        <v>229</v>
      </c>
      <c r="F1140" t="s">
        <v>214</v>
      </c>
      <c r="G1140">
        <v>6</v>
      </c>
    </row>
    <row r="1141" spans="1:7" x14ac:dyDescent="0.35">
      <c r="A1141" t="s">
        <v>276</v>
      </c>
      <c r="B1141" t="s">
        <v>40</v>
      </c>
      <c r="C1141" t="s">
        <v>274</v>
      </c>
      <c r="D1141" t="s">
        <v>275</v>
      </c>
      <c r="E1141" t="s">
        <v>230</v>
      </c>
      <c r="F1141" t="s">
        <v>214</v>
      </c>
      <c r="G1141">
        <v>5</v>
      </c>
    </row>
    <row r="1142" spans="1:7" x14ac:dyDescent="0.35">
      <c r="A1142" t="s">
        <v>276</v>
      </c>
      <c r="B1142" t="s">
        <v>40</v>
      </c>
      <c r="C1142" t="s">
        <v>274</v>
      </c>
      <c r="D1142" t="s">
        <v>275</v>
      </c>
      <c r="E1142" t="s">
        <v>231</v>
      </c>
      <c r="F1142" t="s">
        <v>214</v>
      </c>
      <c r="G1142">
        <v>8</v>
      </c>
    </row>
    <row r="1143" spans="1:7" x14ac:dyDescent="0.35">
      <c r="A1143" t="s">
        <v>276</v>
      </c>
      <c r="B1143" t="s">
        <v>40</v>
      </c>
      <c r="C1143" t="s">
        <v>274</v>
      </c>
      <c r="D1143" t="s">
        <v>275</v>
      </c>
      <c r="E1143" t="s">
        <v>232</v>
      </c>
      <c r="F1143" t="s">
        <v>214</v>
      </c>
      <c r="G1143">
        <v>10</v>
      </c>
    </row>
    <row r="1144" spans="1:7" x14ac:dyDescent="0.35">
      <c r="A1144" t="s">
        <v>276</v>
      </c>
      <c r="B1144" t="s">
        <v>40</v>
      </c>
      <c r="C1144" t="s">
        <v>274</v>
      </c>
      <c r="D1144" t="s">
        <v>275</v>
      </c>
      <c r="E1144" t="s">
        <v>242</v>
      </c>
      <c r="F1144" t="s">
        <v>214</v>
      </c>
      <c r="G1144">
        <v>5</v>
      </c>
    </row>
    <row r="1145" spans="1:7" x14ac:dyDescent="0.35">
      <c r="A1145" t="s">
        <v>276</v>
      </c>
      <c r="B1145" t="s">
        <v>40</v>
      </c>
      <c r="C1145" t="s">
        <v>274</v>
      </c>
      <c r="D1145" t="s">
        <v>275</v>
      </c>
      <c r="E1145" t="s">
        <v>243</v>
      </c>
      <c r="F1145" t="s">
        <v>214</v>
      </c>
      <c r="G1145">
        <v>6</v>
      </c>
    </row>
    <row r="1146" spans="1:7" x14ac:dyDescent="0.35">
      <c r="A1146" t="s">
        <v>276</v>
      </c>
      <c r="B1146" t="s">
        <v>40</v>
      </c>
      <c r="C1146" t="s">
        <v>274</v>
      </c>
      <c r="D1146" t="s">
        <v>275</v>
      </c>
      <c r="E1146" t="s">
        <v>244</v>
      </c>
      <c r="F1146" t="s">
        <v>214</v>
      </c>
      <c r="G1146">
        <v>3</v>
      </c>
    </row>
    <row r="1147" spans="1:7" x14ac:dyDescent="0.35">
      <c r="A1147" t="s">
        <v>276</v>
      </c>
      <c r="B1147" t="s">
        <v>40</v>
      </c>
      <c r="C1147" t="s">
        <v>274</v>
      </c>
      <c r="D1147" t="s">
        <v>275</v>
      </c>
      <c r="E1147" t="s">
        <v>233</v>
      </c>
      <c r="F1147" t="s">
        <v>214</v>
      </c>
      <c r="G1147">
        <v>0</v>
      </c>
    </row>
    <row r="1148" spans="1:7" x14ac:dyDescent="0.35">
      <c r="A1148" t="s">
        <v>276</v>
      </c>
      <c r="B1148" t="s">
        <v>40</v>
      </c>
      <c r="C1148" t="s">
        <v>274</v>
      </c>
      <c r="D1148" t="s">
        <v>275</v>
      </c>
      <c r="E1148" t="s">
        <v>234</v>
      </c>
      <c r="F1148" t="s">
        <v>214</v>
      </c>
      <c r="G1148">
        <v>0</v>
      </c>
    </row>
    <row r="1149" spans="1:7" x14ac:dyDescent="0.35">
      <c r="A1149" t="s">
        <v>276</v>
      </c>
      <c r="B1149" t="s">
        <v>40</v>
      </c>
      <c r="C1149" t="s">
        <v>274</v>
      </c>
      <c r="D1149" t="s">
        <v>275</v>
      </c>
      <c r="E1149" t="s">
        <v>235</v>
      </c>
      <c r="F1149" t="s">
        <v>214</v>
      </c>
      <c r="G1149">
        <v>2</v>
      </c>
    </row>
    <row r="1150" spans="1:7" x14ac:dyDescent="0.35">
      <c r="A1150" t="s">
        <v>276</v>
      </c>
      <c r="B1150" t="s">
        <v>40</v>
      </c>
      <c r="C1150" t="s">
        <v>274</v>
      </c>
      <c r="D1150" t="s">
        <v>275</v>
      </c>
      <c r="E1150" t="s">
        <v>236</v>
      </c>
      <c r="F1150" t="s">
        <v>214</v>
      </c>
      <c r="G1150">
        <v>9</v>
      </c>
    </row>
    <row r="1151" spans="1:7" x14ac:dyDescent="0.35">
      <c r="A1151" t="s">
        <v>276</v>
      </c>
      <c r="B1151" t="s">
        <v>40</v>
      </c>
      <c r="C1151" t="s">
        <v>274</v>
      </c>
      <c r="D1151" t="s">
        <v>275</v>
      </c>
      <c r="E1151" t="s">
        <v>237</v>
      </c>
      <c r="F1151" t="s">
        <v>214</v>
      </c>
      <c r="G1151">
        <v>0</v>
      </c>
    </row>
    <row r="1152" spans="1:7" x14ac:dyDescent="0.35">
      <c r="A1152" t="s">
        <v>276</v>
      </c>
      <c r="B1152" t="s">
        <v>40</v>
      </c>
      <c r="C1152" t="s">
        <v>274</v>
      </c>
      <c r="D1152" t="s">
        <v>275</v>
      </c>
      <c r="E1152" t="s">
        <v>238</v>
      </c>
      <c r="F1152" t="s">
        <v>214</v>
      </c>
      <c r="G1152">
        <v>1</v>
      </c>
    </row>
    <row r="1153" spans="1:7" x14ac:dyDescent="0.35">
      <c r="A1153" t="s">
        <v>276</v>
      </c>
      <c r="B1153" t="s">
        <v>40</v>
      </c>
      <c r="C1153" t="s">
        <v>274</v>
      </c>
      <c r="D1153" t="s">
        <v>275</v>
      </c>
      <c r="E1153" t="s">
        <v>239</v>
      </c>
      <c r="F1153" t="s">
        <v>214</v>
      </c>
      <c r="G1153">
        <v>0</v>
      </c>
    </row>
    <row r="1154" spans="1:7" x14ac:dyDescent="0.35">
      <c r="A1154" t="s">
        <v>276</v>
      </c>
      <c r="B1154" t="s">
        <v>40</v>
      </c>
      <c r="C1154" t="s">
        <v>274</v>
      </c>
      <c r="D1154" t="s">
        <v>275</v>
      </c>
      <c r="E1154" t="s">
        <v>240</v>
      </c>
      <c r="F1154" t="s">
        <v>214</v>
      </c>
      <c r="G1154">
        <v>0</v>
      </c>
    </row>
    <row r="1155" spans="1:7" x14ac:dyDescent="0.35">
      <c r="A1155" t="s">
        <v>276</v>
      </c>
      <c r="B1155" t="s">
        <v>40</v>
      </c>
      <c r="C1155" t="s">
        <v>274</v>
      </c>
      <c r="D1155" t="s">
        <v>275</v>
      </c>
      <c r="E1155" t="s">
        <v>241</v>
      </c>
      <c r="F1155" t="s">
        <v>214</v>
      </c>
      <c r="G1155">
        <v>0</v>
      </c>
    </row>
    <row r="1156" spans="1:7" x14ac:dyDescent="0.35">
      <c r="A1156" t="s">
        <v>276</v>
      </c>
      <c r="B1156" t="s">
        <v>41</v>
      </c>
      <c r="C1156" t="s">
        <v>274</v>
      </c>
      <c r="D1156" t="s">
        <v>275</v>
      </c>
      <c r="E1156" t="s">
        <v>228</v>
      </c>
      <c r="F1156" t="s">
        <v>214</v>
      </c>
      <c r="G1156">
        <v>0</v>
      </c>
    </row>
    <row r="1157" spans="1:7" x14ac:dyDescent="0.35">
      <c r="A1157" t="s">
        <v>276</v>
      </c>
      <c r="B1157" t="s">
        <v>41</v>
      </c>
      <c r="C1157" t="s">
        <v>274</v>
      </c>
      <c r="D1157" t="s">
        <v>275</v>
      </c>
      <c r="E1157" t="s">
        <v>229</v>
      </c>
      <c r="F1157" t="s">
        <v>214</v>
      </c>
      <c r="G1157">
        <v>0</v>
      </c>
    </row>
    <row r="1158" spans="1:7" x14ac:dyDescent="0.35">
      <c r="A1158" t="s">
        <v>276</v>
      </c>
      <c r="B1158" t="s">
        <v>41</v>
      </c>
      <c r="C1158" t="s">
        <v>274</v>
      </c>
      <c r="D1158" t="s">
        <v>275</v>
      </c>
      <c r="E1158" t="s">
        <v>230</v>
      </c>
      <c r="F1158" t="s">
        <v>214</v>
      </c>
      <c r="G1158">
        <v>2</v>
      </c>
    </row>
    <row r="1159" spans="1:7" x14ac:dyDescent="0.35">
      <c r="A1159" t="s">
        <v>276</v>
      </c>
      <c r="B1159" t="s">
        <v>41</v>
      </c>
      <c r="C1159" t="s">
        <v>274</v>
      </c>
      <c r="D1159" t="s">
        <v>275</v>
      </c>
      <c r="E1159" t="s">
        <v>231</v>
      </c>
      <c r="F1159" t="s">
        <v>214</v>
      </c>
      <c r="G1159">
        <v>0</v>
      </c>
    </row>
    <row r="1160" spans="1:7" x14ac:dyDescent="0.35">
      <c r="A1160" t="s">
        <v>276</v>
      </c>
      <c r="B1160" t="s">
        <v>41</v>
      </c>
      <c r="C1160" t="s">
        <v>274</v>
      </c>
      <c r="D1160" t="s">
        <v>275</v>
      </c>
      <c r="E1160" t="s">
        <v>232</v>
      </c>
      <c r="F1160" t="s">
        <v>214</v>
      </c>
      <c r="G1160">
        <v>11</v>
      </c>
    </row>
    <row r="1161" spans="1:7" x14ac:dyDescent="0.35">
      <c r="A1161" t="s">
        <v>276</v>
      </c>
      <c r="B1161" t="s">
        <v>41</v>
      </c>
      <c r="C1161" t="s">
        <v>274</v>
      </c>
      <c r="D1161" t="s">
        <v>275</v>
      </c>
      <c r="E1161" t="s">
        <v>242</v>
      </c>
      <c r="F1161" t="s">
        <v>214</v>
      </c>
      <c r="G1161">
        <v>12</v>
      </c>
    </row>
    <row r="1162" spans="1:7" x14ac:dyDescent="0.35">
      <c r="A1162" t="s">
        <v>276</v>
      </c>
      <c r="B1162" t="s">
        <v>41</v>
      </c>
      <c r="C1162" t="s">
        <v>274</v>
      </c>
      <c r="D1162" t="s">
        <v>275</v>
      </c>
      <c r="E1162" t="s">
        <v>243</v>
      </c>
      <c r="F1162" t="s">
        <v>214</v>
      </c>
      <c r="G1162">
        <v>1</v>
      </c>
    </row>
    <row r="1163" spans="1:7" x14ac:dyDescent="0.35">
      <c r="A1163" t="s">
        <v>276</v>
      </c>
      <c r="B1163" t="s">
        <v>41</v>
      </c>
      <c r="C1163" t="s">
        <v>274</v>
      </c>
      <c r="D1163" t="s">
        <v>275</v>
      </c>
      <c r="E1163" t="s">
        <v>244</v>
      </c>
      <c r="F1163" t="s">
        <v>214</v>
      </c>
      <c r="G1163">
        <v>1</v>
      </c>
    </row>
    <row r="1164" spans="1:7" x14ac:dyDescent="0.35">
      <c r="A1164" t="s">
        <v>276</v>
      </c>
      <c r="B1164" t="s">
        <v>41</v>
      </c>
      <c r="C1164" t="s">
        <v>274</v>
      </c>
      <c r="D1164" t="s">
        <v>275</v>
      </c>
      <c r="E1164" t="s">
        <v>233</v>
      </c>
      <c r="F1164" t="s">
        <v>214</v>
      </c>
      <c r="G1164">
        <v>0</v>
      </c>
    </row>
    <row r="1165" spans="1:7" x14ac:dyDescent="0.35">
      <c r="A1165" t="s">
        <v>276</v>
      </c>
      <c r="B1165" t="s">
        <v>41</v>
      </c>
      <c r="C1165" t="s">
        <v>274</v>
      </c>
      <c r="D1165" t="s">
        <v>275</v>
      </c>
      <c r="E1165" t="s">
        <v>234</v>
      </c>
      <c r="F1165" t="s">
        <v>214</v>
      </c>
      <c r="G1165">
        <v>0</v>
      </c>
    </row>
    <row r="1166" spans="1:7" x14ac:dyDescent="0.35">
      <c r="A1166" t="s">
        <v>276</v>
      </c>
      <c r="B1166" t="s">
        <v>41</v>
      </c>
      <c r="C1166" t="s">
        <v>274</v>
      </c>
      <c r="D1166" t="s">
        <v>275</v>
      </c>
      <c r="E1166" t="s">
        <v>235</v>
      </c>
      <c r="F1166" t="s">
        <v>214</v>
      </c>
      <c r="G1166">
        <v>0</v>
      </c>
    </row>
    <row r="1167" spans="1:7" x14ac:dyDescent="0.35">
      <c r="A1167" t="s">
        <v>276</v>
      </c>
      <c r="B1167" t="s">
        <v>41</v>
      </c>
      <c r="C1167" t="s">
        <v>274</v>
      </c>
      <c r="D1167" t="s">
        <v>275</v>
      </c>
      <c r="E1167" t="s">
        <v>236</v>
      </c>
      <c r="F1167" t="s">
        <v>214</v>
      </c>
      <c r="G1167">
        <v>2</v>
      </c>
    </row>
    <row r="1168" spans="1:7" x14ac:dyDescent="0.35">
      <c r="A1168" t="s">
        <v>276</v>
      </c>
      <c r="B1168" t="s">
        <v>41</v>
      </c>
      <c r="C1168" t="s">
        <v>274</v>
      </c>
      <c r="D1168" t="s">
        <v>275</v>
      </c>
      <c r="E1168" t="s">
        <v>237</v>
      </c>
      <c r="F1168" t="s">
        <v>214</v>
      </c>
      <c r="G1168">
        <v>0</v>
      </c>
    </row>
    <row r="1169" spans="1:7" x14ac:dyDescent="0.35">
      <c r="A1169" t="s">
        <v>276</v>
      </c>
      <c r="B1169" t="s">
        <v>41</v>
      </c>
      <c r="C1169" t="s">
        <v>274</v>
      </c>
      <c r="D1169" t="s">
        <v>275</v>
      </c>
      <c r="E1169" t="s">
        <v>238</v>
      </c>
      <c r="F1169" t="s">
        <v>214</v>
      </c>
      <c r="G1169">
        <v>0</v>
      </c>
    </row>
    <row r="1170" spans="1:7" x14ac:dyDescent="0.35">
      <c r="A1170" t="s">
        <v>276</v>
      </c>
      <c r="B1170" t="s">
        <v>41</v>
      </c>
      <c r="C1170" t="s">
        <v>274</v>
      </c>
      <c r="D1170" t="s">
        <v>275</v>
      </c>
      <c r="E1170" t="s">
        <v>239</v>
      </c>
      <c r="F1170" t="s">
        <v>214</v>
      </c>
      <c r="G1170">
        <v>0</v>
      </c>
    </row>
    <row r="1171" spans="1:7" x14ac:dyDescent="0.35">
      <c r="A1171" t="s">
        <v>276</v>
      </c>
      <c r="B1171" t="s">
        <v>41</v>
      </c>
      <c r="C1171" t="s">
        <v>274</v>
      </c>
      <c r="D1171" t="s">
        <v>275</v>
      </c>
      <c r="E1171" t="s">
        <v>240</v>
      </c>
      <c r="F1171" t="s">
        <v>214</v>
      </c>
      <c r="G1171">
        <v>2</v>
      </c>
    </row>
    <row r="1172" spans="1:7" x14ac:dyDescent="0.35">
      <c r="A1172" t="s">
        <v>276</v>
      </c>
      <c r="B1172" t="s">
        <v>41</v>
      </c>
      <c r="C1172" t="s">
        <v>274</v>
      </c>
      <c r="D1172" t="s">
        <v>275</v>
      </c>
      <c r="E1172" t="s">
        <v>241</v>
      </c>
      <c r="F1172" t="s">
        <v>214</v>
      </c>
      <c r="G1172">
        <v>0</v>
      </c>
    </row>
    <row r="1173" spans="1:7" x14ac:dyDescent="0.35">
      <c r="A1173" t="s">
        <v>276</v>
      </c>
      <c r="B1173" t="s">
        <v>42</v>
      </c>
      <c r="C1173" t="s">
        <v>274</v>
      </c>
      <c r="D1173" t="s">
        <v>275</v>
      </c>
      <c r="E1173" t="s">
        <v>228</v>
      </c>
      <c r="F1173" t="s">
        <v>214</v>
      </c>
      <c r="G1173">
        <v>0</v>
      </c>
    </row>
    <row r="1174" spans="1:7" x14ac:dyDescent="0.35">
      <c r="A1174" t="s">
        <v>276</v>
      </c>
      <c r="B1174" t="s">
        <v>42</v>
      </c>
      <c r="C1174" t="s">
        <v>274</v>
      </c>
      <c r="D1174" t="s">
        <v>275</v>
      </c>
      <c r="E1174" t="s">
        <v>229</v>
      </c>
      <c r="F1174" t="s">
        <v>214</v>
      </c>
      <c r="G1174">
        <v>1</v>
      </c>
    </row>
    <row r="1175" spans="1:7" x14ac:dyDescent="0.35">
      <c r="A1175" t="s">
        <v>276</v>
      </c>
      <c r="B1175" t="s">
        <v>42</v>
      </c>
      <c r="C1175" t="s">
        <v>274</v>
      </c>
      <c r="D1175" t="s">
        <v>275</v>
      </c>
      <c r="E1175" t="s">
        <v>230</v>
      </c>
      <c r="F1175" t="s">
        <v>214</v>
      </c>
      <c r="G1175">
        <v>0</v>
      </c>
    </row>
    <row r="1176" spans="1:7" x14ac:dyDescent="0.35">
      <c r="A1176" t="s">
        <v>276</v>
      </c>
      <c r="B1176" t="s">
        <v>42</v>
      </c>
      <c r="C1176" t="s">
        <v>274</v>
      </c>
      <c r="D1176" t="s">
        <v>275</v>
      </c>
      <c r="E1176" t="s">
        <v>231</v>
      </c>
      <c r="F1176" t="s">
        <v>214</v>
      </c>
      <c r="G1176">
        <v>2</v>
      </c>
    </row>
    <row r="1177" spans="1:7" x14ac:dyDescent="0.35">
      <c r="A1177" t="s">
        <v>276</v>
      </c>
      <c r="B1177" t="s">
        <v>42</v>
      </c>
      <c r="C1177" t="s">
        <v>274</v>
      </c>
      <c r="D1177" t="s">
        <v>275</v>
      </c>
      <c r="E1177" t="s">
        <v>232</v>
      </c>
      <c r="F1177" t="s">
        <v>214</v>
      </c>
      <c r="G1177">
        <v>1</v>
      </c>
    </row>
    <row r="1178" spans="1:7" x14ac:dyDescent="0.35">
      <c r="A1178" t="s">
        <v>276</v>
      </c>
      <c r="B1178" t="s">
        <v>42</v>
      </c>
      <c r="C1178" t="s">
        <v>274</v>
      </c>
      <c r="D1178" t="s">
        <v>275</v>
      </c>
      <c r="E1178" t="s">
        <v>242</v>
      </c>
      <c r="F1178" t="s">
        <v>214</v>
      </c>
      <c r="G1178">
        <v>5</v>
      </c>
    </row>
    <row r="1179" spans="1:7" x14ac:dyDescent="0.35">
      <c r="A1179" t="s">
        <v>276</v>
      </c>
      <c r="B1179" t="s">
        <v>42</v>
      </c>
      <c r="C1179" t="s">
        <v>274</v>
      </c>
      <c r="D1179" t="s">
        <v>275</v>
      </c>
      <c r="E1179" t="s">
        <v>243</v>
      </c>
      <c r="F1179" t="s">
        <v>214</v>
      </c>
      <c r="G1179">
        <v>0</v>
      </c>
    </row>
    <row r="1180" spans="1:7" x14ac:dyDescent="0.35">
      <c r="A1180" t="s">
        <v>276</v>
      </c>
      <c r="B1180" t="s">
        <v>42</v>
      </c>
      <c r="C1180" t="s">
        <v>274</v>
      </c>
      <c r="D1180" t="s">
        <v>275</v>
      </c>
      <c r="E1180" t="s">
        <v>244</v>
      </c>
      <c r="F1180" t="s">
        <v>214</v>
      </c>
      <c r="G1180">
        <v>0</v>
      </c>
    </row>
    <row r="1181" spans="1:7" x14ac:dyDescent="0.35">
      <c r="A1181" t="s">
        <v>276</v>
      </c>
      <c r="B1181" t="s">
        <v>42</v>
      </c>
      <c r="C1181" t="s">
        <v>274</v>
      </c>
      <c r="D1181" t="s">
        <v>275</v>
      </c>
      <c r="E1181" t="s">
        <v>233</v>
      </c>
      <c r="F1181" t="s">
        <v>214</v>
      </c>
      <c r="G1181">
        <v>0</v>
      </c>
    </row>
    <row r="1182" spans="1:7" x14ac:dyDescent="0.35">
      <c r="A1182" t="s">
        <v>276</v>
      </c>
      <c r="B1182" t="s">
        <v>42</v>
      </c>
      <c r="C1182" t="s">
        <v>274</v>
      </c>
      <c r="D1182" t="s">
        <v>275</v>
      </c>
      <c r="E1182" t="s">
        <v>234</v>
      </c>
      <c r="F1182" t="s">
        <v>214</v>
      </c>
      <c r="G1182">
        <v>0</v>
      </c>
    </row>
    <row r="1183" spans="1:7" x14ac:dyDescent="0.35">
      <c r="A1183" t="s">
        <v>276</v>
      </c>
      <c r="B1183" t="s">
        <v>42</v>
      </c>
      <c r="C1183" t="s">
        <v>274</v>
      </c>
      <c r="D1183" t="s">
        <v>275</v>
      </c>
      <c r="E1183" t="s">
        <v>235</v>
      </c>
      <c r="F1183" t="s">
        <v>214</v>
      </c>
      <c r="G1183">
        <v>0</v>
      </c>
    </row>
    <row r="1184" spans="1:7" x14ac:dyDescent="0.35">
      <c r="A1184" t="s">
        <v>276</v>
      </c>
      <c r="B1184" t="s">
        <v>42</v>
      </c>
      <c r="C1184" t="s">
        <v>274</v>
      </c>
      <c r="D1184" t="s">
        <v>275</v>
      </c>
      <c r="E1184" t="s">
        <v>236</v>
      </c>
      <c r="F1184" t="s">
        <v>214</v>
      </c>
      <c r="G1184">
        <v>1</v>
      </c>
    </row>
    <row r="1185" spans="1:7" x14ac:dyDescent="0.35">
      <c r="A1185" t="s">
        <v>276</v>
      </c>
      <c r="B1185" t="s">
        <v>42</v>
      </c>
      <c r="C1185" t="s">
        <v>274</v>
      </c>
      <c r="D1185" t="s">
        <v>275</v>
      </c>
      <c r="E1185" t="s">
        <v>237</v>
      </c>
      <c r="F1185" t="s">
        <v>214</v>
      </c>
      <c r="G1185">
        <v>0</v>
      </c>
    </row>
    <row r="1186" spans="1:7" x14ac:dyDescent="0.35">
      <c r="A1186" t="s">
        <v>276</v>
      </c>
      <c r="B1186" t="s">
        <v>42</v>
      </c>
      <c r="C1186" t="s">
        <v>274</v>
      </c>
      <c r="D1186" t="s">
        <v>275</v>
      </c>
      <c r="E1186" t="s">
        <v>238</v>
      </c>
      <c r="F1186" t="s">
        <v>214</v>
      </c>
      <c r="G1186">
        <v>0</v>
      </c>
    </row>
    <row r="1187" spans="1:7" x14ac:dyDescent="0.35">
      <c r="A1187" t="s">
        <v>276</v>
      </c>
      <c r="B1187" t="s">
        <v>42</v>
      </c>
      <c r="C1187" t="s">
        <v>274</v>
      </c>
      <c r="D1187" t="s">
        <v>275</v>
      </c>
      <c r="E1187" t="s">
        <v>239</v>
      </c>
      <c r="F1187" t="s">
        <v>214</v>
      </c>
      <c r="G1187">
        <v>0</v>
      </c>
    </row>
    <row r="1188" spans="1:7" x14ac:dyDescent="0.35">
      <c r="A1188" t="s">
        <v>276</v>
      </c>
      <c r="B1188" t="s">
        <v>42</v>
      </c>
      <c r="C1188" t="s">
        <v>274</v>
      </c>
      <c r="D1188" t="s">
        <v>275</v>
      </c>
      <c r="E1188" t="s">
        <v>240</v>
      </c>
      <c r="F1188" t="s">
        <v>214</v>
      </c>
      <c r="G1188">
        <v>1</v>
      </c>
    </row>
    <row r="1189" spans="1:7" x14ac:dyDescent="0.35">
      <c r="A1189" t="s">
        <v>276</v>
      </c>
      <c r="B1189" t="s">
        <v>42</v>
      </c>
      <c r="C1189" t="s">
        <v>274</v>
      </c>
      <c r="D1189" t="s">
        <v>275</v>
      </c>
      <c r="E1189" t="s">
        <v>241</v>
      </c>
      <c r="F1189" t="s">
        <v>214</v>
      </c>
      <c r="G1189">
        <v>5</v>
      </c>
    </row>
    <row r="1190" spans="1:7" x14ac:dyDescent="0.35">
      <c r="A1190" t="s">
        <v>276</v>
      </c>
      <c r="B1190" t="s">
        <v>43</v>
      </c>
      <c r="C1190" t="s">
        <v>274</v>
      </c>
      <c r="D1190" t="s">
        <v>275</v>
      </c>
      <c r="E1190" t="s">
        <v>228</v>
      </c>
      <c r="F1190" t="s">
        <v>214</v>
      </c>
      <c r="G1190">
        <v>0</v>
      </c>
    </row>
    <row r="1191" spans="1:7" x14ac:dyDescent="0.35">
      <c r="A1191" t="s">
        <v>276</v>
      </c>
      <c r="B1191" t="s">
        <v>43</v>
      </c>
      <c r="C1191" t="s">
        <v>274</v>
      </c>
      <c r="D1191" t="s">
        <v>275</v>
      </c>
      <c r="E1191" t="s">
        <v>229</v>
      </c>
      <c r="F1191" t="s">
        <v>214</v>
      </c>
      <c r="G1191">
        <v>0</v>
      </c>
    </row>
    <row r="1192" spans="1:7" x14ac:dyDescent="0.35">
      <c r="A1192" t="s">
        <v>276</v>
      </c>
      <c r="B1192" t="s">
        <v>43</v>
      </c>
      <c r="C1192" t="s">
        <v>274</v>
      </c>
      <c r="D1192" t="s">
        <v>275</v>
      </c>
      <c r="E1192" t="s">
        <v>230</v>
      </c>
      <c r="F1192" t="s">
        <v>214</v>
      </c>
      <c r="G1192">
        <v>1</v>
      </c>
    </row>
    <row r="1193" spans="1:7" x14ac:dyDescent="0.35">
      <c r="A1193" t="s">
        <v>276</v>
      </c>
      <c r="B1193" t="s">
        <v>43</v>
      </c>
      <c r="C1193" t="s">
        <v>274</v>
      </c>
      <c r="D1193" t="s">
        <v>275</v>
      </c>
      <c r="E1193" t="s">
        <v>231</v>
      </c>
      <c r="F1193" t="s">
        <v>214</v>
      </c>
      <c r="G1193">
        <v>2</v>
      </c>
    </row>
    <row r="1194" spans="1:7" x14ac:dyDescent="0.35">
      <c r="A1194" t="s">
        <v>276</v>
      </c>
      <c r="B1194" t="s">
        <v>43</v>
      </c>
      <c r="C1194" t="s">
        <v>274</v>
      </c>
      <c r="D1194" t="s">
        <v>275</v>
      </c>
      <c r="E1194" t="s">
        <v>232</v>
      </c>
      <c r="F1194" t="s">
        <v>214</v>
      </c>
      <c r="G1194">
        <v>8</v>
      </c>
    </row>
    <row r="1195" spans="1:7" x14ac:dyDescent="0.35">
      <c r="A1195" t="s">
        <v>276</v>
      </c>
      <c r="B1195" t="s">
        <v>43</v>
      </c>
      <c r="C1195" t="s">
        <v>274</v>
      </c>
      <c r="D1195" t="s">
        <v>275</v>
      </c>
      <c r="E1195" t="s">
        <v>242</v>
      </c>
      <c r="F1195" t="s">
        <v>214</v>
      </c>
      <c r="G1195">
        <v>0</v>
      </c>
    </row>
    <row r="1196" spans="1:7" x14ac:dyDescent="0.35">
      <c r="A1196" t="s">
        <v>276</v>
      </c>
      <c r="B1196" t="s">
        <v>43</v>
      </c>
      <c r="C1196" t="s">
        <v>274</v>
      </c>
      <c r="D1196" t="s">
        <v>275</v>
      </c>
      <c r="E1196" t="s">
        <v>243</v>
      </c>
      <c r="F1196" t="s">
        <v>214</v>
      </c>
      <c r="G1196">
        <v>14</v>
      </c>
    </row>
    <row r="1197" spans="1:7" x14ac:dyDescent="0.35">
      <c r="A1197" t="s">
        <v>276</v>
      </c>
      <c r="B1197" t="s">
        <v>43</v>
      </c>
      <c r="C1197" t="s">
        <v>274</v>
      </c>
      <c r="D1197" t="s">
        <v>275</v>
      </c>
      <c r="E1197" t="s">
        <v>244</v>
      </c>
      <c r="F1197" t="s">
        <v>214</v>
      </c>
      <c r="G1197">
        <v>0</v>
      </c>
    </row>
    <row r="1198" spans="1:7" x14ac:dyDescent="0.35">
      <c r="A1198" t="s">
        <v>276</v>
      </c>
      <c r="B1198" t="s">
        <v>43</v>
      </c>
      <c r="C1198" t="s">
        <v>274</v>
      </c>
      <c r="D1198" t="s">
        <v>275</v>
      </c>
      <c r="E1198" t="s">
        <v>233</v>
      </c>
      <c r="F1198" t="s">
        <v>214</v>
      </c>
      <c r="G1198">
        <v>0</v>
      </c>
    </row>
    <row r="1199" spans="1:7" x14ac:dyDescent="0.35">
      <c r="A1199" t="s">
        <v>276</v>
      </c>
      <c r="B1199" t="s">
        <v>43</v>
      </c>
      <c r="C1199" t="s">
        <v>274</v>
      </c>
      <c r="D1199" t="s">
        <v>275</v>
      </c>
      <c r="E1199" t="s">
        <v>234</v>
      </c>
      <c r="F1199" t="s">
        <v>214</v>
      </c>
      <c r="G1199">
        <v>0</v>
      </c>
    </row>
    <row r="1200" spans="1:7" x14ac:dyDescent="0.35">
      <c r="A1200" t="s">
        <v>276</v>
      </c>
      <c r="B1200" t="s">
        <v>43</v>
      </c>
      <c r="C1200" t="s">
        <v>274</v>
      </c>
      <c r="D1200" t="s">
        <v>275</v>
      </c>
      <c r="E1200" t="s">
        <v>235</v>
      </c>
      <c r="F1200" t="s">
        <v>214</v>
      </c>
      <c r="G1200">
        <v>0</v>
      </c>
    </row>
    <row r="1201" spans="1:7" x14ac:dyDescent="0.35">
      <c r="A1201" t="s">
        <v>276</v>
      </c>
      <c r="B1201" t="s">
        <v>43</v>
      </c>
      <c r="C1201" t="s">
        <v>274</v>
      </c>
      <c r="D1201" t="s">
        <v>275</v>
      </c>
      <c r="E1201" t="s">
        <v>236</v>
      </c>
      <c r="F1201" t="s">
        <v>214</v>
      </c>
      <c r="G1201">
        <v>2</v>
      </c>
    </row>
    <row r="1202" spans="1:7" x14ac:dyDescent="0.35">
      <c r="A1202" t="s">
        <v>276</v>
      </c>
      <c r="B1202" t="s">
        <v>43</v>
      </c>
      <c r="C1202" t="s">
        <v>274</v>
      </c>
      <c r="D1202" t="s">
        <v>275</v>
      </c>
      <c r="E1202" t="s">
        <v>237</v>
      </c>
      <c r="F1202" t="s">
        <v>214</v>
      </c>
      <c r="G1202">
        <v>0</v>
      </c>
    </row>
    <row r="1203" spans="1:7" x14ac:dyDescent="0.35">
      <c r="A1203" t="s">
        <v>276</v>
      </c>
      <c r="B1203" t="s">
        <v>43</v>
      </c>
      <c r="C1203" t="s">
        <v>274</v>
      </c>
      <c r="D1203" t="s">
        <v>275</v>
      </c>
      <c r="E1203" t="s">
        <v>238</v>
      </c>
      <c r="F1203" t="s">
        <v>214</v>
      </c>
      <c r="G1203">
        <v>1</v>
      </c>
    </row>
    <row r="1204" spans="1:7" x14ac:dyDescent="0.35">
      <c r="A1204" t="s">
        <v>276</v>
      </c>
      <c r="B1204" t="s">
        <v>43</v>
      </c>
      <c r="C1204" t="s">
        <v>274</v>
      </c>
      <c r="D1204" t="s">
        <v>275</v>
      </c>
      <c r="E1204" t="s">
        <v>239</v>
      </c>
      <c r="F1204" t="s">
        <v>214</v>
      </c>
      <c r="G1204">
        <v>1</v>
      </c>
    </row>
    <row r="1205" spans="1:7" x14ac:dyDescent="0.35">
      <c r="A1205" t="s">
        <v>276</v>
      </c>
      <c r="B1205" t="s">
        <v>43</v>
      </c>
      <c r="C1205" t="s">
        <v>274</v>
      </c>
      <c r="D1205" t="s">
        <v>275</v>
      </c>
      <c r="E1205" t="s">
        <v>240</v>
      </c>
      <c r="F1205" t="s">
        <v>214</v>
      </c>
      <c r="G1205">
        <v>0</v>
      </c>
    </row>
    <row r="1206" spans="1:7" x14ac:dyDescent="0.35">
      <c r="A1206" t="s">
        <v>276</v>
      </c>
      <c r="B1206" t="s">
        <v>43</v>
      </c>
      <c r="C1206" t="s">
        <v>274</v>
      </c>
      <c r="D1206" t="s">
        <v>275</v>
      </c>
      <c r="E1206" t="s">
        <v>241</v>
      </c>
      <c r="F1206" t="s">
        <v>214</v>
      </c>
      <c r="G1206">
        <v>0</v>
      </c>
    </row>
    <row r="1207" spans="1:7" x14ac:dyDescent="0.35">
      <c r="A1207" t="s">
        <v>276</v>
      </c>
      <c r="B1207" t="s">
        <v>44</v>
      </c>
      <c r="C1207" t="s">
        <v>274</v>
      </c>
      <c r="D1207" t="s">
        <v>275</v>
      </c>
      <c r="E1207" t="s">
        <v>228</v>
      </c>
      <c r="F1207" t="s">
        <v>214</v>
      </c>
      <c r="G1207">
        <v>1</v>
      </c>
    </row>
    <row r="1208" spans="1:7" x14ac:dyDescent="0.35">
      <c r="A1208" t="s">
        <v>276</v>
      </c>
      <c r="B1208" t="s">
        <v>44</v>
      </c>
      <c r="C1208" t="s">
        <v>274</v>
      </c>
      <c r="D1208" t="s">
        <v>275</v>
      </c>
      <c r="E1208" t="s">
        <v>229</v>
      </c>
      <c r="F1208" t="s">
        <v>214</v>
      </c>
      <c r="G1208">
        <v>0</v>
      </c>
    </row>
    <row r="1209" spans="1:7" x14ac:dyDescent="0.35">
      <c r="A1209" t="s">
        <v>276</v>
      </c>
      <c r="B1209" t="s">
        <v>44</v>
      </c>
      <c r="C1209" t="s">
        <v>274</v>
      </c>
      <c r="D1209" t="s">
        <v>275</v>
      </c>
      <c r="E1209" t="s">
        <v>230</v>
      </c>
      <c r="F1209" t="s">
        <v>214</v>
      </c>
      <c r="G1209">
        <v>0</v>
      </c>
    </row>
    <row r="1210" spans="1:7" x14ac:dyDescent="0.35">
      <c r="A1210" t="s">
        <v>276</v>
      </c>
      <c r="B1210" t="s">
        <v>44</v>
      </c>
      <c r="C1210" t="s">
        <v>274</v>
      </c>
      <c r="D1210" t="s">
        <v>275</v>
      </c>
      <c r="E1210" t="s">
        <v>231</v>
      </c>
      <c r="F1210" t="s">
        <v>214</v>
      </c>
      <c r="G1210">
        <v>3</v>
      </c>
    </row>
    <row r="1211" spans="1:7" x14ac:dyDescent="0.35">
      <c r="A1211" t="s">
        <v>276</v>
      </c>
      <c r="B1211" t="s">
        <v>44</v>
      </c>
      <c r="C1211" t="s">
        <v>274</v>
      </c>
      <c r="D1211" t="s">
        <v>275</v>
      </c>
      <c r="E1211" t="s">
        <v>232</v>
      </c>
      <c r="F1211" t="s">
        <v>214</v>
      </c>
      <c r="G1211">
        <v>0</v>
      </c>
    </row>
    <row r="1212" spans="1:7" x14ac:dyDescent="0.35">
      <c r="A1212" t="s">
        <v>276</v>
      </c>
      <c r="B1212" t="s">
        <v>44</v>
      </c>
      <c r="C1212" t="s">
        <v>274</v>
      </c>
      <c r="D1212" t="s">
        <v>275</v>
      </c>
      <c r="E1212" t="s">
        <v>242</v>
      </c>
      <c r="F1212" t="s">
        <v>214</v>
      </c>
      <c r="G1212">
        <v>9</v>
      </c>
    </row>
    <row r="1213" spans="1:7" x14ac:dyDescent="0.35">
      <c r="A1213" t="s">
        <v>276</v>
      </c>
      <c r="B1213" t="s">
        <v>44</v>
      </c>
      <c r="C1213" t="s">
        <v>274</v>
      </c>
      <c r="D1213" t="s">
        <v>275</v>
      </c>
      <c r="E1213" t="s">
        <v>243</v>
      </c>
      <c r="F1213" t="s">
        <v>214</v>
      </c>
      <c r="G1213">
        <v>9</v>
      </c>
    </row>
    <row r="1214" spans="1:7" x14ac:dyDescent="0.35">
      <c r="A1214" t="s">
        <v>276</v>
      </c>
      <c r="B1214" t="s">
        <v>44</v>
      </c>
      <c r="C1214" t="s">
        <v>274</v>
      </c>
      <c r="D1214" t="s">
        <v>275</v>
      </c>
      <c r="E1214" t="s">
        <v>244</v>
      </c>
      <c r="F1214" t="s">
        <v>214</v>
      </c>
      <c r="G1214">
        <v>9</v>
      </c>
    </row>
    <row r="1215" spans="1:7" x14ac:dyDescent="0.35">
      <c r="A1215" t="s">
        <v>276</v>
      </c>
      <c r="B1215" t="s">
        <v>44</v>
      </c>
      <c r="C1215" t="s">
        <v>274</v>
      </c>
      <c r="D1215" t="s">
        <v>275</v>
      </c>
      <c r="E1215" t="s">
        <v>233</v>
      </c>
      <c r="F1215" t="s">
        <v>214</v>
      </c>
      <c r="G1215">
        <v>0</v>
      </c>
    </row>
    <row r="1216" spans="1:7" x14ac:dyDescent="0.35">
      <c r="A1216" t="s">
        <v>276</v>
      </c>
      <c r="B1216" t="s">
        <v>44</v>
      </c>
      <c r="C1216" t="s">
        <v>274</v>
      </c>
      <c r="D1216" t="s">
        <v>275</v>
      </c>
      <c r="E1216" t="s">
        <v>234</v>
      </c>
      <c r="F1216" t="s">
        <v>214</v>
      </c>
      <c r="G1216">
        <v>0</v>
      </c>
    </row>
    <row r="1217" spans="1:7" x14ac:dyDescent="0.35">
      <c r="A1217" t="s">
        <v>276</v>
      </c>
      <c r="B1217" t="s">
        <v>44</v>
      </c>
      <c r="C1217" t="s">
        <v>274</v>
      </c>
      <c r="D1217" t="s">
        <v>275</v>
      </c>
      <c r="E1217" t="s">
        <v>235</v>
      </c>
      <c r="F1217" t="s">
        <v>214</v>
      </c>
      <c r="G1217">
        <v>0</v>
      </c>
    </row>
    <row r="1218" spans="1:7" x14ac:dyDescent="0.35">
      <c r="A1218" t="s">
        <v>276</v>
      </c>
      <c r="B1218" t="s">
        <v>44</v>
      </c>
      <c r="C1218" t="s">
        <v>274</v>
      </c>
      <c r="D1218" t="s">
        <v>275</v>
      </c>
      <c r="E1218" t="s">
        <v>236</v>
      </c>
      <c r="F1218" t="s">
        <v>214</v>
      </c>
      <c r="G1218">
        <v>1</v>
      </c>
    </row>
    <row r="1219" spans="1:7" x14ac:dyDescent="0.35">
      <c r="A1219" t="s">
        <v>276</v>
      </c>
      <c r="B1219" t="s">
        <v>44</v>
      </c>
      <c r="C1219" t="s">
        <v>274</v>
      </c>
      <c r="D1219" t="s">
        <v>275</v>
      </c>
      <c r="E1219" t="s">
        <v>237</v>
      </c>
      <c r="F1219" t="s">
        <v>214</v>
      </c>
      <c r="G1219">
        <v>0</v>
      </c>
    </row>
    <row r="1220" spans="1:7" x14ac:dyDescent="0.35">
      <c r="A1220" t="s">
        <v>276</v>
      </c>
      <c r="B1220" t="s">
        <v>44</v>
      </c>
      <c r="C1220" t="s">
        <v>274</v>
      </c>
      <c r="D1220" t="s">
        <v>275</v>
      </c>
      <c r="E1220" t="s">
        <v>238</v>
      </c>
      <c r="F1220" t="s">
        <v>214</v>
      </c>
      <c r="G1220">
        <v>0</v>
      </c>
    </row>
    <row r="1221" spans="1:7" x14ac:dyDescent="0.35">
      <c r="A1221" t="s">
        <v>276</v>
      </c>
      <c r="B1221" t="s">
        <v>44</v>
      </c>
      <c r="C1221" t="s">
        <v>274</v>
      </c>
      <c r="D1221" t="s">
        <v>275</v>
      </c>
      <c r="E1221" t="s">
        <v>239</v>
      </c>
      <c r="F1221" t="s">
        <v>214</v>
      </c>
      <c r="G1221">
        <v>1</v>
      </c>
    </row>
    <row r="1222" spans="1:7" x14ac:dyDescent="0.35">
      <c r="A1222" t="s">
        <v>276</v>
      </c>
      <c r="B1222" t="s">
        <v>44</v>
      </c>
      <c r="C1222" t="s">
        <v>274</v>
      </c>
      <c r="D1222" t="s">
        <v>275</v>
      </c>
      <c r="E1222" t="s">
        <v>240</v>
      </c>
      <c r="F1222" t="s">
        <v>214</v>
      </c>
      <c r="G1222">
        <v>6</v>
      </c>
    </row>
    <row r="1223" spans="1:7" x14ac:dyDescent="0.35">
      <c r="A1223" t="s">
        <v>276</v>
      </c>
      <c r="B1223" t="s">
        <v>44</v>
      </c>
      <c r="C1223" t="s">
        <v>274</v>
      </c>
      <c r="D1223" t="s">
        <v>275</v>
      </c>
      <c r="E1223" t="s">
        <v>241</v>
      </c>
      <c r="F1223" t="s">
        <v>214</v>
      </c>
      <c r="G1223">
        <v>10</v>
      </c>
    </row>
    <row r="1224" spans="1:7" x14ac:dyDescent="0.35">
      <c r="A1224" t="s">
        <v>276</v>
      </c>
      <c r="B1224" t="s">
        <v>45</v>
      </c>
      <c r="C1224" t="s">
        <v>274</v>
      </c>
      <c r="D1224" t="s">
        <v>275</v>
      </c>
      <c r="E1224" t="s">
        <v>228</v>
      </c>
      <c r="F1224" t="s">
        <v>214</v>
      </c>
      <c r="G1224">
        <v>0</v>
      </c>
    </row>
    <row r="1225" spans="1:7" x14ac:dyDescent="0.35">
      <c r="A1225" t="s">
        <v>276</v>
      </c>
      <c r="B1225" t="s">
        <v>45</v>
      </c>
      <c r="C1225" t="s">
        <v>274</v>
      </c>
      <c r="D1225" t="s">
        <v>275</v>
      </c>
      <c r="E1225" t="s">
        <v>229</v>
      </c>
      <c r="F1225" t="s">
        <v>214</v>
      </c>
      <c r="G1225">
        <v>0</v>
      </c>
    </row>
    <row r="1226" spans="1:7" x14ac:dyDescent="0.35">
      <c r="A1226" t="s">
        <v>276</v>
      </c>
      <c r="B1226" t="s">
        <v>45</v>
      </c>
      <c r="C1226" t="s">
        <v>274</v>
      </c>
      <c r="D1226" t="s">
        <v>275</v>
      </c>
      <c r="E1226" t="s">
        <v>230</v>
      </c>
      <c r="F1226" t="s">
        <v>214</v>
      </c>
      <c r="G1226">
        <v>13</v>
      </c>
    </row>
    <row r="1227" spans="1:7" x14ac:dyDescent="0.35">
      <c r="A1227" t="s">
        <v>276</v>
      </c>
      <c r="B1227" t="s">
        <v>45</v>
      </c>
      <c r="C1227" t="s">
        <v>274</v>
      </c>
      <c r="D1227" t="s">
        <v>275</v>
      </c>
      <c r="E1227" t="s">
        <v>231</v>
      </c>
      <c r="F1227" t="s">
        <v>214</v>
      </c>
      <c r="G1227">
        <v>0</v>
      </c>
    </row>
    <row r="1228" spans="1:7" x14ac:dyDescent="0.35">
      <c r="A1228" t="s">
        <v>276</v>
      </c>
      <c r="B1228" t="s">
        <v>45</v>
      </c>
      <c r="C1228" t="s">
        <v>274</v>
      </c>
      <c r="D1228" t="s">
        <v>275</v>
      </c>
      <c r="E1228" t="s">
        <v>232</v>
      </c>
      <c r="F1228" t="s">
        <v>214</v>
      </c>
      <c r="G1228">
        <v>0</v>
      </c>
    </row>
    <row r="1229" spans="1:7" x14ac:dyDescent="0.35">
      <c r="A1229" t="s">
        <v>276</v>
      </c>
      <c r="B1229" t="s">
        <v>45</v>
      </c>
      <c r="C1229" t="s">
        <v>274</v>
      </c>
      <c r="D1229" t="s">
        <v>275</v>
      </c>
      <c r="E1229" t="s">
        <v>242</v>
      </c>
      <c r="F1229" t="s">
        <v>214</v>
      </c>
      <c r="G1229">
        <v>0</v>
      </c>
    </row>
    <row r="1230" spans="1:7" x14ac:dyDescent="0.35">
      <c r="A1230" t="s">
        <v>276</v>
      </c>
      <c r="B1230" t="s">
        <v>45</v>
      </c>
      <c r="C1230" t="s">
        <v>274</v>
      </c>
      <c r="D1230" t="s">
        <v>275</v>
      </c>
      <c r="E1230" t="s">
        <v>243</v>
      </c>
      <c r="F1230" t="s">
        <v>214</v>
      </c>
      <c r="G1230">
        <v>1</v>
      </c>
    </row>
    <row r="1231" spans="1:7" x14ac:dyDescent="0.35">
      <c r="A1231" t="s">
        <v>276</v>
      </c>
      <c r="B1231" t="s">
        <v>45</v>
      </c>
      <c r="C1231" t="s">
        <v>274</v>
      </c>
      <c r="D1231" t="s">
        <v>275</v>
      </c>
      <c r="E1231" t="s">
        <v>244</v>
      </c>
      <c r="F1231" t="s">
        <v>214</v>
      </c>
      <c r="G1231">
        <v>0</v>
      </c>
    </row>
    <row r="1232" spans="1:7" x14ac:dyDescent="0.35">
      <c r="A1232" t="s">
        <v>276</v>
      </c>
      <c r="B1232" t="s">
        <v>45</v>
      </c>
      <c r="C1232" t="s">
        <v>274</v>
      </c>
      <c r="D1232" t="s">
        <v>275</v>
      </c>
      <c r="E1232" t="s">
        <v>233</v>
      </c>
      <c r="F1232" t="s">
        <v>214</v>
      </c>
      <c r="G1232">
        <v>0</v>
      </c>
    </row>
    <row r="1233" spans="1:7" x14ac:dyDescent="0.35">
      <c r="A1233" t="s">
        <v>276</v>
      </c>
      <c r="B1233" t="s">
        <v>45</v>
      </c>
      <c r="C1233" t="s">
        <v>274</v>
      </c>
      <c r="D1233" t="s">
        <v>275</v>
      </c>
      <c r="E1233" t="s">
        <v>234</v>
      </c>
      <c r="F1233" t="s">
        <v>214</v>
      </c>
      <c r="G1233">
        <v>0</v>
      </c>
    </row>
    <row r="1234" spans="1:7" x14ac:dyDescent="0.35">
      <c r="A1234" t="s">
        <v>276</v>
      </c>
      <c r="B1234" t="s">
        <v>45</v>
      </c>
      <c r="C1234" t="s">
        <v>274</v>
      </c>
      <c r="D1234" t="s">
        <v>275</v>
      </c>
      <c r="E1234" t="s">
        <v>235</v>
      </c>
      <c r="F1234" t="s">
        <v>214</v>
      </c>
      <c r="G1234">
        <v>0</v>
      </c>
    </row>
    <row r="1235" spans="1:7" x14ac:dyDescent="0.35">
      <c r="A1235" t="s">
        <v>276</v>
      </c>
      <c r="B1235" t="s">
        <v>45</v>
      </c>
      <c r="C1235" t="s">
        <v>274</v>
      </c>
      <c r="D1235" t="s">
        <v>275</v>
      </c>
      <c r="E1235" t="s">
        <v>236</v>
      </c>
      <c r="F1235" t="s">
        <v>214</v>
      </c>
      <c r="G1235">
        <v>3</v>
      </c>
    </row>
    <row r="1236" spans="1:7" x14ac:dyDescent="0.35">
      <c r="A1236" t="s">
        <v>276</v>
      </c>
      <c r="B1236" t="s">
        <v>45</v>
      </c>
      <c r="C1236" t="s">
        <v>274</v>
      </c>
      <c r="D1236" t="s">
        <v>275</v>
      </c>
      <c r="E1236" t="s">
        <v>237</v>
      </c>
      <c r="F1236" t="s">
        <v>214</v>
      </c>
      <c r="G1236">
        <v>0</v>
      </c>
    </row>
    <row r="1237" spans="1:7" x14ac:dyDescent="0.35">
      <c r="A1237" t="s">
        <v>276</v>
      </c>
      <c r="B1237" t="s">
        <v>45</v>
      </c>
      <c r="C1237" t="s">
        <v>274</v>
      </c>
      <c r="D1237" t="s">
        <v>275</v>
      </c>
      <c r="E1237" t="s">
        <v>238</v>
      </c>
      <c r="F1237" t="s">
        <v>214</v>
      </c>
      <c r="G1237">
        <v>0</v>
      </c>
    </row>
    <row r="1238" spans="1:7" x14ac:dyDescent="0.35">
      <c r="A1238" t="s">
        <v>276</v>
      </c>
      <c r="B1238" t="s">
        <v>45</v>
      </c>
      <c r="C1238" t="s">
        <v>274</v>
      </c>
      <c r="D1238" t="s">
        <v>275</v>
      </c>
      <c r="E1238" t="s">
        <v>239</v>
      </c>
      <c r="F1238" t="s">
        <v>214</v>
      </c>
      <c r="G1238">
        <v>0</v>
      </c>
    </row>
    <row r="1239" spans="1:7" x14ac:dyDescent="0.35">
      <c r="A1239" t="s">
        <v>276</v>
      </c>
      <c r="B1239" t="s">
        <v>45</v>
      </c>
      <c r="C1239" t="s">
        <v>274</v>
      </c>
      <c r="D1239" t="s">
        <v>275</v>
      </c>
      <c r="E1239" t="s">
        <v>240</v>
      </c>
      <c r="F1239" t="s">
        <v>214</v>
      </c>
      <c r="G1239">
        <v>0</v>
      </c>
    </row>
    <row r="1240" spans="1:7" x14ac:dyDescent="0.35">
      <c r="A1240" t="s">
        <v>276</v>
      </c>
      <c r="B1240" t="s">
        <v>45</v>
      </c>
      <c r="C1240" t="s">
        <v>274</v>
      </c>
      <c r="D1240" t="s">
        <v>275</v>
      </c>
      <c r="E1240" t="s">
        <v>241</v>
      </c>
      <c r="F1240" t="s">
        <v>214</v>
      </c>
      <c r="G1240">
        <v>11</v>
      </c>
    </row>
    <row r="1241" spans="1:7" x14ac:dyDescent="0.35">
      <c r="A1241" t="s">
        <v>276</v>
      </c>
      <c r="B1241" t="s">
        <v>46</v>
      </c>
      <c r="C1241" t="s">
        <v>274</v>
      </c>
      <c r="D1241" t="s">
        <v>275</v>
      </c>
      <c r="E1241" t="s">
        <v>228</v>
      </c>
      <c r="F1241" t="s">
        <v>214</v>
      </c>
      <c r="G1241">
        <v>0</v>
      </c>
    </row>
    <row r="1242" spans="1:7" x14ac:dyDescent="0.35">
      <c r="A1242" t="s">
        <v>276</v>
      </c>
      <c r="B1242" t="s">
        <v>46</v>
      </c>
      <c r="C1242" t="s">
        <v>274</v>
      </c>
      <c r="D1242" t="s">
        <v>275</v>
      </c>
      <c r="E1242" t="s">
        <v>229</v>
      </c>
      <c r="F1242" t="s">
        <v>214</v>
      </c>
      <c r="G1242">
        <v>0</v>
      </c>
    </row>
    <row r="1243" spans="1:7" x14ac:dyDescent="0.35">
      <c r="A1243" t="s">
        <v>276</v>
      </c>
      <c r="B1243" t="s">
        <v>46</v>
      </c>
      <c r="C1243" t="s">
        <v>274</v>
      </c>
      <c r="D1243" t="s">
        <v>275</v>
      </c>
      <c r="E1243" t="s">
        <v>230</v>
      </c>
      <c r="F1243" t="s">
        <v>214</v>
      </c>
      <c r="G1243">
        <v>2</v>
      </c>
    </row>
    <row r="1244" spans="1:7" x14ac:dyDescent="0.35">
      <c r="A1244" t="s">
        <v>276</v>
      </c>
      <c r="B1244" t="s">
        <v>46</v>
      </c>
      <c r="C1244" t="s">
        <v>274</v>
      </c>
      <c r="D1244" t="s">
        <v>275</v>
      </c>
      <c r="E1244" t="s">
        <v>231</v>
      </c>
      <c r="F1244" t="s">
        <v>214</v>
      </c>
      <c r="G1244">
        <v>0</v>
      </c>
    </row>
    <row r="1245" spans="1:7" x14ac:dyDescent="0.35">
      <c r="A1245" t="s">
        <v>276</v>
      </c>
      <c r="B1245" t="s">
        <v>46</v>
      </c>
      <c r="C1245" t="s">
        <v>274</v>
      </c>
      <c r="D1245" t="s">
        <v>275</v>
      </c>
      <c r="E1245" t="s">
        <v>232</v>
      </c>
      <c r="F1245" t="s">
        <v>214</v>
      </c>
      <c r="G1245">
        <v>2</v>
      </c>
    </row>
    <row r="1246" spans="1:7" x14ac:dyDescent="0.35">
      <c r="A1246" t="s">
        <v>276</v>
      </c>
      <c r="B1246" t="s">
        <v>46</v>
      </c>
      <c r="C1246" t="s">
        <v>274</v>
      </c>
      <c r="D1246" t="s">
        <v>275</v>
      </c>
      <c r="E1246" t="s">
        <v>242</v>
      </c>
      <c r="F1246" t="s">
        <v>214</v>
      </c>
      <c r="G1246">
        <v>0</v>
      </c>
    </row>
    <row r="1247" spans="1:7" x14ac:dyDescent="0.35">
      <c r="A1247" t="s">
        <v>276</v>
      </c>
      <c r="B1247" t="s">
        <v>46</v>
      </c>
      <c r="C1247" t="s">
        <v>274</v>
      </c>
      <c r="D1247" t="s">
        <v>275</v>
      </c>
      <c r="E1247" t="s">
        <v>243</v>
      </c>
      <c r="F1247" t="s">
        <v>214</v>
      </c>
      <c r="G1247">
        <v>6</v>
      </c>
    </row>
    <row r="1248" spans="1:7" x14ac:dyDescent="0.35">
      <c r="A1248" t="s">
        <v>276</v>
      </c>
      <c r="B1248" t="s">
        <v>46</v>
      </c>
      <c r="C1248" t="s">
        <v>274</v>
      </c>
      <c r="D1248" t="s">
        <v>275</v>
      </c>
      <c r="E1248" t="s">
        <v>244</v>
      </c>
      <c r="F1248" t="s">
        <v>214</v>
      </c>
      <c r="G1248">
        <v>1</v>
      </c>
    </row>
    <row r="1249" spans="1:7" x14ac:dyDescent="0.35">
      <c r="A1249" t="s">
        <v>276</v>
      </c>
      <c r="B1249" t="s">
        <v>46</v>
      </c>
      <c r="C1249" t="s">
        <v>274</v>
      </c>
      <c r="D1249" t="s">
        <v>275</v>
      </c>
      <c r="E1249" t="s">
        <v>233</v>
      </c>
      <c r="F1249" t="s">
        <v>214</v>
      </c>
      <c r="G1249">
        <v>0</v>
      </c>
    </row>
    <row r="1250" spans="1:7" x14ac:dyDescent="0.35">
      <c r="A1250" t="s">
        <v>276</v>
      </c>
      <c r="B1250" t="s">
        <v>46</v>
      </c>
      <c r="C1250" t="s">
        <v>274</v>
      </c>
      <c r="D1250" t="s">
        <v>275</v>
      </c>
      <c r="E1250" t="s">
        <v>234</v>
      </c>
      <c r="F1250" t="s">
        <v>214</v>
      </c>
      <c r="G1250">
        <v>0</v>
      </c>
    </row>
    <row r="1251" spans="1:7" x14ac:dyDescent="0.35">
      <c r="A1251" t="s">
        <v>276</v>
      </c>
      <c r="B1251" t="s">
        <v>46</v>
      </c>
      <c r="C1251" t="s">
        <v>274</v>
      </c>
      <c r="D1251" t="s">
        <v>275</v>
      </c>
      <c r="E1251" t="s">
        <v>235</v>
      </c>
      <c r="F1251" t="s">
        <v>214</v>
      </c>
      <c r="G1251">
        <v>0</v>
      </c>
    </row>
    <row r="1252" spans="1:7" x14ac:dyDescent="0.35">
      <c r="A1252" t="s">
        <v>276</v>
      </c>
      <c r="B1252" t="s">
        <v>46</v>
      </c>
      <c r="C1252" t="s">
        <v>274</v>
      </c>
      <c r="D1252" t="s">
        <v>275</v>
      </c>
      <c r="E1252" t="s">
        <v>236</v>
      </c>
      <c r="F1252" t="s">
        <v>214</v>
      </c>
      <c r="G1252">
        <v>2</v>
      </c>
    </row>
    <row r="1253" spans="1:7" x14ac:dyDescent="0.35">
      <c r="A1253" t="s">
        <v>276</v>
      </c>
      <c r="B1253" t="s">
        <v>46</v>
      </c>
      <c r="C1253" t="s">
        <v>274</v>
      </c>
      <c r="D1253" t="s">
        <v>275</v>
      </c>
      <c r="E1253" t="s">
        <v>237</v>
      </c>
      <c r="F1253" t="s">
        <v>214</v>
      </c>
      <c r="G1253">
        <v>0</v>
      </c>
    </row>
    <row r="1254" spans="1:7" x14ac:dyDescent="0.35">
      <c r="A1254" t="s">
        <v>276</v>
      </c>
      <c r="B1254" t="s">
        <v>46</v>
      </c>
      <c r="C1254" t="s">
        <v>274</v>
      </c>
      <c r="D1254" t="s">
        <v>275</v>
      </c>
      <c r="E1254" t="s">
        <v>238</v>
      </c>
      <c r="F1254" t="s">
        <v>214</v>
      </c>
      <c r="G1254">
        <v>1</v>
      </c>
    </row>
    <row r="1255" spans="1:7" x14ac:dyDescent="0.35">
      <c r="A1255" t="s">
        <v>276</v>
      </c>
      <c r="B1255" t="s">
        <v>46</v>
      </c>
      <c r="C1255" t="s">
        <v>274</v>
      </c>
      <c r="D1255" t="s">
        <v>275</v>
      </c>
      <c r="E1255" t="s">
        <v>239</v>
      </c>
      <c r="F1255" t="s">
        <v>214</v>
      </c>
      <c r="G1255">
        <v>0</v>
      </c>
    </row>
    <row r="1256" spans="1:7" x14ac:dyDescent="0.35">
      <c r="A1256" t="s">
        <v>276</v>
      </c>
      <c r="B1256" t="s">
        <v>46</v>
      </c>
      <c r="C1256" t="s">
        <v>274</v>
      </c>
      <c r="D1256" t="s">
        <v>275</v>
      </c>
      <c r="E1256" t="s">
        <v>240</v>
      </c>
      <c r="F1256" t="s">
        <v>214</v>
      </c>
      <c r="G1256">
        <v>0</v>
      </c>
    </row>
    <row r="1257" spans="1:7" x14ac:dyDescent="0.35">
      <c r="A1257" t="s">
        <v>276</v>
      </c>
      <c r="B1257" t="s">
        <v>46</v>
      </c>
      <c r="C1257" t="s">
        <v>274</v>
      </c>
      <c r="D1257" t="s">
        <v>275</v>
      </c>
      <c r="E1257" t="s">
        <v>241</v>
      </c>
      <c r="F1257" t="s">
        <v>214</v>
      </c>
      <c r="G1257">
        <v>0</v>
      </c>
    </row>
    <row r="1258" spans="1:7" x14ac:dyDescent="0.35">
      <c r="A1258" t="s">
        <v>276</v>
      </c>
      <c r="B1258" t="s">
        <v>47</v>
      </c>
      <c r="C1258" t="s">
        <v>274</v>
      </c>
      <c r="D1258" t="s">
        <v>275</v>
      </c>
      <c r="E1258" t="s">
        <v>228</v>
      </c>
      <c r="F1258" t="s">
        <v>214</v>
      </c>
      <c r="G1258">
        <v>0</v>
      </c>
    </row>
    <row r="1259" spans="1:7" x14ac:dyDescent="0.35">
      <c r="A1259" t="s">
        <v>276</v>
      </c>
      <c r="B1259" t="s">
        <v>47</v>
      </c>
      <c r="C1259" t="s">
        <v>274</v>
      </c>
      <c r="D1259" t="s">
        <v>275</v>
      </c>
      <c r="E1259" t="s">
        <v>229</v>
      </c>
      <c r="F1259" t="s">
        <v>214</v>
      </c>
      <c r="G1259">
        <v>0</v>
      </c>
    </row>
    <row r="1260" spans="1:7" x14ac:dyDescent="0.35">
      <c r="A1260" t="s">
        <v>276</v>
      </c>
      <c r="B1260" t="s">
        <v>47</v>
      </c>
      <c r="C1260" t="s">
        <v>274</v>
      </c>
      <c r="D1260" t="s">
        <v>275</v>
      </c>
      <c r="E1260" t="s">
        <v>230</v>
      </c>
      <c r="F1260" t="s">
        <v>214</v>
      </c>
      <c r="G1260">
        <v>32</v>
      </c>
    </row>
    <row r="1261" spans="1:7" x14ac:dyDescent="0.35">
      <c r="A1261" t="s">
        <v>276</v>
      </c>
      <c r="B1261" t="s">
        <v>47</v>
      </c>
      <c r="C1261" t="s">
        <v>274</v>
      </c>
      <c r="D1261" t="s">
        <v>275</v>
      </c>
      <c r="E1261" t="s">
        <v>231</v>
      </c>
      <c r="F1261" t="s">
        <v>214</v>
      </c>
      <c r="G1261">
        <v>0</v>
      </c>
    </row>
    <row r="1262" spans="1:7" x14ac:dyDescent="0.35">
      <c r="A1262" t="s">
        <v>276</v>
      </c>
      <c r="B1262" t="s">
        <v>47</v>
      </c>
      <c r="C1262" t="s">
        <v>274</v>
      </c>
      <c r="D1262" t="s">
        <v>275</v>
      </c>
      <c r="E1262" t="s">
        <v>232</v>
      </c>
      <c r="F1262" t="s">
        <v>214</v>
      </c>
      <c r="G1262">
        <v>0</v>
      </c>
    </row>
    <row r="1263" spans="1:7" x14ac:dyDescent="0.35">
      <c r="A1263" t="s">
        <v>276</v>
      </c>
      <c r="B1263" t="s">
        <v>47</v>
      </c>
      <c r="C1263" t="s">
        <v>274</v>
      </c>
      <c r="D1263" t="s">
        <v>275</v>
      </c>
      <c r="E1263" t="s">
        <v>242</v>
      </c>
      <c r="F1263" t="s">
        <v>214</v>
      </c>
      <c r="G1263">
        <v>0</v>
      </c>
    </row>
    <row r="1264" spans="1:7" x14ac:dyDescent="0.35">
      <c r="A1264" t="s">
        <v>276</v>
      </c>
      <c r="B1264" t="s">
        <v>47</v>
      </c>
      <c r="C1264" t="s">
        <v>274</v>
      </c>
      <c r="D1264" t="s">
        <v>275</v>
      </c>
      <c r="E1264" t="s">
        <v>243</v>
      </c>
      <c r="F1264" t="s">
        <v>214</v>
      </c>
      <c r="G1264">
        <v>0</v>
      </c>
    </row>
    <row r="1265" spans="1:7" x14ac:dyDescent="0.35">
      <c r="A1265" t="s">
        <v>276</v>
      </c>
      <c r="B1265" t="s">
        <v>47</v>
      </c>
      <c r="C1265" t="s">
        <v>274</v>
      </c>
      <c r="D1265" t="s">
        <v>275</v>
      </c>
      <c r="E1265" t="s">
        <v>244</v>
      </c>
      <c r="F1265" t="s">
        <v>214</v>
      </c>
      <c r="G1265">
        <v>0</v>
      </c>
    </row>
    <row r="1266" spans="1:7" x14ac:dyDescent="0.35">
      <c r="A1266" t="s">
        <v>276</v>
      </c>
      <c r="B1266" t="s">
        <v>47</v>
      </c>
      <c r="C1266" t="s">
        <v>274</v>
      </c>
      <c r="D1266" t="s">
        <v>275</v>
      </c>
      <c r="E1266" t="s">
        <v>233</v>
      </c>
      <c r="F1266" t="s">
        <v>214</v>
      </c>
      <c r="G1266">
        <v>0</v>
      </c>
    </row>
    <row r="1267" spans="1:7" x14ac:dyDescent="0.35">
      <c r="A1267" t="s">
        <v>276</v>
      </c>
      <c r="B1267" t="s">
        <v>47</v>
      </c>
      <c r="C1267" t="s">
        <v>274</v>
      </c>
      <c r="D1267" t="s">
        <v>275</v>
      </c>
      <c r="E1267" t="s">
        <v>234</v>
      </c>
      <c r="F1267" t="s">
        <v>214</v>
      </c>
      <c r="G1267">
        <v>0</v>
      </c>
    </row>
    <row r="1268" spans="1:7" x14ac:dyDescent="0.35">
      <c r="A1268" t="s">
        <v>276</v>
      </c>
      <c r="B1268" t="s">
        <v>47</v>
      </c>
      <c r="C1268" t="s">
        <v>274</v>
      </c>
      <c r="D1268" t="s">
        <v>275</v>
      </c>
      <c r="E1268" t="s">
        <v>235</v>
      </c>
      <c r="F1268" t="s">
        <v>214</v>
      </c>
      <c r="G1268">
        <v>0</v>
      </c>
    </row>
    <row r="1269" spans="1:7" x14ac:dyDescent="0.35">
      <c r="A1269" t="s">
        <v>276</v>
      </c>
      <c r="B1269" t="s">
        <v>47</v>
      </c>
      <c r="C1269" t="s">
        <v>274</v>
      </c>
      <c r="D1269" t="s">
        <v>275</v>
      </c>
      <c r="E1269" t="s">
        <v>236</v>
      </c>
      <c r="F1269" t="s">
        <v>214</v>
      </c>
      <c r="G1269">
        <v>4</v>
      </c>
    </row>
    <row r="1270" spans="1:7" x14ac:dyDescent="0.35">
      <c r="A1270" t="s">
        <v>276</v>
      </c>
      <c r="B1270" t="s">
        <v>47</v>
      </c>
      <c r="C1270" t="s">
        <v>274</v>
      </c>
      <c r="D1270" t="s">
        <v>275</v>
      </c>
      <c r="E1270" t="s">
        <v>237</v>
      </c>
      <c r="F1270" t="s">
        <v>214</v>
      </c>
      <c r="G1270">
        <v>0</v>
      </c>
    </row>
    <row r="1271" spans="1:7" x14ac:dyDescent="0.35">
      <c r="A1271" t="s">
        <v>276</v>
      </c>
      <c r="B1271" t="s">
        <v>47</v>
      </c>
      <c r="C1271" t="s">
        <v>274</v>
      </c>
      <c r="D1271" t="s">
        <v>275</v>
      </c>
      <c r="E1271" t="s">
        <v>238</v>
      </c>
      <c r="F1271" t="s">
        <v>214</v>
      </c>
      <c r="G1271">
        <v>1</v>
      </c>
    </row>
    <row r="1272" spans="1:7" x14ac:dyDescent="0.35">
      <c r="A1272" t="s">
        <v>276</v>
      </c>
      <c r="B1272" t="s">
        <v>47</v>
      </c>
      <c r="C1272" t="s">
        <v>274</v>
      </c>
      <c r="D1272" t="s">
        <v>275</v>
      </c>
      <c r="E1272" t="s">
        <v>239</v>
      </c>
      <c r="F1272" t="s">
        <v>214</v>
      </c>
      <c r="G1272">
        <v>0</v>
      </c>
    </row>
    <row r="1273" spans="1:7" x14ac:dyDescent="0.35">
      <c r="A1273" t="s">
        <v>276</v>
      </c>
      <c r="B1273" t="s">
        <v>47</v>
      </c>
      <c r="C1273" t="s">
        <v>274</v>
      </c>
      <c r="D1273" t="s">
        <v>275</v>
      </c>
      <c r="E1273" t="s">
        <v>240</v>
      </c>
      <c r="F1273" t="s">
        <v>214</v>
      </c>
      <c r="G1273">
        <v>0</v>
      </c>
    </row>
    <row r="1274" spans="1:7" x14ac:dyDescent="0.35">
      <c r="A1274" t="s">
        <v>276</v>
      </c>
      <c r="B1274" t="s">
        <v>47</v>
      </c>
      <c r="C1274" t="s">
        <v>274</v>
      </c>
      <c r="D1274" t="s">
        <v>275</v>
      </c>
      <c r="E1274" t="s">
        <v>241</v>
      </c>
      <c r="F1274" t="s">
        <v>214</v>
      </c>
      <c r="G1274">
        <v>0</v>
      </c>
    </row>
    <row r="1275" spans="1:7" x14ac:dyDescent="0.35">
      <c r="A1275" t="s">
        <v>276</v>
      </c>
      <c r="B1275" t="s">
        <v>48</v>
      </c>
      <c r="C1275" t="s">
        <v>274</v>
      </c>
      <c r="D1275" t="s">
        <v>275</v>
      </c>
      <c r="E1275" t="s">
        <v>228</v>
      </c>
      <c r="F1275" t="s">
        <v>214</v>
      </c>
      <c r="G1275">
        <v>0</v>
      </c>
    </row>
    <row r="1276" spans="1:7" x14ac:dyDescent="0.35">
      <c r="A1276" t="s">
        <v>276</v>
      </c>
      <c r="B1276" t="s">
        <v>48</v>
      </c>
      <c r="C1276" t="s">
        <v>274</v>
      </c>
      <c r="D1276" t="s">
        <v>275</v>
      </c>
      <c r="E1276" t="s">
        <v>229</v>
      </c>
      <c r="F1276" t="s">
        <v>214</v>
      </c>
      <c r="G1276">
        <v>0</v>
      </c>
    </row>
    <row r="1277" spans="1:7" x14ac:dyDescent="0.35">
      <c r="A1277" t="s">
        <v>276</v>
      </c>
      <c r="B1277" t="s">
        <v>48</v>
      </c>
      <c r="C1277" t="s">
        <v>274</v>
      </c>
      <c r="D1277" t="s">
        <v>275</v>
      </c>
      <c r="E1277" t="s">
        <v>230</v>
      </c>
      <c r="F1277" t="s">
        <v>214</v>
      </c>
      <c r="G1277">
        <v>1</v>
      </c>
    </row>
    <row r="1278" spans="1:7" x14ac:dyDescent="0.35">
      <c r="A1278" t="s">
        <v>276</v>
      </c>
      <c r="B1278" t="s">
        <v>48</v>
      </c>
      <c r="C1278" t="s">
        <v>274</v>
      </c>
      <c r="D1278" t="s">
        <v>275</v>
      </c>
      <c r="E1278" t="s">
        <v>231</v>
      </c>
      <c r="F1278" t="s">
        <v>214</v>
      </c>
      <c r="G1278">
        <v>1</v>
      </c>
    </row>
    <row r="1279" spans="1:7" x14ac:dyDescent="0.35">
      <c r="A1279" t="s">
        <v>276</v>
      </c>
      <c r="B1279" t="s">
        <v>48</v>
      </c>
      <c r="C1279" t="s">
        <v>274</v>
      </c>
      <c r="D1279" t="s">
        <v>275</v>
      </c>
      <c r="E1279" t="s">
        <v>232</v>
      </c>
      <c r="F1279" t="s">
        <v>214</v>
      </c>
      <c r="G1279">
        <v>21</v>
      </c>
    </row>
    <row r="1280" spans="1:7" x14ac:dyDescent="0.35">
      <c r="A1280" t="s">
        <v>276</v>
      </c>
      <c r="B1280" t="s">
        <v>48</v>
      </c>
      <c r="C1280" t="s">
        <v>274</v>
      </c>
      <c r="D1280" t="s">
        <v>275</v>
      </c>
      <c r="E1280" t="s">
        <v>242</v>
      </c>
      <c r="F1280" t="s">
        <v>214</v>
      </c>
      <c r="G1280">
        <v>0</v>
      </c>
    </row>
    <row r="1281" spans="1:7" x14ac:dyDescent="0.35">
      <c r="A1281" t="s">
        <v>276</v>
      </c>
      <c r="B1281" t="s">
        <v>48</v>
      </c>
      <c r="C1281" t="s">
        <v>274</v>
      </c>
      <c r="D1281" t="s">
        <v>275</v>
      </c>
      <c r="E1281" t="s">
        <v>243</v>
      </c>
      <c r="F1281" t="s">
        <v>214</v>
      </c>
      <c r="G1281">
        <v>6</v>
      </c>
    </row>
    <row r="1282" spans="1:7" x14ac:dyDescent="0.35">
      <c r="A1282" t="s">
        <v>276</v>
      </c>
      <c r="B1282" t="s">
        <v>48</v>
      </c>
      <c r="C1282" t="s">
        <v>274</v>
      </c>
      <c r="D1282" t="s">
        <v>275</v>
      </c>
      <c r="E1282" t="s">
        <v>244</v>
      </c>
      <c r="F1282" t="s">
        <v>214</v>
      </c>
      <c r="G1282">
        <v>5</v>
      </c>
    </row>
    <row r="1283" spans="1:7" x14ac:dyDescent="0.35">
      <c r="A1283" t="s">
        <v>276</v>
      </c>
      <c r="B1283" t="s">
        <v>48</v>
      </c>
      <c r="C1283" t="s">
        <v>274</v>
      </c>
      <c r="D1283" t="s">
        <v>275</v>
      </c>
      <c r="E1283" t="s">
        <v>233</v>
      </c>
      <c r="F1283" t="s">
        <v>214</v>
      </c>
      <c r="G1283">
        <v>0</v>
      </c>
    </row>
    <row r="1284" spans="1:7" x14ac:dyDescent="0.35">
      <c r="A1284" t="s">
        <v>276</v>
      </c>
      <c r="B1284" t="s">
        <v>48</v>
      </c>
      <c r="C1284" t="s">
        <v>274</v>
      </c>
      <c r="D1284" t="s">
        <v>275</v>
      </c>
      <c r="E1284" t="s">
        <v>234</v>
      </c>
      <c r="F1284" t="s">
        <v>214</v>
      </c>
      <c r="G1284">
        <v>0</v>
      </c>
    </row>
    <row r="1285" spans="1:7" x14ac:dyDescent="0.35">
      <c r="A1285" t="s">
        <v>276</v>
      </c>
      <c r="B1285" t="s">
        <v>48</v>
      </c>
      <c r="C1285" t="s">
        <v>274</v>
      </c>
      <c r="D1285" t="s">
        <v>275</v>
      </c>
      <c r="E1285" t="s">
        <v>235</v>
      </c>
      <c r="F1285" t="s">
        <v>214</v>
      </c>
      <c r="G1285">
        <v>2</v>
      </c>
    </row>
    <row r="1286" spans="1:7" x14ac:dyDescent="0.35">
      <c r="A1286" t="s">
        <v>276</v>
      </c>
      <c r="B1286" t="s">
        <v>48</v>
      </c>
      <c r="C1286" t="s">
        <v>274</v>
      </c>
      <c r="D1286" t="s">
        <v>275</v>
      </c>
      <c r="E1286" t="s">
        <v>236</v>
      </c>
      <c r="F1286" t="s">
        <v>214</v>
      </c>
      <c r="G1286">
        <v>7</v>
      </c>
    </row>
    <row r="1287" spans="1:7" x14ac:dyDescent="0.35">
      <c r="A1287" t="s">
        <v>276</v>
      </c>
      <c r="B1287" t="s">
        <v>48</v>
      </c>
      <c r="C1287" t="s">
        <v>274</v>
      </c>
      <c r="D1287" t="s">
        <v>275</v>
      </c>
      <c r="E1287" t="s">
        <v>237</v>
      </c>
      <c r="F1287" t="s">
        <v>214</v>
      </c>
      <c r="G1287">
        <v>0</v>
      </c>
    </row>
    <row r="1288" spans="1:7" x14ac:dyDescent="0.35">
      <c r="A1288" t="s">
        <v>276</v>
      </c>
      <c r="B1288" t="s">
        <v>48</v>
      </c>
      <c r="C1288" t="s">
        <v>274</v>
      </c>
      <c r="D1288" t="s">
        <v>275</v>
      </c>
      <c r="E1288" t="s">
        <v>238</v>
      </c>
      <c r="F1288" t="s">
        <v>214</v>
      </c>
      <c r="G1288">
        <v>0</v>
      </c>
    </row>
    <row r="1289" spans="1:7" x14ac:dyDescent="0.35">
      <c r="A1289" t="s">
        <v>276</v>
      </c>
      <c r="B1289" t="s">
        <v>48</v>
      </c>
      <c r="C1289" t="s">
        <v>274</v>
      </c>
      <c r="D1289" t="s">
        <v>275</v>
      </c>
      <c r="E1289" t="s">
        <v>239</v>
      </c>
      <c r="F1289" t="s">
        <v>214</v>
      </c>
      <c r="G1289">
        <v>0</v>
      </c>
    </row>
    <row r="1290" spans="1:7" x14ac:dyDescent="0.35">
      <c r="A1290" t="s">
        <v>276</v>
      </c>
      <c r="B1290" t="s">
        <v>48</v>
      </c>
      <c r="C1290" t="s">
        <v>274</v>
      </c>
      <c r="D1290" t="s">
        <v>275</v>
      </c>
      <c r="E1290" t="s">
        <v>240</v>
      </c>
      <c r="F1290" t="s">
        <v>214</v>
      </c>
      <c r="G1290">
        <v>1</v>
      </c>
    </row>
    <row r="1291" spans="1:7" x14ac:dyDescent="0.35">
      <c r="A1291" t="s">
        <v>276</v>
      </c>
      <c r="B1291" t="s">
        <v>48</v>
      </c>
      <c r="C1291" t="s">
        <v>274</v>
      </c>
      <c r="D1291" t="s">
        <v>275</v>
      </c>
      <c r="E1291" t="s">
        <v>241</v>
      </c>
      <c r="F1291" t="s">
        <v>214</v>
      </c>
      <c r="G1291">
        <v>0</v>
      </c>
    </row>
    <row r="1292" spans="1:7" x14ac:dyDescent="0.35">
      <c r="A1292" t="s">
        <v>276</v>
      </c>
      <c r="B1292" t="s">
        <v>49</v>
      </c>
      <c r="C1292" t="s">
        <v>274</v>
      </c>
      <c r="D1292" t="s">
        <v>275</v>
      </c>
      <c r="E1292" t="s">
        <v>228</v>
      </c>
      <c r="F1292" t="s">
        <v>214</v>
      </c>
      <c r="G1292">
        <v>0</v>
      </c>
    </row>
    <row r="1293" spans="1:7" x14ac:dyDescent="0.35">
      <c r="A1293" t="s">
        <v>276</v>
      </c>
      <c r="B1293" t="s">
        <v>49</v>
      </c>
      <c r="C1293" t="s">
        <v>274</v>
      </c>
      <c r="D1293" t="s">
        <v>275</v>
      </c>
      <c r="E1293" t="s">
        <v>229</v>
      </c>
      <c r="F1293" t="s">
        <v>214</v>
      </c>
      <c r="G1293">
        <v>0</v>
      </c>
    </row>
    <row r="1294" spans="1:7" x14ac:dyDescent="0.35">
      <c r="A1294" t="s">
        <v>276</v>
      </c>
      <c r="B1294" t="s">
        <v>49</v>
      </c>
      <c r="C1294" t="s">
        <v>274</v>
      </c>
      <c r="D1294" t="s">
        <v>275</v>
      </c>
      <c r="E1294" t="s">
        <v>230</v>
      </c>
      <c r="F1294" t="s">
        <v>214</v>
      </c>
      <c r="G1294">
        <v>0</v>
      </c>
    </row>
    <row r="1295" spans="1:7" x14ac:dyDescent="0.35">
      <c r="A1295" t="s">
        <v>276</v>
      </c>
      <c r="B1295" t="s">
        <v>49</v>
      </c>
      <c r="C1295" t="s">
        <v>274</v>
      </c>
      <c r="D1295" t="s">
        <v>275</v>
      </c>
      <c r="E1295" t="s">
        <v>231</v>
      </c>
      <c r="F1295" t="s">
        <v>214</v>
      </c>
      <c r="G1295">
        <v>0</v>
      </c>
    </row>
    <row r="1296" spans="1:7" x14ac:dyDescent="0.35">
      <c r="A1296" t="s">
        <v>276</v>
      </c>
      <c r="B1296" t="s">
        <v>49</v>
      </c>
      <c r="C1296" t="s">
        <v>274</v>
      </c>
      <c r="D1296" t="s">
        <v>275</v>
      </c>
      <c r="E1296" t="s">
        <v>232</v>
      </c>
      <c r="F1296" t="s">
        <v>214</v>
      </c>
      <c r="G1296">
        <v>7</v>
      </c>
    </row>
    <row r="1297" spans="1:7" x14ac:dyDescent="0.35">
      <c r="A1297" t="s">
        <v>276</v>
      </c>
      <c r="B1297" t="s">
        <v>49</v>
      </c>
      <c r="C1297" t="s">
        <v>274</v>
      </c>
      <c r="D1297" t="s">
        <v>275</v>
      </c>
      <c r="E1297" t="s">
        <v>242</v>
      </c>
      <c r="F1297" t="s">
        <v>214</v>
      </c>
      <c r="G1297">
        <v>0</v>
      </c>
    </row>
    <row r="1298" spans="1:7" x14ac:dyDescent="0.35">
      <c r="A1298" t="s">
        <v>276</v>
      </c>
      <c r="B1298" t="s">
        <v>49</v>
      </c>
      <c r="C1298" t="s">
        <v>274</v>
      </c>
      <c r="D1298" t="s">
        <v>275</v>
      </c>
      <c r="E1298" t="s">
        <v>243</v>
      </c>
      <c r="F1298" t="s">
        <v>214</v>
      </c>
      <c r="G1298">
        <v>0</v>
      </c>
    </row>
    <row r="1299" spans="1:7" x14ac:dyDescent="0.35">
      <c r="A1299" t="s">
        <v>276</v>
      </c>
      <c r="B1299" t="s">
        <v>49</v>
      </c>
      <c r="C1299" t="s">
        <v>274</v>
      </c>
      <c r="D1299" t="s">
        <v>275</v>
      </c>
      <c r="E1299" t="s">
        <v>244</v>
      </c>
      <c r="F1299" t="s">
        <v>214</v>
      </c>
      <c r="G1299">
        <v>0</v>
      </c>
    </row>
    <row r="1300" spans="1:7" x14ac:dyDescent="0.35">
      <c r="A1300" t="s">
        <v>276</v>
      </c>
      <c r="B1300" t="s">
        <v>49</v>
      </c>
      <c r="C1300" t="s">
        <v>274</v>
      </c>
      <c r="D1300" t="s">
        <v>275</v>
      </c>
      <c r="E1300" t="s">
        <v>233</v>
      </c>
      <c r="F1300" t="s">
        <v>214</v>
      </c>
      <c r="G1300">
        <v>0</v>
      </c>
    </row>
    <row r="1301" spans="1:7" x14ac:dyDescent="0.35">
      <c r="A1301" t="s">
        <v>276</v>
      </c>
      <c r="B1301" t="s">
        <v>49</v>
      </c>
      <c r="C1301" t="s">
        <v>274</v>
      </c>
      <c r="D1301" t="s">
        <v>275</v>
      </c>
      <c r="E1301" t="s">
        <v>234</v>
      </c>
      <c r="F1301" t="s">
        <v>214</v>
      </c>
      <c r="G1301">
        <v>0</v>
      </c>
    </row>
    <row r="1302" spans="1:7" x14ac:dyDescent="0.35">
      <c r="A1302" t="s">
        <v>276</v>
      </c>
      <c r="B1302" t="s">
        <v>49</v>
      </c>
      <c r="C1302" t="s">
        <v>274</v>
      </c>
      <c r="D1302" t="s">
        <v>275</v>
      </c>
      <c r="E1302" t="s">
        <v>235</v>
      </c>
      <c r="F1302" t="s">
        <v>214</v>
      </c>
      <c r="G1302">
        <v>0</v>
      </c>
    </row>
    <row r="1303" spans="1:7" x14ac:dyDescent="0.35">
      <c r="A1303" t="s">
        <v>276</v>
      </c>
      <c r="B1303" t="s">
        <v>49</v>
      </c>
      <c r="C1303" t="s">
        <v>274</v>
      </c>
      <c r="D1303" t="s">
        <v>275</v>
      </c>
      <c r="E1303" t="s">
        <v>236</v>
      </c>
      <c r="F1303" t="s">
        <v>214</v>
      </c>
      <c r="G1303">
        <v>0</v>
      </c>
    </row>
    <row r="1304" spans="1:7" x14ac:dyDescent="0.35">
      <c r="A1304" t="s">
        <v>276</v>
      </c>
      <c r="B1304" t="s">
        <v>49</v>
      </c>
      <c r="C1304" t="s">
        <v>274</v>
      </c>
      <c r="D1304" t="s">
        <v>275</v>
      </c>
      <c r="E1304" t="s">
        <v>237</v>
      </c>
      <c r="F1304" t="s">
        <v>214</v>
      </c>
      <c r="G1304">
        <v>0</v>
      </c>
    </row>
    <row r="1305" spans="1:7" x14ac:dyDescent="0.35">
      <c r="A1305" t="s">
        <v>276</v>
      </c>
      <c r="B1305" t="s">
        <v>49</v>
      </c>
      <c r="C1305" t="s">
        <v>274</v>
      </c>
      <c r="D1305" t="s">
        <v>275</v>
      </c>
      <c r="E1305" t="s">
        <v>238</v>
      </c>
      <c r="F1305" t="s">
        <v>214</v>
      </c>
      <c r="G1305">
        <v>0</v>
      </c>
    </row>
    <row r="1306" spans="1:7" x14ac:dyDescent="0.35">
      <c r="A1306" t="s">
        <v>276</v>
      </c>
      <c r="B1306" t="s">
        <v>49</v>
      </c>
      <c r="C1306" t="s">
        <v>274</v>
      </c>
      <c r="D1306" t="s">
        <v>275</v>
      </c>
      <c r="E1306" t="s">
        <v>239</v>
      </c>
      <c r="F1306" t="s">
        <v>214</v>
      </c>
      <c r="G1306">
        <v>0</v>
      </c>
    </row>
    <row r="1307" spans="1:7" x14ac:dyDescent="0.35">
      <c r="A1307" t="s">
        <v>276</v>
      </c>
      <c r="B1307" t="s">
        <v>49</v>
      </c>
      <c r="C1307" t="s">
        <v>274</v>
      </c>
      <c r="D1307" t="s">
        <v>275</v>
      </c>
      <c r="E1307" t="s">
        <v>240</v>
      </c>
      <c r="F1307" t="s">
        <v>214</v>
      </c>
      <c r="G1307">
        <v>0</v>
      </c>
    </row>
    <row r="1308" spans="1:7" x14ac:dyDescent="0.35">
      <c r="A1308" t="s">
        <v>276</v>
      </c>
      <c r="B1308" t="s">
        <v>49</v>
      </c>
      <c r="C1308" t="s">
        <v>274</v>
      </c>
      <c r="D1308" t="s">
        <v>275</v>
      </c>
      <c r="E1308" t="s">
        <v>241</v>
      </c>
      <c r="F1308" t="s">
        <v>214</v>
      </c>
      <c r="G1308">
        <v>0</v>
      </c>
    </row>
    <row r="1309" spans="1:7" x14ac:dyDescent="0.35">
      <c r="A1309" t="s">
        <v>276</v>
      </c>
      <c r="B1309" t="s">
        <v>198</v>
      </c>
      <c r="C1309" t="s">
        <v>274</v>
      </c>
      <c r="D1309" t="s">
        <v>275</v>
      </c>
      <c r="E1309" t="s">
        <v>228</v>
      </c>
      <c r="F1309" t="s">
        <v>214</v>
      </c>
      <c r="G1309">
        <v>0</v>
      </c>
    </row>
    <row r="1310" spans="1:7" x14ac:dyDescent="0.35">
      <c r="A1310" t="s">
        <v>276</v>
      </c>
      <c r="B1310" t="s">
        <v>198</v>
      </c>
      <c r="C1310" t="s">
        <v>274</v>
      </c>
      <c r="D1310" t="s">
        <v>275</v>
      </c>
      <c r="E1310" t="s">
        <v>229</v>
      </c>
      <c r="F1310" t="s">
        <v>214</v>
      </c>
      <c r="G1310">
        <v>0</v>
      </c>
    </row>
    <row r="1311" spans="1:7" x14ac:dyDescent="0.35">
      <c r="A1311" t="s">
        <v>276</v>
      </c>
      <c r="B1311" t="s">
        <v>198</v>
      </c>
      <c r="C1311" t="s">
        <v>274</v>
      </c>
      <c r="D1311" t="s">
        <v>275</v>
      </c>
      <c r="E1311" t="s">
        <v>230</v>
      </c>
      <c r="F1311" t="s">
        <v>214</v>
      </c>
      <c r="G1311">
        <v>0</v>
      </c>
    </row>
    <row r="1312" spans="1:7" x14ac:dyDescent="0.35">
      <c r="A1312" t="s">
        <v>276</v>
      </c>
      <c r="B1312" t="s">
        <v>198</v>
      </c>
      <c r="C1312" t="s">
        <v>274</v>
      </c>
      <c r="D1312" t="s">
        <v>275</v>
      </c>
      <c r="E1312" t="s">
        <v>231</v>
      </c>
      <c r="F1312" t="s">
        <v>214</v>
      </c>
      <c r="G1312">
        <v>0</v>
      </c>
    </row>
    <row r="1313" spans="1:7" x14ac:dyDescent="0.35">
      <c r="A1313" t="s">
        <v>276</v>
      </c>
      <c r="B1313" t="s">
        <v>198</v>
      </c>
      <c r="C1313" t="s">
        <v>274</v>
      </c>
      <c r="D1313" t="s">
        <v>275</v>
      </c>
      <c r="E1313" t="s">
        <v>232</v>
      </c>
      <c r="F1313" t="s">
        <v>214</v>
      </c>
      <c r="G1313">
        <v>0</v>
      </c>
    </row>
    <row r="1314" spans="1:7" x14ac:dyDescent="0.35">
      <c r="A1314" t="s">
        <v>276</v>
      </c>
      <c r="B1314" t="s">
        <v>198</v>
      </c>
      <c r="C1314" t="s">
        <v>274</v>
      </c>
      <c r="D1314" t="s">
        <v>275</v>
      </c>
      <c r="E1314" t="s">
        <v>242</v>
      </c>
      <c r="F1314" t="s">
        <v>214</v>
      </c>
      <c r="G1314">
        <v>0</v>
      </c>
    </row>
    <row r="1315" spans="1:7" x14ac:dyDescent="0.35">
      <c r="A1315" t="s">
        <v>276</v>
      </c>
      <c r="B1315" t="s">
        <v>198</v>
      </c>
      <c r="C1315" t="s">
        <v>274</v>
      </c>
      <c r="D1315" t="s">
        <v>275</v>
      </c>
      <c r="E1315" t="s">
        <v>243</v>
      </c>
      <c r="F1315" t="s">
        <v>214</v>
      </c>
      <c r="G1315">
        <v>0</v>
      </c>
    </row>
    <row r="1316" spans="1:7" x14ac:dyDescent="0.35">
      <c r="A1316" t="s">
        <v>276</v>
      </c>
      <c r="B1316" t="s">
        <v>198</v>
      </c>
      <c r="C1316" t="s">
        <v>274</v>
      </c>
      <c r="D1316" t="s">
        <v>275</v>
      </c>
      <c r="E1316" t="s">
        <v>244</v>
      </c>
      <c r="F1316" t="s">
        <v>214</v>
      </c>
      <c r="G1316">
        <v>0</v>
      </c>
    </row>
    <row r="1317" spans="1:7" x14ac:dyDescent="0.35">
      <c r="A1317" t="s">
        <v>276</v>
      </c>
      <c r="B1317" t="s">
        <v>198</v>
      </c>
      <c r="C1317" t="s">
        <v>274</v>
      </c>
      <c r="D1317" t="s">
        <v>275</v>
      </c>
      <c r="E1317" t="s">
        <v>233</v>
      </c>
      <c r="F1317" t="s">
        <v>214</v>
      </c>
      <c r="G1317">
        <v>0</v>
      </c>
    </row>
    <row r="1318" spans="1:7" x14ac:dyDescent="0.35">
      <c r="A1318" t="s">
        <v>276</v>
      </c>
      <c r="B1318" t="s">
        <v>198</v>
      </c>
      <c r="C1318" t="s">
        <v>274</v>
      </c>
      <c r="D1318" t="s">
        <v>275</v>
      </c>
      <c r="E1318" t="s">
        <v>234</v>
      </c>
      <c r="F1318" t="s">
        <v>214</v>
      </c>
      <c r="G1318">
        <v>0</v>
      </c>
    </row>
    <row r="1319" spans="1:7" x14ac:dyDescent="0.35">
      <c r="A1319" t="s">
        <v>276</v>
      </c>
      <c r="B1319" t="s">
        <v>198</v>
      </c>
      <c r="C1319" t="s">
        <v>274</v>
      </c>
      <c r="D1319" t="s">
        <v>275</v>
      </c>
      <c r="E1319" t="s">
        <v>235</v>
      </c>
      <c r="F1319" t="s">
        <v>214</v>
      </c>
      <c r="G1319">
        <v>0</v>
      </c>
    </row>
    <row r="1320" spans="1:7" x14ac:dyDescent="0.35">
      <c r="A1320" t="s">
        <v>276</v>
      </c>
      <c r="B1320" t="s">
        <v>198</v>
      </c>
      <c r="C1320" t="s">
        <v>274</v>
      </c>
      <c r="D1320" t="s">
        <v>275</v>
      </c>
      <c r="E1320" t="s">
        <v>236</v>
      </c>
      <c r="F1320" t="s">
        <v>214</v>
      </c>
      <c r="G1320">
        <v>0</v>
      </c>
    </row>
    <row r="1321" spans="1:7" x14ac:dyDescent="0.35">
      <c r="A1321" t="s">
        <v>276</v>
      </c>
      <c r="B1321" t="s">
        <v>198</v>
      </c>
      <c r="C1321" t="s">
        <v>274</v>
      </c>
      <c r="D1321" t="s">
        <v>275</v>
      </c>
      <c r="E1321" t="s">
        <v>237</v>
      </c>
      <c r="F1321" t="s">
        <v>214</v>
      </c>
      <c r="G1321">
        <v>0</v>
      </c>
    </row>
    <row r="1322" spans="1:7" x14ac:dyDescent="0.35">
      <c r="A1322" t="s">
        <v>276</v>
      </c>
      <c r="B1322" t="s">
        <v>198</v>
      </c>
      <c r="C1322" t="s">
        <v>274</v>
      </c>
      <c r="D1322" t="s">
        <v>275</v>
      </c>
      <c r="E1322" t="s">
        <v>238</v>
      </c>
      <c r="F1322" t="s">
        <v>214</v>
      </c>
      <c r="G1322">
        <v>0</v>
      </c>
    </row>
    <row r="1323" spans="1:7" x14ac:dyDescent="0.35">
      <c r="A1323" t="s">
        <v>276</v>
      </c>
      <c r="B1323" t="s">
        <v>198</v>
      </c>
      <c r="C1323" t="s">
        <v>274</v>
      </c>
      <c r="D1323" t="s">
        <v>275</v>
      </c>
      <c r="E1323" t="s">
        <v>239</v>
      </c>
      <c r="F1323" t="s">
        <v>214</v>
      </c>
      <c r="G1323">
        <v>0</v>
      </c>
    </row>
    <row r="1324" spans="1:7" x14ac:dyDescent="0.35">
      <c r="A1324" t="s">
        <v>276</v>
      </c>
      <c r="B1324" t="s">
        <v>198</v>
      </c>
      <c r="C1324" t="s">
        <v>274</v>
      </c>
      <c r="D1324" t="s">
        <v>275</v>
      </c>
      <c r="E1324" t="s">
        <v>240</v>
      </c>
      <c r="F1324" t="s">
        <v>214</v>
      </c>
      <c r="G1324">
        <v>0</v>
      </c>
    </row>
    <row r="1325" spans="1:7" x14ac:dyDescent="0.35">
      <c r="A1325" t="s">
        <v>276</v>
      </c>
      <c r="B1325" t="s">
        <v>198</v>
      </c>
      <c r="C1325" t="s">
        <v>274</v>
      </c>
      <c r="D1325" t="s">
        <v>275</v>
      </c>
      <c r="E1325" t="s">
        <v>241</v>
      </c>
      <c r="F1325" t="s">
        <v>214</v>
      </c>
      <c r="G1325">
        <v>0</v>
      </c>
    </row>
    <row r="1326" spans="1:7" x14ac:dyDescent="0.35">
      <c r="A1326" t="s">
        <v>276</v>
      </c>
      <c r="B1326" t="s">
        <v>50</v>
      </c>
      <c r="C1326" t="s">
        <v>274</v>
      </c>
      <c r="D1326" t="s">
        <v>275</v>
      </c>
      <c r="E1326" t="s">
        <v>228</v>
      </c>
      <c r="F1326" t="s">
        <v>214</v>
      </c>
      <c r="G1326">
        <v>0</v>
      </c>
    </row>
    <row r="1327" spans="1:7" x14ac:dyDescent="0.35">
      <c r="A1327" t="s">
        <v>276</v>
      </c>
      <c r="B1327" t="s">
        <v>50</v>
      </c>
      <c r="C1327" t="s">
        <v>274</v>
      </c>
      <c r="D1327" t="s">
        <v>275</v>
      </c>
      <c r="E1327" t="s">
        <v>229</v>
      </c>
      <c r="F1327" t="s">
        <v>214</v>
      </c>
      <c r="G1327">
        <v>0</v>
      </c>
    </row>
    <row r="1328" spans="1:7" x14ac:dyDescent="0.35">
      <c r="A1328" t="s">
        <v>276</v>
      </c>
      <c r="B1328" t="s">
        <v>50</v>
      </c>
      <c r="C1328" t="s">
        <v>274</v>
      </c>
      <c r="D1328" t="s">
        <v>275</v>
      </c>
      <c r="E1328" t="s">
        <v>230</v>
      </c>
      <c r="F1328" t="s">
        <v>214</v>
      </c>
      <c r="G1328">
        <v>0</v>
      </c>
    </row>
    <row r="1329" spans="1:7" x14ac:dyDescent="0.35">
      <c r="A1329" t="s">
        <v>276</v>
      </c>
      <c r="B1329" t="s">
        <v>50</v>
      </c>
      <c r="C1329" t="s">
        <v>274</v>
      </c>
      <c r="D1329" t="s">
        <v>275</v>
      </c>
      <c r="E1329" t="s">
        <v>231</v>
      </c>
      <c r="F1329" t="s">
        <v>214</v>
      </c>
      <c r="G1329">
        <v>0</v>
      </c>
    </row>
    <row r="1330" spans="1:7" x14ac:dyDescent="0.35">
      <c r="A1330" t="s">
        <v>276</v>
      </c>
      <c r="B1330" t="s">
        <v>50</v>
      </c>
      <c r="C1330" t="s">
        <v>274</v>
      </c>
      <c r="D1330" t="s">
        <v>275</v>
      </c>
      <c r="E1330" t="s">
        <v>232</v>
      </c>
      <c r="F1330" t="s">
        <v>214</v>
      </c>
      <c r="G1330">
        <v>14</v>
      </c>
    </row>
    <row r="1331" spans="1:7" x14ac:dyDescent="0.35">
      <c r="A1331" t="s">
        <v>276</v>
      </c>
      <c r="B1331" t="s">
        <v>50</v>
      </c>
      <c r="C1331" t="s">
        <v>274</v>
      </c>
      <c r="D1331" t="s">
        <v>275</v>
      </c>
      <c r="E1331" t="s">
        <v>242</v>
      </c>
      <c r="F1331" t="s">
        <v>214</v>
      </c>
      <c r="G1331">
        <v>0</v>
      </c>
    </row>
    <row r="1332" spans="1:7" x14ac:dyDescent="0.35">
      <c r="A1332" t="s">
        <v>276</v>
      </c>
      <c r="B1332" t="s">
        <v>50</v>
      </c>
      <c r="C1332" t="s">
        <v>274</v>
      </c>
      <c r="D1332" t="s">
        <v>275</v>
      </c>
      <c r="E1332" t="s">
        <v>243</v>
      </c>
      <c r="F1332" t="s">
        <v>214</v>
      </c>
      <c r="G1332">
        <v>0</v>
      </c>
    </row>
    <row r="1333" spans="1:7" x14ac:dyDescent="0.35">
      <c r="A1333" t="s">
        <v>276</v>
      </c>
      <c r="B1333" t="s">
        <v>50</v>
      </c>
      <c r="C1333" t="s">
        <v>274</v>
      </c>
      <c r="D1333" t="s">
        <v>275</v>
      </c>
      <c r="E1333" t="s">
        <v>244</v>
      </c>
      <c r="F1333" t="s">
        <v>214</v>
      </c>
      <c r="G1333">
        <v>0</v>
      </c>
    </row>
    <row r="1334" spans="1:7" x14ac:dyDescent="0.35">
      <c r="A1334" t="s">
        <v>276</v>
      </c>
      <c r="B1334" t="s">
        <v>50</v>
      </c>
      <c r="C1334" t="s">
        <v>274</v>
      </c>
      <c r="D1334" t="s">
        <v>275</v>
      </c>
      <c r="E1334" t="s">
        <v>233</v>
      </c>
      <c r="F1334" t="s">
        <v>214</v>
      </c>
      <c r="G1334">
        <v>0</v>
      </c>
    </row>
    <row r="1335" spans="1:7" x14ac:dyDescent="0.35">
      <c r="A1335" t="s">
        <v>276</v>
      </c>
      <c r="B1335" t="s">
        <v>50</v>
      </c>
      <c r="C1335" t="s">
        <v>274</v>
      </c>
      <c r="D1335" t="s">
        <v>275</v>
      </c>
      <c r="E1335" t="s">
        <v>234</v>
      </c>
      <c r="F1335" t="s">
        <v>214</v>
      </c>
      <c r="G1335">
        <v>0</v>
      </c>
    </row>
    <row r="1336" spans="1:7" x14ac:dyDescent="0.35">
      <c r="A1336" t="s">
        <v>276</v>
      </c>
      <c r="B1336" t="s">
        <v>50</v>
      </c>
      <c r="C1336" t="s">
        <v>274</v>
      </c>
      <c r="D1336" t="s">
        <v>275</v>
      </c>
      <c r="E1336" t="s">
        <v>235</v>
      </c>
      <c r="F1336" t="s">
        <v>214</v>
      </c>
      <c r="G1336">
        <v>0</v>
      </c>
    </row>
    <row r="1337" spans="1:7" x14ac:dyDescent="0.35">
      <c r="A1337" t="s">
        <v>276</v>
      </c>
      <c r="B1337" t="s">
        <v>50</v>
      </c>
      <c r="C1337" t="s">
        <v>274</v>
      </c>
      <c r="D1337" t="s">
        <v>275</v>
      </c>
      <c r="E1337" t="s">
        <v>236</v>
      </c>
      <c r="F1337" t="s">
        <v>214</v>
      </c>
      <c r="G1337">
        <v>0</v>
      </c>
    </row>
    <row r="1338" spans="1:7" x14ac:dyDescent="0.35">
      <c r="A1338" t="s">
        <v>276</v>
      </c>
      <c r="B1338" t="s">
        <v>50</v>
      </c>
      <c r="C1338" t="s">
        <v>274</v>
      </c>
      <c r="D1338" t="s">
        <v>275</v>
      </c>
      <c r="E1338" t="s">
        <v>237</v>
      </c>
      <c r="F1338" t="s">
        <v>214</v>
      </c>
      <c r="G1338">
        <v>1</v>
      </c>
    </row>
    <row r="1339" spans="1:7" x14ac:dyDescent="0.35">
      <c r="A1339" t="s">
        <v>276</v>
      </c>
      <c r="B1339" t="s">
        <v>50</v>
      </c>
      <c r="C1339" t="s">
        <v>274</v>
      </c>
      <c r="D1339" t="s">
        <v>275</v>
      </c>
      <c r="E1339" t="s">
        <v>238</v>
      </c>
      <c r="F1339" t="s">
        <v>214</v>
      </c>
      <c r="G1339">
        <v>1</v>
      </c>
    </row>
    <row r="1340" spans="1:7" x14ac:dyDescent="0.35">
      <c r="A1340" t="s">
        <v>276</v>
      </c>
      <c r="B1340" t="s">
        <v>50</v>
      </c>
      <c r="C1340" t="s">
        <v>274</v>
      </c>
      <c r="D1340" t="s">
        <v>275</v>
      </c>
      <c r="E1340" t="s">
        <v>239</v>
      </c>
      <c r="F1340" t="s">
        <v>214</v>
      </c>
      <c r="G1340">
        <v>0</v>
      </c>
    </row>
    <row r="1341" spans="1:7" x14ac:dyDescent="0.35">
      <c r="A1341" t="s">
        <v>276</v>
      </c>
      <c r="B1341" t="s">
        <v>50</v>
      </c>
      <c r="C1341" t="s">
        <v>274</v>
      </c>
      <c r="D1341" t="s">
        <v>275</v>
      </c>
      <c r="E1341" t="s">
        <v>240</v>
      </c>
      <c r="F1341" t="s">
        <v>214</v>
      </c>
      <c r="G1341">
        <v>2</v>
      </c>
    </row>
    <row r="1342" spans="1:7" x14ac:dyDescent="0.35">
      <c r="A1342" t="s">
        <v>276</v>
      </c>
      <c r="B1342" t="s">
        <v>50</v>
      </c>
      <c r="C1342" t="s">
        <v>274</v>
      </c>
      <c r="D1342" t="s">
        <v>275</v>
      </c>
      <c r="E1342" t="s">
        <v>241</v>
      </c>
      <c r="F1342" t="s">
        <v>214</v>
      </c>
      <c r="G1342">
        <v>0</v>
      </c>
    </row>
    <row r="1343" spans="1:7" x14ac:dyDescent="0.35">
      <c r="A1343" t="s">
        <v>276</v>
      </c>
      <c r="B1343" t="s">
        <v>51</v>
      </c>
      <c r="C1343" t="s">
        <v>274</v>
      </c>
      <c r="D1343" t="s">
        <v>275</v>
      </c>
      <c r="E1343" t="s">
        <v>228</v>
      </c>
      <c r="F1343" t="s">
        <v>214</v>
      </c>
      <c r="G1343">
        <v>0</v>
      </c>
    </row>
    <row r="1344" spans="1:7" x14ac:dyDescent="0.35">
      <c r="A1344" t="s">
        <v>276</v>
      </c>
      <c r="B1344" t="s">
        <v>51</v>
      </c>
      <c r="C1344" t="s">
        <v>274</v>
      </c>
      <c r="D1344" t="s">
        <v>275</v>
      </c>
      <c r="E1344" t="s">
        <v>229</v>
      </c>
      <c r="F1344" t="s">
        <v>214</v>
      </c>
      <c r="G1344">
        <v>0</v>
      </c>
    </row>
    <row r="1345" spans="1:7" x14ac:dyDescent="0.35">
      <c r="A1345" t="s">
        <v>276</v>
      </c>
      <c r="B1345" t="s">
        <v>51</v>
      </c>
      <c r="C1345" t="s">
        <v>274</v>
      </c>
      <c r="D1345" t="s">
        <v>275</v>
      </c>
      <c r="E1345" t="s">
        <v>230</v>
      </c>
      <c r="F1345" t="s">
        <v>214</v>
      </c>
      <c r="G1345">
        <v>0</v>
      </c>
    </row>
    <row r="1346" spans="1:7" x14ac:dyDescent="0.35">
      <c r="A1346" t="s">
        <v>276</v>
      </c>
      <c r="B1346" t="s">
        <v>51</v>
      </c>
      <c r="C1346" t="s">
        <v>274</v>
      </c>
      <c r="D1346" t="s">
        <v>275</v>
      </c>
      <c r="E1346" t="s">
        <v>231</v>
      </c>
      <c r="F1346" t="s">
        <v>214</v>
      </c>
      <c r="G1346">
        <v>0</v>
      </c>
    </row>
    <row r="1347" spans="1:7" x14ac:dyDescent="0.35">
      <c r="A1347" t="s">
        <v>276</v>
      </c>
      <c r="B1347" t="s">
        <v>51</v>
      </c>
      <c r="C1347" t="s">
        <v>274</v>
      </c>
      <c r="D1347" t="s">
        <v>275</v>
      </c>
      <c r="E1347" t="s">
        <v>232</v>
      </c>
      <c r="F1347" t="s">
        <v>214</v>
      </c>
      <c r="G1347">
        <v>0</v>
      </c>
    </row>
    <row r="1348" spans="1:7" x14ac:dyDescent="0.35">
      <c r="A1348" t="s">
        <v>276</v>
      </c>
      <c r="B1348" t="s">
        <v>51</v>
      </c>
      <c r="C1348" t="s">
        <v>274</v>
      </c>
      <c r="D1348" t="s">
        <v>275</v>
      </c>
      <c r="E1348" t="s">
        <v>242</v>
      </c>
      <c r="F1348" t="s">
        <v>214</v>
      </c>
      <c r="G1348">
        <v>0</v>
      </c>
    </row>
    <row r="1349" spans="1:7" x14ac:dyDescent="0.35">
      <c r="A1349" t="s">
        <v>276</v>
      </c>
      <c r="B1349" t="s">
        <v>51</v>
      </c>
      <c r="C1349" t="s">
        <v>274</v>
      </c>
      <c r="D1349" t="s">
        <v>275</v>
      </c>
      <c r="E1349" t="s">
        <v>243</v>
      </c>
      <c r="F1349" t="s">
        <v>214</v>
      </c>
      <c r="G1349">
        <v>0</v>
      </c>
    </row>
    <row r="1350" spans="1:7" x14ac:dyDescent="0.35">
      <c r="A1350" t="s">
        <v>276</v>
      </c>
      <c r="B1350" t="s">
        <v>51</v>
      </c>
      <c r="C1350" t="s">
        <v>274</v>
      </c>
      <c r="D1350" t="s">
        <v>275</v>
      </c>
      <c r="E1350" t="s">
        <v>244</v>
      </c>
      <c r="F1350" t="s">
        <v>214</v>
      </c>
      <c r="G1350">
        <v>0</v>
      </c>
    </row>
    <row r="1351" spans="1:7" x14ac:dyDescent="0.35">
      <c r="A1351" t="s">
        <v>276</v>
      </c>
      <c r="B1351" t="s">
        <v>51</v>
      </c>
      <c r="C1351" t="s">
        <v>274</v>
      </c>
      <c r="D1351" t="s">
        <v>275</v>
      </c>
      <c r="E1351" t="s">
        <v>233</v>
      </c>
      <c r="F1351" t="s">
        <v>214</v>
      </c>
      <c r="G1351">
        <v>0</v>
      </c>
    </row>
    <row r="1352" spans="1:7" x14ac:dyDescent="0.35">
      <c r="A1352" t="s">
        <v>276</v>
      </c>
      <c r="B1352" t="s">
        <v>51</v>
      </c>
      <c r="C1352" t="s">
        <v>274</v>
      </c>
      <c r="D1352" t="s">
        <v>275</v>
      </c>
      <c r="E1352" t="s">
        <v>234</v>
      </c>
      <c r="F1352" t="s">
        <v>214</v>
      </c>
      <c r="G1352">
        <v>0</v>
      </c>
    </row>
    <row r="1353" spans="1:7" x14ac:dyDescent="0.35">
      <c r="A1353" t="s">
        <v>276</v>
      </c>
      <c r="B1353" t="s">
        <v>51</v>
      </c>
      <c r="C1353" t="s">
        <v>274</v>
      </c>
      <c r="D1353" t="s">
        <v>275</v>
      </c>
      <c r="E1353" t="s">
        <v>235</v>
      </c>
      <c r="F1353" t="s">
        <v>214</v>
      </c>
      <c r="G1353">
        <v>0</v>
      </c>
    </row>
    <row r="1354" spans="1:7" x14ac:dyDescent="0.35">
      <c r="A1354" t="s">
        <v>276</v>
      </c>
      <c r="B1354" t="s">
        <v>51</v>
      </c>
      <c r="C1354" t="s">
        <v>274</v>
      </c>
      <c r="D1354" t="s">
        <v>275</v>
      </c>
      <c r="E1354" t="s">
        <v>236</v>
      </c>
      <c r="F1354" t="s">
        <v>214</v>
      </c>
      <c r="G1354">
        <v>0</v>
      </c>
    </row>
    <row r="1355" spans="1:7" x14ac:dyDescent="0.35">
      <c r="A1355" t="s">
        <v>276</v>
      </c>
      <c r="B1355" t="s">
        <v>51</v>
      </c>
      <c r="C1355" t="s">
        <v>274</v>
      </c>
      <c r="D1355" t="s">
        <v>275</v>
      </c>
      <c r="E1355" t="s">
        <v>237</v>
      </c>
      <c r="F1355" t="s">
        <v>214</v>
      </c>
      <c r="G1355">
        <v>0</v>
      </c>
    </row>
    <row r="1356" spans="1:7" x14ac:dyDescent="0.35">
      <c r="A1356" t="s">
        <v>276</v>
      </c>
      <c r="B1356" t="s">
        <v>51</v>
      </c>
      <c r="C1356" t="s">
        <v>274</v>
      </c>
      <c r="D1356" t="s">
        <v>275</v>
      </c>
      <c r="E1356" t="s">
        <v>238</v>
      </c>
      <c r="F1356" t="s">
        <v>214</v>
      </c>
      <c r="G1356">
        <v>0</v>
      </c>
    </row>
    <row r="1357" spans="1:7" x14ac:dyDescent="0.35">
      <c r="A1357" t="s">
        <v>276</v>
      </c>
      <c r="B1357" t="s">
        <v>51</v>
      </c>
      <c r="C1357" t="s">
        <v>274</v>
      </c>
      <c r="D1357" t="s">
        <v>275</v>
      </c>
      <c r="E1357" t="s">
        <v>239</v>
      </c>
      <c r="F1357" t="s">
        <v>214</v>
      </c>
      <c r="G1357">
        <v>0</v>
      </c>
    </row>
    <row r="1358" spans="1:7" x14ac:dyDescent="0.35">
      <c r="A1358" t="s">
        <v>276</v>
      </c>
      <c r="B1358" t="s">
        <v>51</v>
      </c>
      <c r="C1358" t="s">
        <v>274</v>
      </c>
      <c r="D1358" t="s">
        <v>275</v>
      </c>
      <c r="E1358" t="s">
        <v>240</v>
      </c>
      <c r="F1358" t="s">
        <v>214</v>
      </c>
      <c r="G1358">
        <v>0</v>
      </c>
    </row>
    <row r="1359" spans="1:7" x14ac:dyDescent="0.35">
      <c r="A1359" t="s">
        <v>276</v>
      </c>
      <c r="B1359" t="s">
        <v>51</v>
      </c>
      <c r="C1359" t="s">
        <v>274</v>
      </c>
      <c r="D1359" t="s">
        <v>275</v>
      </c>
      <c r="E1359" t="s">
        <v>241</v>
      </c>
      <c r="F1359" t="s">
        <v>214</v>
      </c>
      <c r="G1359">
        <v>0</v>
      </c>
    </row>
    <row r="1360" spans="1:7" x14ac:dyDescent="0.35">
      <c r="A1360" t="s">
        <v>276</v>
      </c>
      <c r="B1360" t="s">
        <v>52</v>
      </c>
      <c r="C1360" t="s">
        <v>274</v>
      </c>
      <c r="D1360" t="s">
        <v>275</v>
      </c>
      <c r="E1360" t="s">
        <v>228</v>
      </c>
      <c r="F1360" t="s">
        <v>214</v>
      </c>
      <c r="G1360">
        <v>0</v>
      </c>
    </row>
    <row r="1361" spans="1:7" x14ac:dyDescent="0.35">
      <c r="A1361" t="s">
        <v>276</v>
      </c>
      <c r="B1361" t="s">
        <v>52</v>
      </c>
      <c r="C1361" t="s">
        <v>274</v>
      </c>
      <c r="D1361" t="s">
        <v>275</v>
      </c>
      <c r="E1361" t="s">
        <v>229</v>
      </c>
      <c r="F1361" t="s">
        <v>214</v>
      </c>
      <c r="G1361">
        <v>0</v>
      </c>
    </row>
    <row r="1362" spans="1:7" x14ac:dyDescent="0.35">
      <c r="A1362" t="s">
        <v>276</v>
      </c>
      <c r="B1362" t="s">
        <v>52</v>
      </c>
      <c r="C1362" t="s">
        <v>274</v>
      </c>
      <c r="D1362" t="s">
        <v>275</v>
      </c>
      <c r="E1362" t="s">
        <v>230</v>
      </c>
      <c r="F1362" t="s">
        <v>214</v>
      </c>
      <c r="G1362">
        <v>0</v>
      </c>
    </row>
    <row r="1363" spans="1:7" x14ac:dyDescent="0.35">
      <c r="A1363" t="s">
        <v>276</v>
      </c>
      <c r="B1363" t="s">
        <v>52</v>
      </c>
      <c r="C1363" t="s">
        <v>274</v>
      </c>
      <c r="D1363" t="s">
        <v>275</v>
      </c>
      <c r="E1363" t="s">
        <v>231</v>
      </c>
      <c r="F1363" t="s">
        <v>214</v>
      </c>
      <c r="G1363">
        <v>0</v>
      </c>
    </row>
    <row r="1364" spans="1:7" x14ac:dyDescent="0.35">
      <c r="A1364" t="s">
        <v>276</v>
      </c>
      <c r="B1364" t="s">
        <v>52</v>
      </c>
      <c r="C1364" t="s">
        <v>274</v>
      </c>
      <c r="D1364" t="s">
        <v>275</v>
      </c>
      <c r="E1364" t="s">
        <v>232</v>
      </c>
      <c r="F1364" t="s">
        <v>214</v>
      </c>
      <c r="G1364">
        <v>0</v>
      </c>
    </row>
    <row r="1365" spans="1:7" x14ac:dyDescent="0.35">
      <c r="A1365" t="s">
        <v>276</v>
      </c>
      <c r="B1365" t="s">
        <v>52</v>
      </c>
      <c r="C1365" t="s">
        <v>274</v>
      </c>
      <c r="D1365" t="s">
        <v>275</v>
      </c>
      <c r="E1365" t="s">
        <v>242</v>
      </c>
      <c r="F1365" t="s">
        <v>214</v>
      </c>
      <c r="G1365">
        <v>0</v>
      </c>
    </row>
    <row r="1366" spans="1:7" x14ac:dyDescent="0.35">
      <c r="A1366" t="s">
        <v>276</v>
      </c>
      <c r="B1366" t="s">
        <v>52</v>
      </c>
      <c r="C1366" t="s">
        <v>274</v>
      </c>
      <c r="D1366" t="s">
        <v>275</v>
      </c>
      <c r="E1366" t="s">
        <v>243</v>
      </c>
      <c r="F1366" t="s">
        <v>214</v>
      </c>
      <c r="G1366">
        <v>28</v>
      </c>
    </row>
    <row r="1367" spans="1:7" x14ac:dyDescent="0.35">
      <c r="A1367" t="s">
        <v>276</v>
      </c>
      <c r="B1367" t="s">
        <v>52</v>
      </c>
      <c r="C1367" t="s">
        <v>274</v>
      </c>
      <c r="D1367" t="s">
        <v>275</v>
      </c>
      <c r="E1367" t="s">
        <v>244</v>
      </c>
      <c r="F1367" t="s">
        <v>214</v>
      </c>
      <c r="G1367">
        <v>0</v>
      </c>
    </row>
    <row r="1368" spans="1:7" x14ac:dyDescent="0.35">
      <c r="A1368" t="s">
        <v>276</v>
      </c>
      <c r="B1368" t="s">
        <v>52</v>
      </c>
      <c r="C1368" t="s">
        <v>274</v>
      </c>
      <c r="D1368" t="s">
        <v>275</v>
      </c>
      <c r="E1368" t="s">
        <v>233</v>
      </c>
      <c r="F1368" t="s">
        <v>214</v>
      </c>
      <c r="G1368">
        <v>0</v>
      </c>
    </row>
    <row r="1369" spans="1:7" x14ac:dyDescent="0.35">
      <c r="A1369" t="s">
        <v>276</v>
      </c>
      <c r="B1369" t="s">
        <v>52</v>
      </c>
      <c r="C1369" t="s">
        <v>274</v>
      </c>
      <c r="D1369" t="s">
        <v>275</v>
      </c>
      <c r="E1369" t="s">
        <v>234</v>
      </c>
      <c r="F1369" t="s">
        <v>214</v>
      </c>
      <c r="G1369">
        <v>0</v>
      </c>
    </row>
    <row r="1370" spans="1:7" x14ac:dyDescent="0.35">
      <c r="A1370" t="s">
        <v>276</v>
      </c>
      <c r="B1370" t="s">
        <v>52</v>
      </c>
      <c r="C1370" t="s">
        <v>274</v>
      </c>
      <c r="D1370" t="s">
        <v>275</v>
      </c>
      <c r="E1370" t="s">
        <v>235</v>
      </c>
      <c r="F1370" t="s">
        <v>214</v>
      </c>
      <c r="G1370">
        <v>2</v>
      </c>
    </row>
    <row r="1371" spans="1:7" x14ac:dyDescent="0.35">
      <c r="A1371" t="s">
        <v>276</v>
      </c>
      <c r="B1371" t="s">
        <v>52</v>
      </c>
      <c r="C1371" t="s">
        <v>274</v>
      </c>
      <c r="D1371" t="s">
        <v>275</v>
      </c>
      <c r="E1371" t="s">
        <v>236</v>
      </c>
      <c r="F1371" t="s">
        <v>214</v>
      </c>
      <c r="G1371">
        <v>0</v>
      </c>
    </row>
    <row r="1372" spans="1:7" x14ac:dyDescent="0.35">
      <c r="A1372" t="s">
        <v>276</v>
      </c>
      <c r="B1372" t="s">
        <v>52</v>
      </c>
      <c r="C1372" t="s">
        <v>274</v>
      </c>
      <c r="D1372" t="s">
        <v>275</v>
      </c>
      <c r="E1372" t="s">
        <v>237</v>
      </c>
      <c r="F1372" t="s">
        <v>214</v>
      </c>
      <c r="G1372">
        <v>0</v>
      </c>
    </row>
    <row r="1373" spans="1:7" x14ac:dyDescent="0.35">
      <c r="A1373" t="s">
        <v>276</v>
      </c>
      <c r="B1373" t="s">
        <v>52</v>
      </c>
      <c r="C1373" t="s">
        <v>274</v>
      </c>
      <c r="D1373" t="s">
        <v>275</v>
      </c>
      <c r="E1373" t="s">
        <v>238</v>
      </c>
      <c r="F1373" t="s">
        <v>214</v>
      </c>
      <c r="G1373">
        <v>0</v>
      </c>
    </row>
    <row r="1374" spans="1:7" x14ac:dyDescent="0.35">
      <c r="A1374" t="s">
        <v>276</v>
      </c>
      <c r="B1374" t="s">
        <v>52</v>
      </c>
      <c r="C1374" t="s">
        <v>274</v>
      </c>
      <c r="D1374" t="s">
        <v>275</v>
      </c>
      <c r="E1374" t="s">
        <v>239</v>
      </c>
      <c r="F1374" t="s">
        <v>214</v>
      </c>
      <c r="G1374">
        <v>0</v>
      </c>
    </row>
    <row r="1375" spans="1:7" x14ac:dyDescent="0.35">
      <c r="A1375" t="s">
        <v>276</v>
      </c>
      <c r="B1375" t="s">
        <v>52</v>
      </c>
      <c r="C1375" t="s">
        <v>274</v>
      </c>
      <c r="D1375" t="s">
        <v>275</v>
      </c>
      <c r="E1375" t="s">
        <v>240</v>
      </c>
      <c r="F1375" t="s">
        <v>214</v>
      </c>
      <c r="G1375">
        <v>0</v>
      </c>
    </row>
    <row r="1376" spans="1:7" x14ac:dyDescent="0.35">
      <c r="A1376" t="s">
        <v>276</v>
      </c>
      <c r="B1376" t="s">
        <v>52</v>
      </c>
      <c r="C1376" t="s">
        <v>274</v>
      </c>
      <c r="D1376" t="s">
        <v>275</v>
      </c>
      <c r="E1376" t="s">
        <v>241</v>
      </c>
      <c r="F1376" t="s">
        <v>214</v>
      </c>
      <c r="G1376">
        <v>0</v>
      </c>
    </row>
    <row r="1377" spans="1:7" x14ac:dyDescent="0.35">
      <c r="A1377" t="s">
        <v>276</v>
      </c>
      <c r="B1377" t="s">
        <v>53</v>
      </c>
      <c r="C1377" t="s">
        <v>274</v>
      </c>
      <c r="D1377" t="s">
        <v>275</v>
      </c>
      <c r="E1377" t="s">
        <v>228</v>
      </c>
      <c r="F1377" t="s">
        <v>214</v>
      </c>
      <c r="G1377">
        <v>0</v>
      </c>
    </row>
    <row r="1378" spans="1:7" x14ac:dyDescent="0.35">
      <c r="A1378" t="s">
        <v>276</v>
      </c>
      <c r="B1378" t="s">
        <v>53</v>
      </c>
      <c r="C1378" t="s">
        <v>274</v>
      </c>
      <c r="D1378" t="s">
        <v>275</v>
      </c>
      <c r="E1378" t="s">
        <v>229</v>
      </c>
      <c r="F1378" t="s">
        <v>214</v>
      </c>
      <c r="G1378">
        <v>0</v>
      </c>
    </row>
    <row r="1379" spans="1:7" x14ac:dyDescent="0.35">
      <c r="A1379" t="s">
        <v>276</v>
      </c>
      <c r="B1379" t="s">
        <v>53</v>
      </c>
      <c r="C1379" t="s">
        <v>274</v>
      </c>
      <c r="D1379" t="s">
        <v>275</v>
      </c>
      <c r="E1379" t="s">
        <v>230</v>
      </c>
      <c r="F1379" t="s">
        <v>214</v>
      </c>
      <c r="G1379">
        <v>1</v>
      </c>
    </row>
    <row r="1380" spans="1:7" x14ac:dyDescent="0.35">
      <c r="A1380" t="s">
        <v>276</v>
      </c>
      <c r="B1380" t="s">
        <v>53</v>
      </c>
      <c r="C1380" t="s">
        <v>274</v>
      </c>
      <c r="D1380" t="s">
        <v>275</v>
      </c>
      <c r="E1380" t="s">
        <v>231</v>
      </c>
      <c r="F1380" t="s">
        <v>214</v>
      </c>
      <c r="G1380">
        <v>1</v>
      </c>
    </row>
    <row r="1381" spans="1:7" x14ac:dyDescent="0.35">
      <c r="A1381" t="s">
        <v>276</v>
      </c>
      <c r="B1381" t="s">
        <v>53</v>
      </c>
      <c r="C1381" t="s">
        <v>274</v>
      </c>
      <c r="D1381" t="s">
        <v>275</v>
      </c>
      <c r="E1381" t="s">
        <v>232</v>
      </c>
      <c r="F1381" t="s">
        <v>214</v>
      </c>
      <c r="G1381">
        <v>0</v>
      </c>
    </row>
    <row r="1382" spans="1:7" x14ac:dyDescent="0.35">
      <c r="A1382" t="s">
        <v>276</v>
      </c>
      <c r="B1382" t="s">
        <v>53</v>
      </c>
      <c r="C1382" t="s">
        <v>274</v>
      </c>
      <c r="D1382" t="s">
        <v>275</v>
      </c>
      <c r="E1382" t="s">
        <v>242</v>
      </c>
      <c r="F1382" t="s">
        <v>214</v>
      </c>
      <c r="G1382">
        <v>0</v>
      </c>
    </row>
    <row r="1383" spans="1:7" x14ac:dyDescent="0.35">
      <c r="A1383" t="s">
        <v>276</v>
      </c>
      <c r="B1383" t="s">
        <v>53</v>
      </c>
      <c r="C1383" t="s">
        <v>274</v>
      </c>
      <c r="D1383" t="s">
        <v>275</v>
      </c>
      <c r="E1383" t="s">
        <v>243</v>
      </c>
      <c r="F1383" t="s">
        <v>214</v>
      </c>
      <c r="G1383">
        <v>2</v>
      </c>
    </row>
    <row r="1384" spans="1:7" x14ac:dyDescent="0.35">
      <c r="A1384" t="s">
        <v>276</v>
      </c>
      <c r="B1384" t="s">
        <v>53</v>
      </c>
      <c r="C1384" t="s">
        <v>274</v>
      </c>
      <c r="D1384" t="s">
        <v>275</v>
      </c>
      <c r="E1384" t="s">
        <v>244</v>
      </c>
      <c r="F1384" t="s">
        <v>214</v>
      </c>
      <c r="G1384">
        <v>4</v>
      </c>
    </row>
    <row r="1385" spans="1:7" x14ac:dyDescent="0.35">
      <c r="A1385" t="s">
        <v>276</v>
      </c>
      <c r="B1385" t="s">
        <v>53</v>
      </c>
      <c r="C1385" t="s">
        <v>274</v>
      </c>
      <c r="D1385" t="s">
        <v>275</v>
      </c>
      <c r="E1385" t="s">
        <v>233</v>
      </c>
      <c r="F1385" t="s">
        <v>214</v>
      </c>
      <c r="G1385">
        <v>0</v>
      </c>
    </row>
    <row r="1386" spans="1:7" x14ac:dyDescent="0.35">
      <c r="A1386" t="s">
        <v>276</v>
      </c>
      <c r="B1386" t="s">
        <v>53</v>
      </c>
      <c r="C1386" t="s">
        <v>274</v>
      </c>
      <c r="D1386" t="s">
        <v>275</v>
      </c>
      <c r="E1386" t="s">
        <v>234</v>
      </c>
      <c r="F1386" t="s">
        <v>214</v>
      </c>
      <c r="G1386">
        <v>0</v>
      </c>
    </row>
    <row r="1387" spans="1:7" x14ac:dyDescent="0.35">
      <c r="A1387" t="s">
        <v>276</v>
      </c>
      <c r="B1387" t="s">
        <v>53</v>
      </c>
      <c r="C1387" t="s">
        <v>274</v>
      </c>
      <c r="D1387" t="s">
        <v>275</v>
      </c>
      <c r="E1387" t="s">
        <v>235</v>
      </c>
      <c r="F1387" t="s">
        <v>214</v>
      </c>
      <c r="G1387">
        <v>0</v>
      </c>
    </row>
    <row r="1388" spans="1:7" x14ac:dyDescent="0.35">
      <c r="A1388" t="s">
        <v>276</v>
      </c>
      <c r="B1388" t="s">
        <v>53</v>
      </c>
      <c r="C1388" t="s">
        <v>274</v>
      </c>
      <c r="D1388" t="s">
        <v>275</v>
      </c>
      <c r="E1388" t="s">
        <v>236</v>
      </c>
      <c r="F1388" t="s">
        <v>214</v>
      </c>
      <c r="G1388">
        <v>3</v>
      </c>
    </row>
    <row r="1389" spans="1:7" x14ac:dyDescent="0.35">
      <c r="A1389" t="s">
        <v>276</v>
      </c>
      <c r="B1389" t="s">
        <v>53</v>
      </c>
      <c r="C1389" t="s">
        <v>274</v>
      </c>
      <c r="D1389" t="s">
        <v>275</v>
      </c>
      <c r="E1389" t="s">
        <v>237</v>
      </c>
      <c r="F1389" t="s">
        <v>214</v>
      </c>
      <c r="G1389">
        <v>0</v>
      </c>
    </row>
    <row r="1390" spans="1:7" x14ac:dyDescent="0.35">
      <c r="A1390" t="s">
        <v>276</v>
      </c>
      <c r="B1390" t="s">
        <v>53</v>
      </c>
      <c r="C1390" t="s">
        <v>274</v>
      </c>
      <c r="D1390" t="s">
        <v>275</v>
      </c>
      <c r="E1390" t="s">
        <v>238</v>
      </c>
      <c r="F1390" t="s">
        <v>214</v>
      </c>
      <c r="G1390">
        <v>0</v>
      </c>
    </row>
    <row r="1391" spans="1:7" x14ac:dyDescent="0.35">
      <c r="A1391" t="s">
        <v>276</v>
      </c>
      <c r="B1391" t="s">
        <v>53</v>
      </c>
      <c r="C1391" t="s">
        <v>274</v>
      </c>
      <c r="D1391" t="s">
        <v>275</v>
      </c>
      <c r="E1391" t="s">
        <v>239</v>
      </c>
      <c r="F1391" t="s">
        <v>214</v>
      </c>
      <c r="G1391">
        <v>0</v>
      </c>
    </row>
    <row r="1392" spans="1:7" x14ac:dyDescent="0.35">
      <c r="A1392" t="s">
        <v>276</v>
      </c>
      <c r="B1392" t="s">
        <v>53</v>
      </c>
      <c r="C1392" t="s">
        <v>274</v>
      </c>
      <c r="D1392" t="s">
        <v>275</v>
      </c>
      <c r="E1392" t="s">
        <v>240</v>
      </c>
      <c r="F1392" t="s">
        <v>214</v>
      </c>
      <c r="G1392">
        <v>0</v>
      </c>
    </row>
    <row r="1393" spans="1:7" x14ac:dyDescent="0.35">
      <c r="A1393" t="s">
        <v>276</v>
      </c>
      <c r="B1393" t="s">
        <v>53</v>
      </c>
      <c r="C1393" t="s">
        <v>274</v>
      </c>
      <c r="D1393" t="s">
        <v>275</v>
      </c>
      <c r="E1393" t="s">
        <v>241</v>
      </c>
      <c r="F1393" t="s">
        <v>214</v>
      </c>
      <c r="G1393">
        <v>7</v>
      </c>
    </row>
    <row r="1394" spans="1:7" x14ac:dyDescent="0.35">
      <c r="A1394" t="s">
        <v>276</v>
      </c>
      <c r="B1394" t="s">
        <v>200</v>
      </c>
      <c r="C1394" t="s">
        <v>274</v>
      </c>
      <c r="D1394" t="s">
        <v>275</v>
      </c>
      <c r="E1394" t="s">
        <v>228</v>
      </c>
      <c r="F1394" t="s">
        <v>214</v>
      </c>
      <c r="G1394">
        <v>0</v>
      </c>
    </row>
    <row r="1395" spans="1:7" x14ac:dyDescent="0.35">
      <c r="A1395" t="s">
        <v>276</v>
      </c>
      <c r="B1395" t="s">
        <v>200</v>
      </c>
      <c r="C1395" t="s">
        <v>274</v>
      </c>
      <c r="D1395" t="s">
        <v>275</v>
      </c>
      <c r="E1395" t="s">
        <v>229</v>
      </c>
      <c r="F1395" t="s">
        <v>214</v>
      </c>
      <c r="G1395">
        <v>0</v>
      </c>
    </row>
    <row r="1396" spans="1:7" x14ac:dyDescent="0.35">
      <c r="A1396" t="s">
        <v>276</v>
      </c>
      <c r="B1396" t="s">
        <v>200</v>
      </c>
      <c r="C1396" t="s">
        <v>274</v>
      </c>
      <c r="D1396" t="s">
        <v>275</v>
      </c>
      <c r="E1396" t="s">
        <v>230</v>
      </c>
      <c r="F1396" t="s">
        <v>214</v>
      </c>
      <c r="G1396">
        <v>10</v>
      </c>
    </row>
    <row r="1397" spans="1:7" x14ac:dyDescent="0.35">
      <c r="A1397" t="s">
        <v>276</v>
      </c>
      <c r="B1397" t="s">
        <v>200</v>
      </c>
      <c r="C1397" t="s">
        <v>274</v>
      </c>
      <c r="D1397" t="s">
        <v>275</v>
      </c>
      <c r="E1397" t="s">
        <v>231</v>
      </c>
      <c r="F1397" t="s">
        <v>214</v>
      </c>
      <c r="G1397">
        <v>0</v>
      </c>
    </row>
    <row r="1398" spans="1:7" x14ac:dyDescent="0.35">
      <c r="A1398" t="s">
        <v>276</v>
      </c>
      <c r="B1398" t="s">
        <v>200</v>
      </c>
      <c r="C1398" t="s">
        <v>274</v>
      </c>
      <c r="D1398" t="s">
        <v>275</v>
      </c>
      <c r="E1398" t="s">
        <v>232</v>
      </c>
      <c r="F1398" t="s">
        <v>214</v>
      </c>
      <c r="G1398">
        <v>5</v>
      </c>
    </row>
    <row r="1399" spans="1:7" x14ac:dyDescent="0.35">
      <c r="A1399" t="s">
        <v>276</v>
      </c>
      <c r="B1399" t="s">
        <v>200</v>
      </c>
      <c r="C1399" t="s">
        <v>274</v>
      </c>
      <c r="D1399" t="s">
        <v>275</v>
      </c>
      <c r="E1399" t="s">
        <v>242</v>
      </c>
      <c r="F1399" t="s">
        <v>214</v>
      </c>
      <c r="G1399">
        <v>10</v>
      </c>
    </row>
    <row r="1400" spans="1:7" x14ac:dyDescent="0.35">
      <c r="A1400" t="s">
        <v>276</v>
      </c>
      <c r="B1400" t="s">
        <v>200</v>
      </c>
      <c r="C1400" t="s">
        <v>274</v>
      </c>
      <c r="D1400" t="s">
        <v>275</v>
      </c>
      <c r="E1400" t="s">
        <v>243</v>
      </c>
      <c r="F1400" t="s">
        <v>214</v>
      </c>
      <c r="G1400">
        <v>30</v>
      </c>
    </row>
    <row r="1401" spans="1:7" x14ac:dyDescent="0.35">
      <c r="A1401" t="s">
        <v>276</v>
      </c>
      <c r="B1401" t="s">
        <v>200</v>
      </c>
      <c r="C1401" t="s">
        <v>274</v>
      </c>
      <c r="D1401" t="s">
        <v>275</v>
      </c>
      <c r="E1401" t="s">
        <v>244</v>
      </c>
      <c r="F1401" t="s">
        <v>214</v>
      </c>
      <c r="G1401">
        <v>11</v>
      </c>
    </row>
    <row r="1402" spans="1:7" x14ac:dyDescent="0.35">
      <c r="A1402" t="s">
        <v>276</v>
      </c>
      <c r="B1402" t="s">
        <v>200</v>
      </c>
      <c r="C1402" t="s">
        <v>274</v>
      </c>
      <c r="D1402" t="s">
        <v>275</v>
      </c>
      <c r="E1402" t="s">
        <v>233</v>
      </c>
      <c r="F1402" t="s">
        <v>214</v>
      </c>
      <c r="G1402">
        <v>0</v>
      </c>
    </row>
    <row r="1403" spans="1:7" x14ac:dyDescent="0.35">
      <c r="A1403" t="s">
        <v>276</v>
      </c>
      <c r="B1403" t="s">
        <v>200</v>
      </c>
      <c r="C1403" t="s">
        <v>274</v>
      </c>
      <c r="D1403" t="s">
        <v>275</v>
      </c>
      <c r="E1403" t="s">
        <v>234</v>
      </c>
      <c r="F1403" t="s">
        <v>214</v>
      </c>
      <c r="G1403">
        <v>0</v>
      </c>
    </row>
    <row r="1404" spans="1:7" x14ac:dyDescent="0.35">
      <c r="A1404" t="s">
        <v>276</v>
      </c>
      <c r="B1404" t="s">
        <v>200</v>
      </c>
      <c r="C1404" t="s">
        <v>274</v>
      </c>
      <c r="D1404" t="s">
        <v>275</v>
      </c>
      <c r="E1404" t="s">
        <v>235</v>
      </c>
      <c r="F1404" t="s">
        <v>214</v>
      </c>
      <c r="G1404">
        <v>4</v>
      </c>
    </row>
    <row r="1405" spans="1:7" x14ac:dyDescent="0.35">
      <c r="A1405" t="s">
        <v>276</v>
      </c>
      <c r="B1405" t="s">
        <v>200</v>
      </c>
      <c r="C1405" t="s">
        <v>274</v>
      </c>
      <c r="D1405" t="s">
        <v>275</v>
      </c>
      <c r="E1405" t="s">
        <v>236</v>
      </c>
      <c r="F1405" t="s">
        <v>214</v>
      </c>
      <c r="G1405">
        <v>9</v>
      </c>
    </row>
    <row r="1406" spans="1:7" x14ac:dyDescent="0.35">
      <c r="A1406" t="s">
        <v>276</v>
      </c>
      <c r="B1406" t="s">
        <v>200</v>
      </c>
      <c r="C1406" t="s">
        <v>274</v>
      </c>
      <c r="D1406" t="s">
        <v>275</v>
      </c>
      <c r="E1406" t="s">
        <v>237</v>
      </c>
      <c r="F1406" t="s">
        <v>214</v>
      </c>
      <c r="G1406">
        <v>1</v>
      </c>
    </row>
    <row r="1407" spans="1:7" x14ac:dyDescent="0.35">
      <c r="A1407" t="s">
        <v>276</v>
      </c>
      <c r="B1407" t="s">
        <v>200</v>
      </c>
      <c r="C1407" t="s">
        <v>274</v>
      </c>
      <c r="D1407" t="s">
        <v>275</v>
      </c>
      <c r="E1407" t="s">
        <v>238</v>
      </c>
      <c r="F1407" t="s">
        <v>214</v>
      </c>
      <c r="G1407">
        <v>0</v>
      </c>
    </row>
    <row r="1408" spans="1:7" x14ac:dyDescent="0.35">
      <c r="A1408" t="s">
        <v>276</v>
      </c>
      <c r="B1408" t="s">
        <v>200</v>
      </c>
      <c r="C1408" t="s">
        <v>274</v>
      </c>
      <c r="D1408" t="s">
        <v>275</v>
      </c>
      <c r="E1408" t="s">
        <v>239</v>
      </c>
      <c r="F1408" t="s">
        <v>214</v>
      </c>
      <c r="G1408">
        <v>0</v>
      </c>
    </row>
    <row r="1409" spans="1:7" x14ac:dyDescent="0.35">
      <c r="A1409" t="s">
        <v>276</v>
      </c>
      <c r="B1409" t="s">
        <v>200</v>
      </c>
      <c r="C1409" t="s">
        <v>274</v>
      </c>
      <c r="D1409" t="s">
        <v>275</v>
      </c>
      <c r="E1409" t="s">
        <v>240</v>
      </c>
      <c r="F1409" t="s">
        <v>214</v>
      </c>
      <c r="G1409">
        <v>0</v>
      </c>
    </row>
    <row r="1410" spans="1:7" x14ac:dyDescent="0.35">
      <c r="A1410" t="s">
        <v>276</v>
      </c>
      <c r="B1410" t="s">
        <v>200</v>
      </c>
      <c r="C1410" t="s">
        <v>274</v>
      </c>
      <c r="D1410" t="s">
        <v>275</v>
      </c>
      <c r="E1410" t="s">
        <v>241</v>
      </c>
      <c r="F1410" t="s">
        <v>214</v>
      </c>
      <c r="G1410">
        <v>0</v>
      </c>
    </row>
    <row r="1411" spans="1:7" x14ac:dyDescent="0.35">
      <c r="A1411" t="s">
        <v>276</v>
      </c>
      <c r="B1411" t="s">
        <v>39</v>
      </c>
      <c r="C1411" t="s">
        <v>274</v>
      </c>
      <c r="D1411" t="s">
        <v>275</v>
      </c>
      <c r="E1411" t="s">
        <v>228</v>
      </c>
      <c r="F1411" t="s">
        <v>214</v>
      </c>
      <c r="G1411">
        <v>0</v>
      </c>
    </row>
    <row r="1412" spans="1:7" x14ac:dyDescent="0.35">
      <c r="A1412" t="s">
        <v>276</v>
      </c>
      <c r="B1412" t="s">
        <v>39</v>
      </c>
      <c r="C1412" t="s">
        <v>274</v>
      </c>
      <c r="D1412" t="s">
        <v>275</v>
      </c>
      <c r="E1412" t="s">
        <v>229</v>
      </c>
      <c r="F1412" t="s">
        <v>214</v>
      </c>
      <c r="G1412">
        <v>0</v>
      </c>
    </row>
    <row r="1413" spans="1:7" x14ac:dyDescent="0.35">
      <c r="A1413" t="s">
        <v>276</v>
      </c>
      <c r="B1413" t="s">
        <v>39</v>
      </c>
      <c r="C1413" t="s">
        <v>274</v>
      </c>
      <c r="D1413" t="s">
        <v>275</v>
      </c>
      <c r="E1413" t="s">
        <v>230</v>
      </c>
      <c r="F1413" t="s">
        <v>214</v>
      </c>
      <c r="G1413">
        <v>0</v>
      </c>
    </row>
    <row r="1414" spans="1:7" x14ac:dyDescent="0.35">
      <c r="A1414" t="s">
        <v>276</v>
      </c>
      <c r="B1414" t="s">
        <v>39</v>
      </c>
      <c r="C1414" t="s">
        <v>274</v>
      </c>
      <c r="D1414" t="s">
        <v>275</v>
      </c>
      <c r="E1414" t="s">
        <v>231</v>
      </c>
      <c r="F1414" t="s">
        <v>214</v>
      </c>
      <c r="G1414">
        <v>0</v>
      </c>
    </row>
    <row r="1415" spans="1:7" x14ac:dyDescent="0.35">
      <c r="A1415" t="s">
        <v>276</v>
      </c>
      <c r="B1415" t="s">
        <v>39</v>
      </c>
      <c r="C1415" t="s">
        <v>274</v>
      </c>
      <c r="D1415" t="s">
        <v>275</v>
      </c>
      <c r="E1415" t="s">
        <v>232</v>
      </c>
      <c r="F1415" t="s">
        <v>214</v>
      </c>
      <c r="G1415">
        <v>0</v>
      </c>
    </row>
    <row r="1416" spans="1:7" x14ac:dyDescent="0.35">
      <c r="A1416" t="s">
        <v>276</v>
      </c>
      <c r="B1416" t="s">
        <v>39</v>
      </c>
      <c r="C1416" t="s">
        <v>274</v>
      </c>
      <c r="D1416" t="s">
        <v>275</v>
      </c>
      <c r="E1416" t="s">
        <v>242</v>
      </c>
      <c r="F1416" t="s">
        <v>214</v>
      </c>
      <c r="G1416">
        <v>0</v>
      </c>
    </row>
    <row r="1417" spans="1:7" x14ac:dyDescent="0.35">
      <c r="A1417" t="s">
        <v>276</v>
      </c>
      <c r="B1417" t="s">
        <v>39</v>
      </c>
      <c r="C1417" t="s">
        <v>274</v>
      </c>
      <c r="D1417" t="s">
        <v>275</v>
      </c>
      <c r="E1417" t="s">
        <v>243</v>
      </c>
      <c r="F1417" t="s">
        <v>214</v>
      </c>
      <c r="G1417">
        <v>0</v>
      </c>
    </row>
    <row r="1418" spans="1:7" x14ac:dyDescent="0.35">
      <c r="A1418" t="s">
        <v>276</v>
      </c>
      <c r="B1418" t="s">
        <v>39</v>
      </c>
      <c r="C1418" t="s">
        <v>274</v>
      </c>
      <c r="D1418" t="s">
        <v>275</v>
      </c>
      <c r="E1418" t="s">
        <v>244</v>
      </c>
      <c r="F1418" t="s">
        <v>214</v>
      </c>
      <c r="G1418">
        <v>0</v>
      </c>
    </row>
    <row r="1419" spans="1:7" x14ac:dyDescent="0.35">
      <c r="A1419" t="s">
        <v>276</v>
      </c>
      <c r="B1419" t="s">
        <v>39</v>
      </c>
      <c r="C1419" t="s">
        <v>274</v>
      </c>
      <c r="D1419" t="s">
        <v>275</v>
      </c>
      <c r="E1419" t="s">
        <v>233</v>
      </c>
      <c r="F1419" t="s">
        <v>214</v>
      </c>
      <c r="G1419">
        <v>0</v>
      </c>
    </row>
    <row r="1420" spans="1:7" x14ac:dyDescent="0.35">
      <c r="A1420" t="s">
        <v>276</v>
      </c>
      <c r="B1420" t="s">
        <v>39</v>
      </c>
      <c r="C1420" t="s">
        <v>274</v>
      </c>
      <c r="D1420" t="s">
        <v>275</v>
      </c>
      <c r="E1420" t="s">
        <v>234</v>
      </c>
      <c r="F1420" t="s">
        <v>214</v>
      </c>
      <c r="G1420">
        <v>0</v>
      </c>
    </row>
    <row r="1421" spans="1:7" x14ac:dyDescent="0.35">
      <c r="A1421" t="s">
        <v>276</v>
      </c>
      <c r="B1421" t="s">
        <v>39</v>
      </c>
      <c r="C1421" t="s">
        <v>274</v>
      </c>
      <c r="D1421" t="s">
        <v>275</v>
      </c>
      <c r="E1421" t="s">
        <v>235</v>
      </c>
      <c r="F1421" t="s">
        <v>214</v>
      </c>
      <c r="G1421">
        <v>0</v>
      </c>
    </row>
    <row r="1422" spans="1:7" x14ac:dyDescent="0.35">
      <c r="A1422" t="s">
        <v>276</v>
      </c>
      <c r="B1422" t="s">
        <v>39</v>
      </c>
      <c r="C1422" t="s">
        <v>274</v>
      </c>
      <c r="D1422" t="s">
        <v>275</v>
      </c>
      <c r="E1422" t="s">
        <v>236</v>
      </c>
      <c r="F1422" t="s">
        <v>214</v>
      </c>
      <c r="G1422">
        <v>0</v>
      </c>
    </row>
    <row r="1423" spans="1:7" x14ac:dyDescent="0.35">
      <c r="A1423" t="s">
        <v>276</v>
      </c>
      <c r="B1423" t="s">
        <v>39</v>
      </c>
      <c r="C1423" t="s">
        <v>274</v>
      </c>
      <c r="D1423" t="s">
        <v>275</v>
      </c>
      <c r="E1423" t="s">
        <v>237</v>
      </c>
      <c r="F1423" t="s">
        <v>214</v>
      </c>
      <c r="G1423">
        <v>0</v>
      </c>
    </row>
    <row r="1424" spans="1:7" x14ac:dyDescent="0.35">
      <c r="A1424" t="s">
        <v>276</v>
      </c>
      <c r="B1424" t="s">
        <v>39</v>
      </c>
      <c r="C1424" t="s">
        <v>274</v>
      </c>
      <c r="D1424" t="s">
        <v>275</v>
      </c>
      <c r="E1424" t="s">
        <v>238</v>
      </c>
      <c r="F1424" t="s">
        <v>214</v>
      </c>
      <c r="G1424">
        <v>0</v>
      </c>
    </row>
    <row r="1425" spans="1:7" x14ac:dyDescent="0.35">
      <c r="A1425" t="s">
        <v>276</v>
      </c>
      <c r="B1425" t="s">
        <v>39</v>
      </c>
      <c r="C1425" t="s">
        <v>274</v>
      </c>
      <c r="D1425" t="s">
        <v>275</v>
      </c>
      <c r="E1425" t="s">
        <v>239</v>
      </c>
      <c r="F1425" t="s">
        <v>214</v>
      </c>
      <c r="G1425">
        <v>0</v>
      </c>
    </row>
    <row r="1426" spans="1:7" x14ac:dyDescent="0.35">
      <c r="A1426" t="s">
        <v>276</v>
      </c>
      <c r="B1426" t="s">
        <v>39</v>
      </c>
      <c r="C1426" t="s">
        <v>274</v>
      </c>
      <c r="D1426" t="s">
        <v>275</v>
      </c>
      <c r="E1426" t="s">
        <v>240</v>
      </c>
      <c r="F1426" t="s">
        <v>214</v>
      </c>
      <c r="G1426">
        <v>0</v>
      </c>
    </row>
    <row r="1427" spans="1:7" x14ac:dyDescent="0.35">
      <c r="A1427" t="s">
        <v>276</v>
      </c>
      <c r="B1427" t="s">
        <v>39</v>
      </c>
      <c r="C1427" t="s">
        <v>274</v>
      </c>
      <c r="D1427" t="s">
        <v>275</v>
      </c>
      <c r="E1427" t="s">
        <v>241</v>
      </c>
      <c r="F1427" t="s">
        <v>214</v>
      </c>
      <c r="G1427">
        <v>0</v>
      </c>
    </row>
    <row r="1428" spans="1:7" x14ac:dyDescent="0.35">
      <c r="A1428" t="s">
        <v>276</v>
      </c>
      <c r="B1428" t="s">
        <v>12</v>
      </c>
      <c r="C1428" t="s">
        <v>274</v>
      </c>
      <c r="D1428" t="s">
        <v>275</v>
      </c>
      <c r="E1428" t="s">
        <v>228</v>
      </c>
      <c r="F1428" t="s">
        <v>57</v>
      </c>
      <c r="G1428">
        <v>0</v>
      </c>
    </row>
    <row r="1429" spans="1:7" x14ac:dyDescent="0.35">
      <c r="A1429" t="s">
        <v>276</v>
      </c>
      <c r="B1429" t="s">
        <v>12</v>
      </c>
      <c r="C1429" t="s">
        <v>274</v>
      </c>
      <c r="D1429" t="s">
        <v>275</v>
      </c>
      <c r="E1429" t="s">
        <v>229</v>
      </c>
      <c r="F1429" t="s">
        <v>57</v>
      </c>
      <c r="G1429">
        <v>0</v>
      </c>
    </row>
    <row r="1430" spans="1:7" x14ac:dyDescent="0.35">
      <c r="A1430" t="s">
        <v>276</v>
      </c>
      <c r="B1430" t="s">
        <v>12</v>
      </c>
      <c r="C1430" t="s">
        <v>274</v>
      </c>
      <c r="D1430" t="s">
        <v>275</v>
      </c>
      <c r="E1430" t="s">
        <v>230</v>
      </c>
      <c r="F1430" t="s">
        <v>57</v>
      </c>
      <c r="G1430">
        <v>0</v>
      </c>
    </row>
    <row r="1431" spans="1:7" x14ac:dyDescent="0.35">
      <c r="A1431" t="s">
        <v>276</v>
      </c>
      <c r="B1431" t="s">
        <v>12</v>
      </c>
      <c r="C1431" t="s">
        <v>274</v>
      </c>
      <c r="D1431" t="s">
        <v>275</v>
      </c>
      <c r="E1431" t="s">
        <v>231</v>
      </c>
      <c r="F1431" t="s">
        <v>57</v>
      </c>
      <c r="G1431">
        <v>0</v>
      </c>
    </row>
    <row r="1432" spans="1:7" x14ac:dyDescent="0.35">
      <c r="A1432" t="s">
        <v>276</v>
      </c>
      <c r="B1432" t="s">
        <v>12</v>
      </c>
      <c r="C1432" t="s">
        <v>274</v>
      </c>
      <c r="D1432" t="s">
        <v>275</v>
      </c>
      <c r="E1432" t="s">
        <v>232</v>
      </c>
      <c r="F1432" t="s">
        <v>57</v>
      </c>
      <c r="G1432">
        <v>0</v>
      </c>
    </row>
    <row r="1433" spans="1:7" x14ac:dyDescent="0.35">
      <c r="A1433" t="s">
        <v>276</v>
      </c>
      <c r="B1433" t="s">
        <v>12</v>
      </c>
      <c r="C1433" t="s">
        <v>274</v>
      </c>
      <c r="D1433" t="s">
        <v>275</v>
      </c>
      <c r="E1433" t="s">
        <v>233</v>
      </c>
      <c r="F1433" t="s">
        <v>57</v>
      </c>
      <c r="G1433">
        <v>0</v>
      </c>
    </row>
    <row r="1434" spans="1:7" x14ac:dyDescent="0.35">
      <c r="A1434" t="s">
        <v>276</v>
      </c>
      <c r="B1434" t="s">
        <v>12</v>
      </c>
      <c r="C1434" t="s">
        <v>274</v>
      </c>
      <c r="D1434" t="s">
        <v>275</v>
      </c>
      <c r="E1434" t="s">
        <v>234</v>
      </c>
      <c r="F1434" t="s">
        <v>57</v>
      </c>
      <c r="G1434">
        <v>0</v>
      </c>
    </row>
    <row r="1435" spans="1:7" x14ac:dyDescent="0.35">
      <c r="A1435" t="s">
        <v>276</v>
      </c>
      <c r="B1435" t="s">
        <v>12</v>
      </c>
      <c r="C1435" t="s">
        <v>274</v>
      </c>
      <c r="D1435" t="s">
        <v>275</v>
      </c>
      <c r="E1435" t="s">
        <v>235</v>
      </c>
      <c r="F1435" t="s">
        <v>57</v>
      </c>
      <c r="G1435">
        <v>0</v>
      </c>
    </row>
    <row r="1436" spans="1:7" x14ac:dyDescent="0.35">
      <c r="A1436" t="s">
        <v>276</v>
      </c>
      <c r="B1436" t="s">
        <v>12</v>
      </c>
      <c r="C1436" t="s">
        <v>274</v>
      </c>
      <c r="D1436" t="s">
        <v>275</v>
      </c>
      <c r="E1436" t="s">
        <v>236</v>
      </c>
      <c r="F1436" t="s">
        <v>57</v>
      </c>
      <c r="G1436">
        <v>0</v>
      </c>
    </row>
    <row r="1437" spans="1:7" x14ac:dyDescent="0.35">
      <c r="A1437" t="s">
        <v>276</v>
      </c>
      <c r="B1437" t="s">
        <v>12</v>
      </c>
      <c r="C1437" t="s">
        <v>274</v>
      </c>
      <c r="D1437" t="s">
        <v>275</v>
      </c>
      <c r="E1437" t="s">
        <v>237</v>
      </c>
      <c r="F1437" t="s">
        <v>57</v>
      </c>
      <c r="G1437">
        <v>0</v>
      </c>
    </row>
    <row r="1438" spans="1:7" x14ac:dyDescent="0.35">
      <c r="A1438" t="s">
        <v>276</v>
      </c>
      <c r="B1438" t="s">
        <v>12</v>
      </c>
      <c r="C1438" t="s">
        <v>274</v>
      </c>
      <c r="D1438" t="s">
        <v>275</v>
      </c>
      <c r="E1438" t="s">
        <v>238</v>
      </c>
      <c r="F1438" t="s">
        <v>57</v>
      </c>
      <c r="G1438">
        <v>0</v>
      </c>
    </row>
    <row r="1439" spans="1:7" x14ac:dyDescent="0.35">
      <c r="A1439" t="s">
        <v>276</v>
      </c>
      <c r="B1439" t="s">
        <v>12</v>
      </c>
      <c r="C1439" t="s">
        <v>274</v>
      </c>
      <c r="D1439" t="s">
        <v>275</v>
      </c>
      <c r="E1439" t="s">
        <v>239</v>
      </c>
      <c r="F1439" t="s">
        <v>57</v>
      </c>
      <c r="G1439">
        <v>0</v>
      </c>
    </row>
    <row r="1440" spans="1:7" x14ac:dyDescent="0.35">
      <c r="A1440" t="s">
        <v>276</v>
      </c>
      <c r="B1440" t="s">
        <v>12</v>
      </c>
      <c r="C1440" t="s">
        <v>274</v>
      </c>
      <c r="D1440" t="s">
        <v>275</v>
      </c>
      <c r="E1440" t="s">
        <v>240</v>
      </c>
      <c r="F1440" t="s">
        <v>57</v>
      </c>
      <c r="G1440">
        <v>0</v>
      </c>
    </row>
    <row r="1441" spans="1:7" x14ac:dyDescent="0.35">
      <c r="A1441" t="s">
        <v>276</v>
      </c>
      <c r="B1441" t="s">
        <v>12</v>
      </c>
      <c r="C1441" t="s">
        <v>274</v>
      </c>
      <c r="D1441" t="s">
        <v>275</v>
      </c>
      <c r="E1441" t="s">
        <v>241</v>
      </c>
      <c r="F1441" t="s">
        <v>57</v>
      </c>
      <c r="G1441">
        <v>0</v>
      </c>
    </row>
    <row r="1442" spans="1:7" x14ac:dyDescent="0.35">
      <c r="A1442" t="s">
        <v>276</v>
      </c>
      <c r="B1442" t="s">
        <v>13</v>
      </c>
      <c r="C1442" t="s">
        <v>274</v>
      </c>
      <c r="D1442" t="s">
        <v>275</v>
      </c>
      <c r="E1442" t="s">
        <v>228</v>
      </c>
      <c r="F1442" t="s">
        <v>57</v>
      </c>
      <c r="G1442">
        <v>0</v>
      </c>
    </row>
    <row r="1443" spans="1:7" x14ac:dyDescent="0.35">
      <c r="A1443" t="s">
        <v>276</v>
      </c>
      <c r="B1443" t="s">
        <v>13</v>
      </c>
      <c r="C1443" t="s">
        <v>274</v>
      </c>
      <c r="D1443" t="s">
        <v>275</v>
      </c>
      <c r="E1443" t="s">
        <v>229</v>
      </c>
      <c r="F1443" t="s">
        <v>57</v>
      </c>
      <c r="G1443">
        <v>0</v>
      </c>
    </row>
    <row r="1444" spans="1:7" x14ac:dyDescent="0.35">
      <c r="A1444" t="s">
        <v>276</v>
      </c>
      <c r="B1444" t="s">
        <v>13</v>
      </c>
      <c r="C1444" t="s">
        <v>274</v>
      </c>
      <c r="D1444" t="s">
        <v>275</v>
      </c>
      <c r="E1444" t="s">
        <v>230</v>
      </c>
      <c r="F1444" t="s">
        <v>57</v>
      </c>
      <c r="G1444">
        <v>0</v>
      </c>
    </row>
    <row r="1445" spans="1:7" x14ac:dyDescent="0.35">
      <c r="A1445" t="s">
        <v>276</v>
      </c>
      <c r="B1445" t="s">
        <v>13</v>
      </c>
      <c r="C1445" t="s">
        <v>274</v>
      </c>
      <c r="D1445" t="s">
        <v>275</v>
      </c>
      <c r="E1445" t="s">
        <v>231</v>
      </c>
      <c r="F1445" t="s">
        <v>57</v>
      </c>
      <c r="G1445">
        <v>0</v>
      </c>
    </row>
    <row r="1446" spans="1:7" x14ac:dyDescent="0.35">
      <c r="A1446" t="s">
        <v>276</v>
      </c>
      <c r="B1446" t="s">
        <v>13</v>
      </c>
      <c r="C1446" t="s">
        <v>274</v>
      </c>
      <c r="D1446" t="s">
        <v>275</v>
      </c>
      <c r="E1446" t="s">
        <v>232</v>
      </c>
      <c r="F1446" t="s">
        <v>57</v>
      </c>
      <c r="G1446">
        <v>0</v>
      </c>
    </row>
    <row r="1447" spans="1:7" x14ac:dyDescent="0.35">
      <c r="A1447" t="s">
        <v>276</v>
      </c>
      <c r="B1447" t="s">
        <v>13</v>
      </c>
      <c r="C1447" t="s">
        <v>274</v>
      </c>
      <c r="D1447" t="s">
        <v>275</v>
      </c>
      <c r="E1447" t="s">
        <v>233</v>
      </c>
      <c r="F1447" t="s">
        <v>57</v>
      </c>
      <c r="G1447">
        <v>0</v>
      </c>
    </row>
    <row r="1448" spans="1:7" x14ac:dyDescent="0.35">
      <c r="A1448" t="s">
        <v>276</v>
      </c>
      <c r="B1448" t="s">
        <v>13</v>
      </c>
      <c r="C1448" t="s">
        <v>274</v>
      </c>
      <c r="D1448" t="s">
        <v>275</v>
      </c>
      <c r="E1448" t="s">
        <v>234</v>
      </c>
      <c r="F1448" t="s">
        <v>57</v>
      </c>
      <c r="G1448">
        <v>0</v>
      </c>
    </row>
    <row r="1449" spans="1:7" x14ac:dyDescent="0.35">
      <c r="A1449" t="s">
        <v>276</v>
      </c>
      <c r="B1449" t="s">
        <v>13</v>
      </c>
      <c r="C1449" t="s">
        <v>274</v>
      </c>
      <c r="D1449" t="s">
        <v>275</v>
      </c>
      <c r="E1449" t="s">
        <v>235</v>
      </c>
      <c r="F1449" t="s">
        <v>57</v>
      </c>
      <c r="G1449">
        <v>0</v>
      </c>
    </row>
    <row r="1450" spans="1:7" x14ac:dyDescent="0.35">
      <c r="A1450" t="s">
        <v>276</v>
      </c>
      <c r="B1450" t="s">
        <v>13</v>
      </c>
      <c r="C1450" t="s">
        <v>274</v>
      </c>
      <c r="D1450" t="s">
        <v>275</v>
      </c>
      <c r="E1450" t="s">
        <v>236</v>
      </c>
      <c r="F1450" t="s">
        <v>57</v>
      </c>
      <c r="G1450">
        <v>0</v>
      </c>
    </row>
    <row r="1451" spans="1:7" x14ac:dyDescent="0.35">
      <c r="A1451" t="s">
        <v>276</v>
      </c>
      <c r="B1451" t="s">
        <v>13</v>
      </c>
      <c r="C1451" t="s">
        <v>274</v>
      </c>
      <c r="D1451" t="s">
        <v>275</v>
      </c>
      <c r="E1451" t="s">
        <v>237</v>
      </c>
      <c r="F1451" t="s">
        <v>57</v>
      </c>
      <c r="G1451">
        <v>0</v>
      </c>
    </row>
    <row r="1452" spans="1:7" x14ac:dyDescent="0.35">
      <c r="A1452" t="s">
        <v>276</v>
      </c>
      <c r="B1452" t="s">
        <v>13</v>
      </c>
      <c r="C1452" t="s">
        <v>274</v>
      </c>
      <c r="D1452" t="s">
        <v>275</v>
      </c>
      <c r="E1452" t="s">
        <v>238</v>
      </c>
      <c r="F1452" t="s">
        <v>57</v>
      </c>
      <c r="G1452">
        <v>0</v>
      </c>
    </row>
    <row r="1453" spans="1:7" x14ac:dyDescent="0.35">
      <c r="A1453" t="s">
        <v>276</v>
      </c>
      <c r="B1453" t="s">
        <v>13</v>
      </c>
      <c r="C1453" t="s">
        <v>274</v>
      </c>
      <c r="D1453" t="s">
        <v>275</v>
      </c>
      <c r="E1453" t="s">
        <v>239</v>
      </c>
      <c r="F1453" t="s">
        <v>57</v>
      </c>
      <c r="G1453">
        <v>0</v>
      </c>
    </row>
    <row r="1454" spans="1:7" x14ac:dyDescent="0.35">
      <c r="A1454" t="s">
        <v>276</v>
      </c>
      <c r="B1454" t="s">
        <v>13</v>
      </c>
      <c r="C1454" t="s">
        <v>274</v>
      </c>
      <c r="D1454" t="s">
        <v>275</v>
      </c>
      <c r="E1454" t="s">
        <v>240</v>
      </c>
      <c r="F1454" t="s">
        <v>57</v>
      </c>
      <c r="G1454">
        <v>0</v>
      </c>
    </row>
    <row r="1455" spans="1:7" x14ac:dyDescent="0.35">
      <c r="A1455" t="s">
        <v>276</v>
      </c>
      <c r="B1455" t="s">
        <v>13</v>
      </c>
      <c r="C1455" t="s">
        <v>274</v>
      </c>
      <c r="D1455" t="s">
        <v>275</v>
      </c>
      <c r="E1455" t="s">
        <v>241</v>
      </c>
      <c r="F1455" t="s">
        <v>57</v>
      </c>
      <c r="G1455">
        <v>0</v>
      </c>
    </row>
    <row r="1456" spans="1:7" x14ac:dyDescent="0.35">
      <c r="A1456" t="s">
        <v>276</v>
      </c>
      <c r="B1456" t="s">
        <v>14</v>
      </c>
      <c r="C1456" t="s">
        <v>274</v>
      </c>
      <c r="D1456" t="s">
        <v>275</v>
      </c>
      <c r="E1456" t="s">
        <v>228</v>
      </c>
      <c r="F1456" t="s">
        <v>57</v>
      </c>
      <c r="G1456">
        <v>0</v>
      </c>
    </row>
    <row r="1457" spans="1:7" x14ac:dyDescent="0.35">
      <c r="A1457" t="s">
        <v>276</v>
      </c>
      <c r="B1457" t="s">
        <v>14</v>
      </c>
      <c r="C1457" t="s">
        <v>274</v>
      </c>
      <c r="D1457" t="s">
        <v>275</v>
      </c>
      <c r="E1457" t="s">
        <v>229</v>
      </c>
      <c r="F1457" t="s">
        <v>57</v>
      </c>
      <c r="G1457">
        <v>0</v>
      </c>
    </row>
    <row r="1458" spans="1:7" x14ac:dyDescent="0.35">
      <c r="A1458" t="s">
        <v>276</v>
      </c>
      <c r="B1458" t="s">
        <v>14</v>
      </c>
      <c r="C1458" t="s">
        <v>274</v>
      </c>
      <c r="D1458" t="s">
        <v>275</v>
      </c>
      <c r="E1458" t="s">
        <v>230</v>
      </c>
      <c r="F1458" t="s">
        <v>57</v>
      </c>
      <c r="G1458">
        <v>1</v>
      </c>
    </row>
    <row r="1459" spans="1:7" x14ac:dyDescent="0.35">
      <c r="A1459" t="s">
        <v>276</v>
      </c>
      <c r="B1459" t="s">
        <v>14</v>
      </c>
      <c r="C1459" t="s">
        <v>274</v>
      </c>
      <c r="D1459" t="s">
        <v>275</v>
      </c>
      <c r="E1459" t="s">
        <v>231</v>
      </c>
      <c r="F1459" t="s">
        <v>57</v>
      </c>
      <c r="G1459">
        <v>0</v>
      </c>
    </row>
    <row r="1460" spans="1:7" x14ac:dyDescent="0.35">
      <c r="A1460" t="s">
        <v>276</v>
      </c>
      <c r="B1460" t="s">
        <v>14</v>
      </c>
      <c r="C1460" t="s">
        <v>274</v>
      </c>
      <c r="D1460" t="s">
        <v>275</v>
      </c>
      <c r="E1460" t="s">
        <v>232</v>
      </c>
      <c r="F1460" t="s">
        <v>57</v>
      </c>
      <c r="G1460">
        <v>2</v>
      </c>
    </row>
    <row r="1461" spans="1:7" x14ac:dyDescent="0.35">
      <c r="A1461" t="s">
        <v>276</v>
      </c>
      <c r="B1461" t="s">
        <v>14</v>
      </c>
      <c r="C1461" t="s">
        <v>274</v>
      </c>
      <c r="D1461" t="s">
        <v>275</v>
      </c>
      <c r="E1461" t="s">
        <v>233</v>
      </c>
      <c r="F1461" t="s">
        <v>57</v>
      </c>
      <c r="G1461">
        <v>0</v>
      </c>
    </row>
    <row r="1462" spans="1:7" x14ac:dyDescent="0.35">
      <c r="A1462" t="s">
        <v>276</v>
      </c>
      <c r="B1462" t="s">
        <v>14</v>
      </c>
      <c r="C1462" t="s">
        <v>274</v>
      </c>
      <c r="D1462" t="s">
        <v>275</v>
      </c>
      <c r="E1462" t="s">
        <v>234</v>
      </c>
      <c r="F1462" t="s">
        <v>57</v>
      </c>
      <c r="G1462">
        <v>0</v>
      </c>
    </row>
    <row r="1463" spans="1:7" x14ac:dyDescent="0.35">
      <c r="A1463" t="s">
        <v>276</v>
      </c>
      <c r="B1463" t="s">
        <v>14</v>
      </c>
      <c r="C1463" t="s">
        <v>274</v>
      </c>
      <c r="D1463" t="s">
        <v>275</v>
      </c>
      <c r="E1463" t="s">
        <v>235</v>
      </c>
      <c r="F1463" t="s">
        <v>57</v>
      </c>
      <c r="G1463">
        <v>0</v>
      </c>
    </row>
    <row r="1464" spans="1:7" x14ac:dyDescent="0.35">
      <c r="A1464" t="s">
        <v>276</v>
      </c>
      <c r="B1464" t="s">
        <v>14</v>
      </c>
      <c r="C1464" t="s">
        <v>274</v>
      </c>
      <c r="D1464" t="s">
        <v>275</v>
      </c>
      <c r="E1464" t="s">
        <v>236</v>
      </c>
      <c r="F1464" t="s">
        <v>57</v>
      </c>
      <c r="G1464">
        <v>1</v>
      </c>
    </row>
    <row r="1465" spans="1:7" x14ac:dyDescent="0.35">
      <c r="A1465" t="s">
        <v>276</v>
      </c>
      <c r="B1465" t="s">
        <v>14</v>
      </c>
      <c r="C1465" t="s">
        <v>274</v>
      </c>
      <c r="D1465" t="s">
        <v>275</v>
      </c>
      <c r="E1465" t="s">
        <v>237</v>
      </c>
      <c r="F1465" t="s">
        <v>57</v>
      </c>
      <c r="G1465">
        <v>0</v>
      </c>
    </row>
    <row r="1466" spans="1:7" x14ac:dyDescent="0.35">
      <c r="A1466" t="s">
        <v>276</v>
      </c>
      <c r="B1466" t="s">
        <v>14</v>
      </c>
      <c r="C1466" t="s">
        <v>274</v>
      </c>
      <c r="D1466" t="s">
        <v>275</v>
      </c>
      <c r="E1466" t="s">
        <v>238</v>
      </c>
      <c r="F1466" t="s">
        <v>57</v>
      </c>
      <c r="G1466">
        <v>0</v>
      </c>
    </row>
    <row r="1467" spans="1:7" x14ac:dyDescent="0.35">
      <c r="A1467" t="s">
        <v>276</v>
      </c>
      <c r="B1467" t="s">
        <v>14</v>
      </c>
      <c r="C1467" t="s">
        <v>274</v>
      </c>
      <c r="D1467" t="s">
        <v>275</v>
      </c>
      <c r="E1467" t="s">
        <v>239</v>
      </c>
      <c r="F1467" t="s">
        <v>57</v>
      </c>
      <c r="G1467">
        <v>0</v>
      </c>
    </row>
    <row r="1468" spans="1:7" x14ac:dyDescent="0.35">
      <c r="A1468" t="s">
        <v>276</v>
      </c>
      <c r="B1468" t="s">
        <v>14</v>
      </c>
      <c r="C1468" t="s">
        <v>274</v>
      </c>
      <c r="D1468" t="s">
        <v>275</v>
      </c>
      <c r="E1468" t="s">
        <v>240</v>
      </c>
      <c r="F1468" t="s">
        <v>57</v>
      </c>
      <c r="G1468">
        <v>0</v>
      </c>
    </row>
    <row r="1469" spans="1:7" x14ac:dyDescent="0.35">
      <c r="A1469" t="s">
        <v>276</v>
      </c>
      <c r="B1469" t="s">
        <v>14</v>
      </c>
      <c r="C1469" t="s">
        <v>274</v>
      </c>
      <c r="D1469" t="s">
        <v>275</v>
      </c>
      <c r="E1469" t="s">
        <v>241</v>
      </c>
      <c r="F1469" t="s">
        <v>57</v>
      </c>
      <c r="G1469">
        <v>0</v>
      </c>
    </row>
    <row r="1470" spans="1:7" x14ac:dyDescent="0.35">
      <c r="A1470" t="s">
        <v>276</v>
      </c>
      <c r="B1470" t="s">
        <v>15</v>
      </c>
      <c r="C1470" t="s">
        <v>274</v>
      </c>
      <c r="D1470" t="s">
        <v>275</v>
      </c>
      <c r="E1470" t="s">
        <v>228</v>
      </c>
      <c r="F1470" t="s">
        <v>57</v>
      </c>
      <c r="G1470">
        <v>0</v>
      </c>
    </row>
    <row r="1471" spans="1:7" x14ac:dyDescent="0.35">
      <c r="A1471" t="s">
        <v>276</v>
      </c>
      <c r="B1471" t="s">
        <v>15</v>
      </c>
      <c r="C1471" t="s">
        <v>274</v>
      </c>
      <c r="D1471" t="s">
        <v>275</v>
      </c>
      <c r="E1471" t="s">
        <v>229</v>
      </c>
      <c r="F1471" t="s">
        <v>57</v>
      </c>
      <c r="G1471">
        <v>0</v>
      </c>
    </row>
    <row r="1472" spans="1:7" x14ac:dyDescent="0.35">
      <c r="A1472" t="s">
        <v>276</v>
      </c>
      <c r="B1472" t="s">
        <v>15</v>
      </c>
      <c r="C1472" t="s">
        <v>274</v>
      </c>
      <c r="D1472" t="s">
        <v>275</v>
      </c>
      <c r="E1472" t="s">
        <v>230</v>
      </c>
      <c r="F1472" t="s">
        <v>57</v>
      </c>
      <c r="G1472">
        <v>0</v>
      </c>
    </row>
    <row r="1473" spans="1:7" x14ac:dyDescent="0.35">
      <c r="A1473" t="s">
        <v>276</v>
      </c>
      <c r="B1473" t="s">
        <v>15</v>
      </c>
      <c r="C1473" t="s">
        <v>274</v>
      </c>
      <c r="D1473" t="s">
        <v>275</v>
      </c>
      <c r="E1473" t="s">
        <v>231</v>
      </c>
      <c r="F1473" t="s">
        <v>57</v>
      </c>
      <c r="G1473">
        <v>0</v>
      </c>
    </row>
    <row r="1474" spans="1:7" x14ac:dyDescent="0.35">
      <c r="A1474" t="s">
        <v>276</v>
      </c>
      <c r="B1474" t="s">
        <v>15</v>
      </c>
      <c r="C1474" t="s">
        <v>274</v>
      </c>
      <c r="D1474" t="s">
        <v>275</v>
      </c>
      <c r="E1474" t="s">
        <v>232</v>
      </c>
      <c r="F1474" t="s">
        <v>57</v>
      </c>
      <c r="G1474">
        <v>0</v>
      </c>
    </row>
    <row r="1475" spans="1:7" x14ac:dyDescent="0.35">
      <c r="A1475" t="s">
        <v>276</v>
      </c>
      <c r="B1475" t="s">
        <v>15</v>
      </c>
      <c r="C1475" t="s">
        <v>274</v>
      </c>
      <c r="D1475" t="s">
        <v>275</v>
      </c>
      <c r="E1475" t="s">
        <v>233</v>
      </c>
      <c r="F1475" t="s">
        <v>57</v>
      </c>
      <c r="G1475">
        <v>0</v>
      </c>
    </row>
    <row r="1476" spans="1:7" x14ac:dyDescent="0.35">
      <c r="A1476" t="s">
        <v>276</v>
      </c>
      <c r="B1476" t="s">
        <v>15</v>
      </c>
      <c r="C1476" t="s">
        <v>274</v>
      </c>
      <c r="D1476" t="s">
        <v>275</v>
      </c>
      <c r="E1476" t="s">
        <v>234</v>
      </c>
      <c r="F1476" t="s">
        <v>57</v>
      </c>
      <c r="G1476">
        <v>0</v>
      </c>
    </row>
    <row r="1477" spans="1:7" x14ac:dyDescent="0.35">
      <c r="A1477" t="s">
        <v>276</v>
      </c>
      <c r="B1477" t="s">
        <v>15</v>
      </c>
      <c r="C1477" t="s">
        <v>274</v>
      </c>
      <c r="D1477" t="s">
        <v>275</v>
      </c>
      <c r="E1477" t="s">
        <v>235</v>
      </c>
      <c r="F1477" t="s">
        <v>57</v>
      </c>
      <c r="G1477">
        <v>0</v>
      </c>
    </row>
    <row r="1478" spans="1:7" x14ac:dyDescent="0.35">
      <c r="A1478" t="s">
        <v>276</v>
      </c>
      <c r="B1478" t="s">
        <v>15</v>
      </c>
      <c r="C1478" t="s">
        <v>274</v>
      </c>
      <c r="D1478" t="s">
        <v>275</v>
      </c>
      <c r="E1478" t="s">
        <v>236</v>
      </c>
      <c r="F1478" t="s">
        <v>57</v>
      </c>
      <c r="G1478">
        <v>0</v>
      </c>
    </row>
    <row r="1479" spans="1:7" x14ac:dyDescent="0.35">
      <c r="A1479" t="s">
        <v>276</v>
      </c>
      <c r="B1479" t="s">
        <v>15</v>
      </c>
      <c r="C1479" t="s">
        <v>274</v>
      </c>
      <c r="D1479" t="s">
        <v>275</v>
      </c>
      <c r="E1479" t="s">
        <v>237</v>
      </c>
      <c r="F1479" t="s">
        <v>57</v>
      </c>
      <c r="G1479">
        <v>0</v>
      </c>
    </row>
    <row r="1480" spans="1:7" x14ac:dyDescent="0.35">
      <c r="A1480" t="s">
        <v>276</v>
      </c>
      <c r="B1480" t="s">
        <v>15</v>
      </c>
      <c r="C1480" t="s">
        <v>274</v>
      </c>
      <c r="D1480" t="s">
        <v>275</v>
      </c>
      <c r="E1480" t="s">
        <v>238</v>
      </c>
      <c r="F1480" t="s">
        <v>57</v>
      </c>
      <c r="G1480">
        <v>0</v>
      </c>
    </row>
    <row r="1481" spans="1:7" x14ac:dyDescent="0.35">
      <c r="A1481" t="s">
        <v>276</v>
      </c>
      <c r="B1481" t="s">
        <v>15</v>
      </c>
      <c r="C1481" t="s">
        <v>274</v>
      </c>
      <c r="D1481" t="s">
        <v>275</v>
      </c>
      <c r="E1481" t="s">
        <v>239</v>
      </c>
      <c r="F1481" t="s">
        <v>57</v>
      </c>
      <c r="G1481">
        <v>0</v>
      </c>
    </row>
    <row r="1482" spans="1:7" x14ac:dyDescent="0.35">
      <c r="A1482" t="s">
        <v>276</v>
      </c>
      <c r="B1482" t="s">
        <v>15</v>
      </c>
      <c r="C1482" t="s">
        <v>274</v>
      </c>
      <c r="D1482" t="s">
        <v>275</v>
      </c>
      <c r="E1482" t="s">
        <v>240</v>
      </c>
      <c r="F1482" t="s">
        <v>57</v>
      </c>
      <c r="G1482">
        <v>0</v>
      </c>
    </row>
    <row r="1483" spans="1:7" x14ac:dyDescent="0.35">
      <c r="A1483" t="s">
        <v>276</v>
      </c>
      <c r="B1483" t="s">
        <v>15</v>
      </c>
      <c r="C1483" t="s">
        <v>274</v>
      </c>
      <c r="D1483" t="s">
        <v>275</v>
      </c>
      <c r="E1483" t="s">
        <v>241</v>
      </c>
      <c r="F1483" t="s">
        <v>57</v>
      </c>
      <c r="G1483">
        <v>0</v>
      </c>
    </row>
    <row r="1484" spans="1:7" x14ac:dyDescent="0.35">
      <c r="A1484" t="s">
        <v>276</v>
      </c>
      <c r="B1484" t="s">
        <v>16</v>
      </c>
      <c r="C1484" t="s">
        <v>274</v>
      </c>
      <c r="D1484" t="s">
        <v>275</v>
      </c>
      <c r="E1484" t="s">
        <v>228</v>
      </c>
      <c r="F1484" t="s">
        <v>57</v>
      </c>
      <c r="G1484">
        <v>2</v>
      </c>
    </row>
    <row r="1485" spans="1:7" x14ac:dyDescent="0.35">
      <c r="A1485" t="s">
        <v>276</v>
      </c>
      <c r="B1485" t="s">
        <v>16</v>
      </c>
      <c r="C1485" t="s">
        <v>274</v>
      </c>
      <c r="D1485" t="s">
        <v>275</v>
      </c>
      <c r="E1485" t="s">
        <v>229</v>
      </c>
      <c r="F1485" t="s">
        <v>57</v>
      </c>
      <c r="G1485">
        <v>0</v>
      </c>
    </row>
    <row r="1486" spans="1:7" x14ac:dyDescent="0.35">
      <c r="A1486" t="s">
        <v>276</v>
      </c>
      <c r="B1486" t="s">
        <v>16</v>
      </c>
      <c r="C1486" t="s">
        <v>274</v>
      </c>
      <c r="D1486" t="s">
        <v>275</v>
      </c>
      <c r="E1486" t="s">
        <v>230</v>
      </c>
      <c r="F1486" t="s">
        <v>57</v>
      </c>
      <c r="G1486">
        <v>1</v>
      </c>
    </row>
    <row r="1487" spans="1:7" x14ac:dyDescent="0.35">
      <c r="A1487" t="s">
        <v>276</v>
      </c>
      <c r="B1487" t="s">
        <v>16</v>
      </c>
      <c r="C1487" t="s">
        <v>274</v>
      </c>
      <c r="D1487" t="s">
        <v>275</v>
      </c>
      <c r="E1487" t="s">
        <v>231</v>
      </c>
      <c r="F1487" t="s">
        <v>57</v>
      </c>
      <c r="G1487">
        <v>0</v>
      </c>
    </row>
    <row r="1488" spans="1:7" x14ac:dyDescent="0.35">
      <c r="A1488" t="s">
        <v>276</v>
      </c>
      <c r="B1488" t="s">
        <v>16</v>
      </c>
      <c r="C1488" t="s">
        <v>274</v>
      </c>
      <c r="D1488" t="s">
        <v>275</v>
      </c>
      <c r="E1488" t="s">
        <v>232</v>
      </c>
      <c r="F1488" t="s">
        <v>57</v>
      </c>
      <c r="G1488">
        <v>2</v>
      </c>
    </row>
    <row r="1489" spans="1:7" x14ac:dyDescent="0.35">
      <c r="A1489" t="s">
        <v>276</v>
      </c>
      <c r="B1489" t="s">
        <v>16</v>
      </c>
      <c r="C1489" t="s">
        <v>274</v>
      </c>
      <c r="D1489" t="s">
        <v>275</v>
      </c>
      <c r="E1489" t="s">
        <v>233</v>
      </c>
      <c r="F1489" t="s">
        <v>57</v>
      </c>
      <c r="G1489">
        <v>0</v>
      </c>
    </row>
    <row r="1490" spans="1:7" x14ac:dyDescent="0.35">
      <c r="A1490" t="s">
        <v>276</v>
      </c>
      <c r="B1490" t="s">
        <v>16</v>
      </c>
      <c r="C1490" t="s">
        <v>274</v>
      </c>
      <c r="D1490" t="s">
        <v>275</v>
      </c>
      <c r="E1490" t="s">
        <v>234</v>
      </c>
      <c r="F1490" t="s">
        <v>57</v>
      </c>
      <c r="G1490">
        <v>0</v>
      </c>
    </row>
    <row r="1491" spans="1:7" x14ac:dyDescent="0.35">
      <c r="A1491" t="s">
        <v>276</v>
      </c>
      <c r="B1491" t="s">
        <v>16</v>
      </c>
      <c r="C1491" t="s">
        <v>274</v>
      </c>
      <c r="D1491" t="s">
        <v>275</v>
      </c>
      <c r="E1491" t="s">
        <v>235</v>
      </c>
      <c r="F1491" t="s">
        <v>57</v>
      </c>
      <c r="G1491">
        <v>0</v>
      </c>
    </row>
    <row r="1492" spans="1:7" x14ac:dyDescent="0.35">
      <c r="A1492" t="s">
        <v>276</v>
      </c>
      <c r="B1492" t="s">
        <v>16</v>
      </c>
      <c r="C1492" t="s">
        <v>274</v>
      </c>
      <c r="D1492" t="s">
        <v>275</v>
      </c>
      <c r="E1492" t="s">
        <v>236</v>
      </c>
      <c r="F1492" t="s">
        <v>57</v>
      </c>
      <c r="G1492">
        <v>2</v>
      </c>
    </row>
    <row r="1493" spans="1:7" x14ac:dyDescent="0.35">
      <c r="A1493" t="s">
        <v>276</v>
      </c>
      <c r="B1493" t="s">
        <v>16</v>
      </c>
      <c r="C1493" t="s">
        <v>274</v>
      </c>
      <c r="D1493" t="s">
        <v>275</v>
      </c>
      <c r="E1493" t="s">
        <v>237</v>
      </c>
      <c r="F1493" t="s">
        <v>57</v>
      </c>
      <c r="G1493">
        <v>0</v>
      </c>
    </row>
    <row r="1494" spans="1:7" x14ac:dyDescent="0.35">
      <c r="A1494" t="s">
        <v>276</v>
      </c>
      <c r="B1494" t="s">
        <v>16</v>
      </c>
      <c r="C1494" t="s">
        <v>274</v>
      </c>
      <c r="D1494" t="s">
        <v>275</v>
      </c>
      <c r="E1494" t="s">
        <v>238</v>
      </c>
      <c r="F1494" t="s">
        <v>57</v>
      </c>
      <c r="G1494">
        <v>0</v>
      </c>
    </row>
    <row r="1495" spans="1:7" x14ac:dyDescent="0.35">
      <c r="A1495" t="s">
        <v>276</v>
      </c>
      <c r="B1495" t="s">
        <v>16</v>
      </c>
      <c r="C1495" t="s">
        <v>274</v>
      </c>
      <c r="D1495" t="s">
        <v>275</v>
      </c>
      <c r="E1495" t="s">
        <v>239</v>
      </c>
      <c r="F1495" t="s">
        <v>57</v>
      </c>
      <c r="G1495">
        <v>0</v>
      </c>
    </row>
    <row r="1496" spans="1:7" x14ac:dyDescent="0.35">
      <c r="A1496" t="s">
        <v>276</v>
      </c>
      <c r="B1496" t="s">
        <v>16</v>
      </c>
      <c r="C1496" t="s">
        <v>274</v>
      </c>
      <c r="D1496" t="s">
        <v>275</v>
      </c>
      <c r="E1496" t="s">
        <v>240</v>
      </c>
      <c r="F1496" t="s">
        <v>57</v>
      </c>
      <c r="G1496">
        <v>0</v>
      </c>
    </row>
    <row r="1497" spans="1:7" x14ac:dyDescent="0.35">
      <c r="A1497" t="s">
        <v>276</v>
      </c>
      <c r="B1497" t="s">
        <v>16</v>
      </c>
      <c r="C1497" t="s">
        <v>274</v>
      </c>
      <c r="D1497" t="s">
        <v>275</v>
      </c>
      <c r="E1497" t="s">
        <v>241</v>
      </c>
      <c r="F1497" t="s">
        <v>57</v>
      </c>
      <c r="G1497">
        <v>2</v>
      </c>
    </row>
    <row r="1498" spans="1:7" x14ac:dyDescent="0.35">
      <c r="A1498" t="s">
        <v>276</v>
      </c>
      <c r="B1498" t="s">
        <v>17</v>
      </c>
      <c r="C1498" t="s">
        <v>274</v>
      </c>
      <c r="D1498" t="s">
        <v>275</v>
      </c>
      <c r="E1498" t="s">
        <v>228</v>
      </c>
      <c r="F1498" t="s">
        <v>57</v>
      </c>
      <c r="G1498">
        <v>0</v>
      </c>
    </row>
    <row r="1499" spans="1:7" x14ac:dyDescent="0.35">
      <c r="A1499" t="s">
        <v>276</v>
      </c>
      <c r="B1499" t="s">
        <v>17</v>
      </c>
      <c r="C1499" t="s">
        <v>274</v>
      </c>
      <c r="D1499" t="s">
        <v>275</v>
      </c>
      <c r="E1499" t="s">
        <v>229</v>
      </c>
      <c r="F1499" t="s">
        <v>57</v>
      </c>
      <c r="G1499">
        <v>0</v>
      </c>
    </row>
    <row r="1500" spans="1:7" x14ac:dyDescent="0.35">
      <c r="A1500" t="s">
        <v>276</v>
      </c>
      <c r="B1500" t="s">
        <v>17</v>
      </c>
      <c r="C1500" t="s">
        <v>274</v>
      </c>
      <c r="D1500" t="s">
        <v>275</v>
      </c>
      <c r="E1500" t="s">
        <v>230</v>
      </c>
      <c r="F1500" t="s">
        <v>57</v>
      </c>
      <c r="G1500">
        <v>0</v>
      </c>
    </row>
    <row r="1501" spans="1:7" x14ac:dyDescent="0.35">
      <c r="A1501" t="s">
        <v>276</v>
      </c>
      <c r="B1501" t="s">
        <v>17</v>
      </c>
      <c r="C1501" t="s">
        <v>274</v>
      </c>
      <c r="D1501" t="s">
        <v>275</v>
      </c>
      <c r="E1501" t="s">
        <v>231</v>
      </c>
      <c r="F1501" t="s">
        <v>57</v>
      </c>
      <c r="G1501">
        <v>0</v>
      </c>
    </row>
    <row r="1502" spans="1:7" x14ac:dyDescent="0.35">
      <c r="A1502" t="s">
        <v>276</v>
      </c>
      <c r="B1502" t="s">
        <v>17</v>
      </c>
      <c r="C1502" t="s">
        <v>274</v>
      </c>
      <c r="D1502" t="s">
        <v>275</v>
      </c>
      <c r="E1502" t="s">
        <v>232</v>
      </c>
      <c r="F1502" t="s">
        <v>57</v>
      </c>
      <c r="G1502">
        <v>0</v>
      </c>
    </row>
    <row r="1503" spans="1:7" x14ac:dyDescent="0.35">
      <c r="A1503" t="s">
        <v>276</v>
      </c>
      <c r="B1503" t="s">
        <v>17</v>
      </c>
      <c r="C1503" t="s">
        <v>274</v>
      </c>
      <c r="D1503" t="s">
        <v>275</v>
      </c>
      <c r="E1503" t="s">
        <v>233</v>
      </c>
      <c r="F1503" t="s">
        <v>57</v>
      </c>
      <c r="G1503">
        <v>0</v>
      </c>
    </row>
    <row r="1504" spans="1:7" x14ac:dyDescent="0.35">
      <c r="A1504" t="s">
        <v>276</v>
      </c>
      <c r="B1504" t="s">
        <v>17</v>
      </c>
      <c r="C1504" t="s">
        <v>274</v>
      </c>
      <c r="D1504" t="s">
        <v>275</v>
      </c>
      <c r="E1504" t="s">
        <v>234</v>
      </c>
      <c r="F1504" t="s">
        <v>57</v>
      </c>
      <c r="G1504">
        <v>0</v>
      </c>
    </row>
    <row r="1505" spans="1:7" x14ac:dyDescent="0.35">
      <c r="A1505" t="s">
        <v>276</v>
      </c>
      <c r="B1505" t="s">
        <v>17</v>
      </c>
      <c r="C1505" t="s">
        <v>274</v>
      </c>
      <c r="D1505" t="s">
        <v>275</v>
      </c>
      <c r="E1505" t="s">
        <v>235</v>
      </c>
      <c r="F1505" t="s">
        <v>57</v>
      </c>
      <c r="G1505">
        <v>0</v>
      </c>
    </row>
    <row r="1506" spans="1:7" x14ac:dyDescent="0.35">
      <c r="A1506" t="s">
        <v>276</v>
      </c>
      <c r="B1506" t="s">
        <v>17</v>
      </c>
      <c r="C1506" t="s">
        <v>274</v>
      </c>
      <c r="D1506" t="s">
        <v>275</v>
      </c>
      <c r="E1506" t="s">
        <v>236</v>
      </c>
      <c r="F1506" t="s">
        <v>57</v>
      </c>
      <c r="G1506">
        <v>0</v>
      </c>
    </row>
    <row r="1507" spans="1:7" x14ac:dyDescent="0.35">
      <c r="A1507" t="s">
        <v>276</v>
      </c>
      <c r="B1507" t="s">
        <v>17</v>
      </c>
      <c r="C1507" t="s">
        <v>274</v>
      </c>
      <c r="D1507" t="s">
        <v>275</v>
      </c>
      <c r="E1507" t="s">
        <v>237</v>
      </c>
      <c r="F1507" t="s">
        <v>57</v>
      </c>
      <c r="G1507">
        <v>0</v>
      </c>
    </row>
    <row r="1508" spans="1:7" x14ac:dyDescent="0.35">
      <c r="A1508" t="s">
        <v>276</v>
      </c>
      <c r="B1508" t="s">
        <v>17</v>
      </c>
      <c r="C1508" t="s">
        <v>274</v>
      </c>
      <c r="D1508" t="s">
        <v>275</v>
      </c>
      <c r="E1508" t="s">
        <v>238</v>
      </c>
      <c r="F1508" t="s">
        <v>57</v>
      </c>
      <c r="G1508">
        <v>0</v>
      </c>
    </row>
    <row r="1509" spans="1:7" x14ac:dyDescent="0.35">
      <c r="A1509" t="s">
        <v>276</v>
      </c>
      <c r="B1509" t="s">
        <v>17</v>
      </c>
      <c r="C1509" t="s">
        <v>274</v>
      </c>
      <c r="D1509" t="s">
        <v>275</v>
      </c>
      <c r="E1509" t="s">
        <v>239</v>
      </c>
      <c r="F1509" t="s">
        <v>57</v>
      </c>
      <c r="G1509">
        <v>0</v>
      </c>
    </row>
    <row r="1510" spans="1:7" x14ac:dyDescent="0.35">
      <c r="A1510" t="s">
        <v>276</v>
      </c>
      <c r="B1510" t="s">
        <v>17</v>
      </c>
      <c r="C1510" t="s">
        <v>274</v>
      </c>
      <c r="D1510" t="s">
        <v>275</v>
      </c>
      <c r="E1510" t="s">
        <v>240</v>
      </c>
      <c r="F1510" t="s">
        <v>57</v>
      </c>
      <c r="G1510">
        <v>0</v>
      </c>
    </row>
    <row r="1511" spans="1:7" x14ac:dyDescent="0.35">
      <c r="A1511" t="s">
        <v>276</v>
      </c>
      <c r="B1511" t="s">
        <v>17</v>
      </c>
      <c r="C1511" t="s">
        <v>274</v>
      </c>
      <c r="D1511" t="s">
        <v>275</v>
      </c>
      <c r="E1511" t="s">
        <v>241</v>
      </c>
      <c r="F1511" t="s">
        <v>57</v>
      </c>
      <c r="G1511">
        <v>0</v>
      </c>
    </row>
    <row r="1512" spans="1:7" x14ac:dyDescent="0.35">
      <c r="A1512" t="s">
        <v>276</v>
      </c>
      <c r="B1512" t="s">
        <v>18</v>
      </c>
      <c r="C1512" t="s">
        <v>274</v>
      </c>
      <c r="D1512" t="s">
        <v>275</v>
      </c>
      <c r="E1512" t="s">
        <v>228</v>
      </c>
      <c r="F1512" t="s">
        <v>57</v>
      </c>
      <c r="G1512">
        <v>0</v>
      </c>
    </row>
    <row r="1513" spans="1:7" x14ac:dyDescent="0.35">
      <c r="A1513" t="s">
        <v>276</v>
      </c>
      <c r="B1513" t="s">
        <v>18</v>
      </c>
      <c r="C1513" t="s">
        <v>274</v>
      </c>
      <c r="D1513" t="s">
        <v>275</v>
      </c>
      <c r="E1513" t="s">
        <v>229</v>
      </c>
      <c r="F1513" t="s">
        <v>57</v>
      </c>
      <c r="G1513">
        <v>0</v>
      </c>
    </row>
    <row r="1514" spans="1:7" x14ac:dyDescent="0.35">
      <c r="A1514" t="s">
        <v>276</v>
      </c>
      <c r="B1514" t="s">
        <v>18</v>
      </c>
      <c r="C1514" t="s">
        <v>274</v>
      </c>
      <c r="D1514" t="s">
        <v>275</v>
      </c>
      <c r="E1514" t="s">
        <v>230</v>
      </c>
      <c r="F1514" t="s">
        <v>57</v>
      </c>
      <c r="G1514">
        <v>1</v>
      </c>
    </row>
    <row r="1515" spans="1:7" x14ac:dyDescent="0.35">
      <c r="A1515" t="s">
        <v>276</v>
      </c>
      <c r="B1515" t="s">
        <v>18</v>
      </c>
      <c r="C1515" t="s">
        <v>274</v>
      </c>
      <c r="D1515" t="s">
        <v>275</v>
      </c>
      <c r="E1515" t="s">
        <v>231</v>
      </c>
      <c r="F1515" t="s">
        <v>57</v>
      </c>
      <c r="G1515">
        <v>0</v>
      </c>
    </row>
    <row r="1516" spans="1:7" x14ac:dyDescent="0.35">
      <c r="A1516" t="s">
        <v>276</v>
      </c>
      <c r="B1516" t="s">
        <v>18</v>
      </c>
      <c r="C1516" t="s">
        <v>274</v>
      </c>
      <c r="D1516" t="s">
        <v>275</v>
      </c>
      <c r="E1516" t="s">
        <v>232</v>
      </c>
      <c r="F1516" t="s">
        <v>57</v>
      </c>
      <c r="G1516">
        <v>0</v>
      </c>
    </row>
    <row r="1517" spans="1:7" x14ac:dyDescent="0.35">
      <c r="A1517" t="s">
        <v>276</v>
      </c>
      <c r="B1517" t="s">
        <v>18</v>
      </c>
      <c r="C1517" t="s">
        <v>274</v>
      </c>
      <c r="D1517" t="s">
        <v>275</v>
      </c>
      <c r="E1517" t="s">
        <v>233</v>
      </c>
      <c r="F1517" t="s">
        <v>57</v>
      </c>
      <c r="G1517">
        <v>0</v>
      </c>
    </row>
    <row r="1518" spans="1:7" x14ac:dyDescent="0.35">
      <c r="A1518" t="s">
        <v>276</v>
      </c>
      <c r="B1518" t="s">
        <v>18</v>
      </c>
      <c r="C1518" t="s">
        <v>274</v>
      </c>
      <c r="D1518" t="s">
        <v>275</v>
      </c>
      <c r="E1518" t="s">
        <v>234</v>
      </c>
      <c r="F1518" t="s">
        <v>57</v>
      </c>
      <c r="G1518">
        <v>0</v>
      </c>
    </row>
    <row r="1519" spans="1:7" x14ac:dyDescent="0.35">
      <c r="A1519" t="s">
        <v>276</v>
      </c>
      <c r="B1519" t="s">
        <v>18</v>
      </c>
      <c r="C1519" t="s">
        <v>274</v>
      </c>
      <c r="D1519" t="s">
        <v>275</v>
      </c>
      <c r="E1519" t="s">
        <v>235</v>
      </c>
      <c r="F1519" t="s">
        <v>57</v>
      </c>
      <c r="G1519">
        <v>1</v>
      </c>
    </row>
    <row r="1520" spans="1:7" x14ac:dyDescent="0.35">
      <c r="A1520" t="s">
        <v>276</v>
      </c>
      <c r="B1520" t="s">
        <v>18</v>
      </c>
      <c r="C1520" t="s">
        <v>274</v>
      </c>
      <c r="D1520" t="s">
        <v>275</v>
      </c>
      <c r="E1520" t="s">
        <v>236</v>
      </c>
      <c r="F1520" t="s">
        <v>57</v>
      </c>
      <c r="G1520">
        <v>0</v>
      </c>
    </row>
    <row r="1521" spans="1:7" x14ac:dyDescent="0.35">
      <c r="A1521" t="s">
        <v>276</v>
      </c>
      <c r="B1521" t="s">
        <v>18</v>
      </c>
      <c r="C1521" t="s">
        <v>274</v>
      </c>
      <c r="D1521" t="s">
        <v>275</v>
      </c>
      <c r="E1521" t="s">
        <v>237</v>
      </c>
      <c r="F1521" t="s">
        <v>57</v>
      </c>
      <c r="G1521">
        <v>0</v>
      </c>
    </row>
    <row r="1522" spans="1:7" x14ac:dyDescent="0.35">
      <c r="A1522" t="s">
        <v>276</v>
      </c>
      <c r="B1522" t="s">
        <v>18</v>
      </c>
      <c r="C1522" t="s">
        <v>274</v>
      </c>
      <c r="D1522" t="s">
        <v>275</v>
      </c>
      <c r="E1522" t="s">
        <v>238</v>
      </c>
      <c r="F1522" t="s">
        <v>57</v>
      </c>
      <c r="G1522">
        <v>0</v>
      </c>
    </row>
    <row r="1523" spans="1:7" x14ac:dyDescent="0.35">
      <c r="A1523" t="s">
        <v>276</v>
      </c>
      <c r="B1523" t="s">
        <v>18</v>
      </c>
      <c r="C1523" t="s">
        <v>274</v>
      </c>
      <c r="D1523" t="s">
        <v>275</v>
      </c>
      <c r="E1523" t="s">
        <v>239</v>
      </c>
      <c r="F1523" t="s">
        <v>57</v>
      </c>
      <c r="G1523">
        <v>0</v>
      </c>
    </row>
    <row r="1524" spans="1:7" x14ac:dyDescent="0.35">
      <c r="A1524" t="s">
        <v>276</v>
      </c>
      <c r="B1524" t="s">
        <v>18</v>
      </c>
      <c r="C1524" t="s">
        <v>274</v>
      </c>
      <c r="D1524" t="s">
        <v>275</v>
      </c>
      <c r="E1524" t="s">
        <v>240</v>
      </c>
      <c r="F1524" t="s">
        <v>57</v>
      </c>
      <c r="G1524">
        <v>0</v>
      </c>
    </row>
    <row r="1525" spans="1:7" x14ac:dyDescent="0.35">
      <c r="A1525" t="s">
        <v>276</v>
      </c>
      <c r="B1525" t="s">
        <v>18</v>
      </c>
      <c r="C1525" t="s">
        <v>274</v>
      </c>
      <c r="D1525" t="s">
        <v>275</v>
      </c>
      <c r="E1525" t="s">
        <v>241</v>
      </c>
      <c r="F1525" t="s">
        <v>57</v>
      </c>
      <c r="G1525">
        <v>0</v>
      </c>
    </row>
    <row r="1526" spans="1:7" x14ac:dyDescent="0.35">
      <c r="A1526" t="s">
        <v>276</v>
      </c>
      <c r="B1526" t="s">
        <v>19</v>
      </c>
      <c r="C1526" t="s">
        <v>274</v>
      </c>
      <c r="D1526" t="s">
        <v>275</v>
      </c>
      <c r="E1526" t="s">
        <v>228</v>
      </c>
      <c r="F1526" t="s">
        <v>57</v>
      </c>
      <c r="G1526">
        <v>0</v>
      </c>
    </row>
    <row r="1527" spans="1:7" x14ac:dyDescent="0.35">
      <c r="A1527" t="s">
        <v>276</v>
      </c>
      <c r="B1527" t="s">
        <v>19</v>
      </c>
      <c r="C1527" t="s">
        <v>274</v>
      </c>
      <c r="D1527" t="s">
        <v>275</v>
      </c>
      <c r="E1527" t="s">
        <v>229</v>
      </c>
      <c r="F1527" t="s">
        <v>57</v>
      </c>
      <c r="G1527">
        <v>0</v>
      </c>
    </row>
    <row r="1528" spans="1:7" x14ac:dyDescent="0.35">
      <c r="A1528" t="s">
        <v>276</v>
      </c>
      <c r="B1528" t="s">
        <v>19</v>
      </c>
      <c r="C1528" t="s">
        <v>274</v>
      </c>
      <c r="D1528" t="s">
        <v>275</v>
      </c>
      <c r="E1528" t="s">
        <v>230</v>
      </c>
      <c r="F1528" t="s">
        <v>57</v>
      </c>
      <c r="G1528">
        <v>0</v>
      </c>
    </row>
    <row r="1529" spans="1:7" x14ac:dyDescent="0.35">
      <c r="A1529" t="s">
        <v>276</v>
      </c>
      <c r="B1529" t="s">
        <v>19</v>
      </c>
      <c r="C1529" t="s">
        <v>274</v>
      </c>
      <c r="D1529" t="s">
        <v>275</v>
      </c>
      <c r="E1529" t="s">
        <v>231</v>
      </c>
      <c r="F1529" t="s">
        <v>57</v>
      </c>
      <c r="G1529">
        <v>0</v>
      </c>
    </row>
    <row r="1530" spans="1:7" x14ac:dyDescent="0.35">
      <c r="A1530" t="s">
        <v>276</v>
      </c>
      <c r="B1530" t="s">
        <v>19</v>
      </c>
      <c r="C1530" t="s">
        <v>274</v>
      </c>
      <c r="D1530" t="s">
        <v>275</v>
      </c>
      <c r="E1530" t="s">
        <v>232</v>
      </c>
      <c r="F1530" t="s">
        <v>57</v>
      </c>
      <c r="G1530">
        <v>3</v>
      </c>
    </row>
    <row r="1531" spans="1:7" x14ac:dyDescent="0.35">
      <c r="A1531" t="s">
        <v>276</v>
      </c>
      <c r="B1531" t="s">
        <v>19</v>
      </c>
      <c r="C1531" t="s">
        <v>274</v>
      </c>
      <c r="D1531" t="s">
        <v>275</v>
      </c>
      <c r="E1531" t="s">
        <v>233</v>
      </c>
      <c r="F1531" t="s">
        <v>57</v>
      </c>
      <c r="G1531">
        <v>0</v>
      </c>
    </row>
    <row r="1532" spans="1:7" x14ac:dyDescent="0.35">
      <c r="A1532" t="s">
        <v>276</v>
      </c>
      <c r="B1532" t="s">
        <v>19</v>
      </c>
      <c r="C1532" t="s">
        <v>274</v>
      </c>
      <c r="D1532" t="s">
        <v>275</v>
      </c>
      <c r="E1532" t="s">
        <v>234</v>
      </c>
      <c r="F1532" t="s">
        <v>57</v>
      </c>
      <c r="G1532">
        <v>0</v>
      </c>
    </row>
    <row r="1533" spans="1:7" x14ac:dyDescent="0.35">
      <c r="A1533" t="s">
        <v>276</v>
      </c>
      <c r="B1533" t="s">
        <v>19</v>
      </c>
      <c r="C1533" t="s">
        <v>274</v>
      </c>
      <c r="D1533" t="s">
        <v>275</v>
      </c>
      <c r="E1533" t="s">
        <v>235</v>
      </c>
      <c r="F1533" t="s">
        <v>57</v>
      </c>
      <c r="G1533">
        <v>0</v>
      </c>
    </row>
    <row r="1534" spans="1:7" x14ac:dyDescent="0.35">
      <c r="A1534" t="s">
        <v>276</v>
      </c>
      <c r="B1534" t="s">
        <v>19</v>
      </c>
      <c r="C1534" t="s">
        <v>274</v>
      </c>
      <c r="D1534" t="s">
        <v>275</v>
      </c>
      <c r="E1534" t="s">
        <v>236</v>
      </c>
      <c r="F1534" t="s">
        <v>57</v>
      </c>
      <c r="G1534">
        <v>0</v>
      </c>
    </row>
    <row r="1535" spans="1:7" x14ac:dyDescent="0.35">
      <c r="A1535" t="s">
        <v>276</v>
      </c>
      <c r="B1535" t="s">
        <v>19</v>
      </c>
      <c r="C1535" t="s">
        <v>274</v>
      </c>
      <c r="D1535" t="s">
        <v>275</v>
      </c>
      <c r="E1535" t="s">
        <v>237</v>
      </c>
      <c r="F1535" t="s">
        <v>57</v>
      </c>
      <c r="G1535">
        <v>0</v>
      </c>
    </row>
    <row r="1536" spans="1:7" x14ac:dyDescent="0.35">
      <c r="A1536" t="s">
        <v>276</v>
      </c>
      <c r="B1536" t="s">
        <v>19</v>
      </c>
      <c r="C1536" t="s">
        <v>274</v>
      </c>
      <c r="D1536" t="s">
        <v>275</v>
      </c>
      <c r="E1536" t="s">
        <v>238</v>
      </c>
      <c r="F1536" t="s">
        <v>57</v>
      </c>
      <c r="G1536">
        <v>0</v>
      </c>
    </row>
    <row r="1537" spans="1:7" x14ac:dyDescent="0.35">
      <c r="A1537" t="s">
        <v>276</v>
      </c>
      <c r="B1537" t="s">
        <v>19</v>
      </c>
      <c r="C1537" t="s">
        <v>274</v>
      </c>
      <c r="D1537" t="s">
        <v>275</v>
      </c>
      <c r="E1537" t="s">
        <v>239</v>
      </c>
      <c r="F1537" t="s">
        <v>57</v>
      </c>
      <c r="G1537">
        <v>0</v>
      </c>
    </row>
    <row r="1538" spans="1:7" x14ac:dyDescent="0.35">
      <c r="A1538" t="s">
        <v>276</v>
      </c>
      <c r="B1538" t="s">
        <v>19</v>
      </c>
      <c r="C1538" t="s">
        <v>274</v>
      </c>
      <c r="D1538" t="s">
        <v>275</v>
      </c>
      <c r="E1538" t="s">
        <v>240</v>
      </c>
      <c r="F1538" t="s">
        <v>57</v>
      </c>
      <c r="G1538">
        <v>0</v>
      </c>
    </row>
    <row r="1539" spans="1:7" x14ac:dyDescent="0.35">
      <c r="A1539" t="s">
        <v>276</v>
      </c>
      <c r="B1539" t="s">
        <v>19</v>
      </c>
      <c r="C1539" t="s">
        <v>274</v>
      </c>
      <c r="D1539" t="s">
        <v>275</v>
      </c>
      <c r="E1539" t="s">
        <v>241</v>
      </c>
      <c r="F1539" t="s">
        <v>57</v>
      </c>
      <c r="G1539">
        <v>0</v>
      </c>
    </row>
    <row r="1540" spans="1:7" x14ac:dyDescent="0.35">
      <c r="A1540" t="s">
        <v>276</v>
      </c>
      <c r="B1540" t="s">
        <v>20</v>
      </c>
      <c r="C1540" t="s">
        <v>274</v>
      </c>
      <c r="D1540" t="s">
        <v>275</v>
      </c>
      <c r="E1540" t="s">
        <v>228</v>
      </c>
      <c r="F1540" t="s">
        <v>57</v>
      </c>
      <c r="G1540">
        <v>0</v>
      </c>
    </row>
    <row r="1541" spans="1:7" x14ac:dyDescent="0.35">
      <c r="A1541" t="s">
        <v>276</v>
      </c>
      <c r="B1541" t="s">
        <v>20</v>
      </c>
      <c r="C1541" t="s">
        <v>274</v>
      </c>
      <c r="D1541" t="s">
        <v>275</v>
      </c>
      <c r="E1541" t="s">
        <v>229</v>
      </c>
      <c r="F1541" t="s">
        <v>57</v>
      </c>
      <c r="G1541">
        <v>0</v>
      </c>
    </row>
    <row r="1542" spans="1:7" x14ac:dyDescent="0.35">
      <c r="A1542" t="s">
        <v>276</v>
      </c>
      <c r="B1542" t="s">
        <v>20</v>
      </c>
      <c r="C1542" t="s">
        <v>274</v>
      </c>
      <c r="D1542" t="s">
        <v>275</v>
      </c>
      <c r="E1542" t="s">
        <v>230</v>
      </c>
      <c r="F1542" t="s">
        <v>57</v>
      </c>
      <c r="G1542">
        <v>0</v>
      </c>
    </row>
    <row r="1543" spans="1:7" x14ac:dyDescent="0.35">
      <c r="A1543" t="s">
        <v>276</v>
      </c>
      <c r="B1543" t="s">
        <v>20</v>
      </c>
      <c r="C1543" t="s">
        <v>274</v>
      </c>
      <c r="D1543" t="s">
        <v>275</v>
      </c>
      <c r="E1543" t="s">
        <v>231</v>
      </c>
      <c r="F1543" t="s">
        <v>57</v>
      </c>
      <c r="G1543">
        <v>0</v>
      </c>
    </row>
    <row r="1544" spans="1:7" x14ac:dyDescent="0.35">
      <c r="A1544" t="s">
        <v>276</v>
      </c>
      <c r="B1544" t="s">
        <v>20</v>
      </c>
      <c r="C1544" t="s">
        <v>274</v>
      </c>
      <c r="D1544" t="s">
        <v>275</v>
      </c>
      <c r="E1544" t="s">
        <v>232</v>
      </c>
      <c r="F1544" t="s">
        <v>57</v>
      </c>
      <c r="G1544">
        <v>0</v>
      </c>
    </row>
    <row r="1545" spans="1:7" x14ac:dyDescent="0.35">
      <c r="A1545" t="s">
        <v>276</v>
      </c>
      <c r="B1545" t="s">
        <v>20</v>
      </c>
      <c r="C1545" t="s">
        <v>274</v>
      </c>
      <c r="D1545" t="s">
        <v>275</v>
      </c>
      <c r="E1545" t="s">
        <v>233</v>
      </c>
      <c r="F1545" t="s">
        <v>57</v>
      </c>
      <c r="G1545">
        <v>0</v>
      </c>
    </row>
    <row r="1546" spans="1:7" x14ac:dyDescent="0.35">
      <c r="A1546" t="s">
        <v>276</v>
      </c>
      <c r="B1546" t="s">
        <v>20</v>
      </c>
      <c r="C1546" t="s">
        <v>274</v>
      </c>
      <c r="D1546" t="s">
        <v>275</v>
      </c>
      <c r="E1546" t="s">
        <v>234</v>
      </c>
      <c r="F1546" t="s">
        <v>57</v>
      </c>
      <c r="G1546">
        <v>0</v>
      </c>
    </row>
    <row r="1547" spans="1:7" x14ac:dyDescent="0.35">
      <c r="A1547" t="s">
        <v>276</v>
      </c>
      <c r="B1547" t="s">
        <v>20</v>
      </c>
      <c r="C1547" t="s">
        <v>274</v>
      </c>
      <c r="D1547" t="s">
        <v>275</v>
      </c>
      <c r="E1547" t="s">
        <v>235</v>
      </c>
      <c r="F1547" t="s">
        <v>57</v>
      </c>
      <c r="G1547">
        <v>0</v>
      </c>
    </row>
    <row r="1548" spans="1:7" x14ac:dyDescent="0.35">
      <c r="A1548" t="s">
        <v>276</v>
      </c>
      <c r="B1548" t="s">
        <v>20</v>
      </c>
      <c r="C1548" t="s">
        <v>274</v>
      </c>
      <c r="D1548" t="s">
        <v>275</v>
      </c>
      <c r="E1548" t="s">
        <v>236</v>
      </c>
      <c r="F1548" t="s">
        <v>57</v>
      </c>
      <c r="G1548">
        <v>0</v>
      </c>
    </row>
    <row r="1549" spans="1:7" x14ac:dyDescent="0.35">
      <c r="A1549" t="s">
        <v>276</v>
      </c>
      <c r="B1549" t="s">
        <v>20</v>
      </c>
      <c r="C1549" t="s">
        <v>274</v>
      </c>
      <c r="D1549" t="s">
        <v>275</v>
      </c>
      <c r="E1549" t="s">
        <v>237</v>
      </c>
      <c r="F1549" t="s">
        <v>57</v>
      </c>
      <c r="G1549">
        <v>0</v>
      </c>
    </row>
    <row r="1550" spans="1:7" x14ac:dyDescent="0.35">
      <c r="A1550" t="s">
        <v>276</v>
      </c>
      <c r="B1550" t="s">
        <v>20</v>
      </c>
      <c r="C1550" t="s">
        <v>274</v>
      </c>
      <c r="D1550" t="s">
        <v>275</v>
      </c>
      <c r="E1550" t="s">
        <v>238</v>
      </c>
      <c r="F1550" t="s">
        <v>57</v>
      </c>
      <c r="G1550">
        <v>0</v>
      </c>
    </row>
    <row r="1551" spans="1:7" x14ac:dyDescent="0.35">
      <c r="A1551" t="s">
        <v>276</v>
      </c>
      <c r="B1551" t="s">
        <v>20</v>
      </c>
      <c r="C1551" t="s">
        <v>274</v>
      </c>
      <c r="D1551" t="s">
        <v>275</v>
      </c>
      <c r="E1551" t="s">
        <v>239</v>
      </c>
      <c r="F1551" t="s">
        <v>57</v>
      </c>
      <c r="G1551">
        <v>0</v>
      </c>
    </row>
    <row r="1552" spans="1:7" x14ac:dyDescent="0.35">
      <c r="A1552" t="s">
        <v>276</v>
      </c>
      <c r="B1552" t="s">
        <v>20</v>
      </c>
      <c r="C1552" t="s">
        <v>274</v>
      </c>
      <c r="D1552" t="s">
        <v>275</v>
      </c>
      <c r="E1552" t="s">
        <v>240</v>
      </c>
      <c r="F1552" t="s">
        <v>57</v>
      </c>
      <c r="G1552">
        <v>0</v>
      </c>
    </row>
    <row r="1553" spans="1:7" x14ac:dyDescent="0.35">
      <c r="A1553" t="s">
        <v>276</v>
      </c>
      <c r="B1553" t="s">
        <v>20</v>
      </c>
      <c r="C1553" t="s">
        <v>274</v>
      </c>
      <c r="D1553" t="s">
        <v>275</v>
      </c>
      <c r="E1553" t="s">
        <v>241</v>
      </c>
      <c r="F1553" t="s">
        <v>57</v>
      </c>
      <c r="G1553">
        <v>0</v>
      </c>
    </row>
    <row r="1554" spans="1:7" x14ac:dyDescent="0.35">
      <c r="A1554" t="s">
        <v>276</v>
      </c>
      <c r="B1554" t="s">
        <v>21</v>
      </c>
      <c r="C1554" t="s">
        <v>274</v>
      </c>
      <c r="D1554" t="s">
        <v>275</v>
      </c>
      <c r="E1554" t="s">
        <v>228</v>
      </c>
      <c r="F1554" t="s">
        <v>57</v>
      </c>
      <c r="G1554">
        <v>0</v>
      </c>
    </row>
    <row r="1555" spans="1:7" x14ac:dyDescent="0.35">
      <c r="A1555" t="s">
        <v>276</v>
      </c>
      <c r="B1555" t="s">
        <v>21</v>
      </c>
      <c r="C1555" t="s">
        <v>274</v>
      </c>
      <c r="D1555" t="s">
        <v>275</v>
      </c>
      <c r="E1555" t="s">
        <v>229</v>
      </c>
      <c r="F1555" t="s">
        <v>57</v>
      </c>
      <c r="G1555">
        <v>0</v>
      </c>
    </row>
    <row r="1556" spans="1:7" x14ac:dyDescent="0.35">
      <c r="A1556" t="s">
        <v>276</v>
      </c>
      <c r="B1556" t="s">
        <v>21</v>
      </c>
      <c r="C1556" t="s">
        <v>274</v>
      </c>
      <c r="D1556" t="s">
        <v>275</v>
      </c>
      <c r="E1556" t="s">
        <v>230</v>
      </c>
      <c r="F1556" t="s">
        <v>57</v>
      </c>
      <c r="G1556">
        <v>0</v>
      </c>
    </row>
    <row r="1557" spans="1:7" x14ac:dyDescent="0.35">
      <c r="A1557" t="s">
        <v>276</v>
      </c>
      <c r="B1557" t="s">
        <v>21</v>
      </c>
      <c r="C1557" t="s">
        <v>274</v>
      </c>
      <c r="D1557" t="s">
        <v>275</v>
      </c>
      <c r="E1557" t="s">
        <v>231</v>
      </c>
      <c r="F1557" t="s">
        <v>57</v>
      </c>
      <c r="G1557">
        <v>0</v>
      </c>
    </row>
    <row r="1558" spans="1:7" x14ac:dyDescent="0.35">
      <c r="A1558" t="s">
        <v>276</v>
      </c>
      <c r="B1558" t="s">
        <v>21</v>
      </c>
      <c r="C1558" t="s">
        <v>274</v>
      </c>
      <c r="D1558" t="s">
        <v>275</v>
      </c>
      <c r="E1558" t="s">
        <v>232</v>
      </c>
      <c r="F1558" t="s">
        <v>57</v>
      </c>
      <c r="G1558">
        <v>0</v>
      </c>
    </row>
    <row r="1559" spans="1:7" x14ac:dyDescent="0.35">
      <c r="A1559" t="s">
        <v>276</v>
      </c>
      <c r="B1559" t="s">
        <v>21</v>
      </c>
      <c r="C1559" t="s">
        <v>274</v>
      </c>
      <c r="D1559" t="s">
        <v>275</v>
      </c>
      <c r="E1559" t="s">
        <v>233</v>
      </c>
      <c r="F1559" t="s">
        <v>57</v>
      </c>
      <c r="G1559">
        <v>0</v>
      </c>
    </row>
    <row r="1560" spans="1:7" x14ac:dyDescent="0.35">
      <c r="A1560" t="s">
        <v>276</v>
      </c>
      <c r="B1560" t="s">
        <v>21</v>
      </c>
      <c r="C1560" t="s">
        <v>274</v>
      </c>
      <c r="D1560" t="s">
        <v>275</v>
      </c>
      <c r="E1560" t="s">
        <v>234</v>
      </c>
      <c r="F1560" t="s">
        <v>57</v>
      </c>
      <c r="G1560">
        <v>0</v>
      </c>
    </row>
    <row r="1561" spans="1:7" x14ac:dyDescent="0.35">
      <c r="A1561" t="s">
        <v>276</v>
      </c>
      <c r="B1561" t="s">
        <v>21</v>
      </c>
      <c r="C1561" t="s">
        <v>274</v>
      </c>
      <c r="D1561" t="s">
        <v>275</v>
      </c>
      <c r="E1561" t="s">
        <v>235</v>
      </c>
      <c r="F1561" t="s">
        <v>57</v>
      </c>
      <c r="G1561">
        <v>0</v>
      </c>
    </row>
    <row r="1562" spans="1:7" x14ac:dyDescent="0.35">
      <c r="A1562" t="s">
        <v>276</v>
      </c>
      <c r="B1562" t="s">
        <v>21</v>
      </c>
      <c r="C1562" t="s">
        <v>274</v>
      </c>
      <c r="D1562" t="s">
        <v>275</v>
      </c>
      <c r="E1562" t="s">
        <v>236</v>
      </c>
      <c r="F1562" t="s">
        <v>57</v>
      </c>
      <c r="G1562">
        <v>0</v>
      </c>
    </row>
    <row r="1563" spans="1:7" x14ac:dyDescent="0.35">
      <c r="A1563" t="s">
        <v>276</v>
      </c>
      <c r="B1563" t="s">
        <v>21</v>
      </c>
      <c r="C1563" t="s">
        <v>274</v>
      </c>
      <c r="D1563" t="s">
        <v>275</v>
      </c>
      <c r="E1563" t="s">
        <v>237</v>
      </c>
      <c r="F1563" t="s">
        <v>57</v>
      </c>
      <c r="G1563">
        <v>0</v>
      </c>
    </row>
    <row r="1564" spans="1:7" x14ac:dyDescent="0.35">
      <c r="A1564" t="s">
        <v>276</v>
      </c>
      <c r="B1564" t="s">
        <v>21</v>
      </c>
      <c r="C1564" t="s">
        <v>274</v>
      </c>
      <c r="D1564" t="s">
        <v>275</v>
      </c>
      <c r="E1564" t="s">
        <v>238</v>
      </c>
      <c r="F1564" t="s">
        <v>57</v>
      </c>
      <c r="G1564">
        <v>0</v>
      </c>
    </row>
    <row r="1565" spans="1:7" x14ac:dyDescent="0.35">
      <c r="A1565" t="s">
        <v>276</v>
      </c>
      <c r="B1565" t="s">
        <v>21</v>
      </c>
      <c r="C1565" t="s">
        <v>274</v>
      </c>
      <c r="D1565" t="s">
        <v>275</v>
      </c>
      <c r="E1565" t="s">
        <v>239</v>
      </c>
      <c r="F1565" t="s">
        <v>57</v>
      </c>
      <c r="G1565">
        <v>0</v>
      </c>
    </row>
    <row r="1566" spans="1:7" x14ac:dyDescent="0.35">
      <c r="A1566" t="s">
        <v>276</v>
      </c>
      <c r="B1566" t="s">
        <v>21</v>
      </c>
      <c r="C1566" t="s">
        <v>274</v>
      </c>
      <c r="D1566" t="s">
        <v>275</v>
      </c>
      <c r="E1566" t="s">
        <v>240</v>
      </c>
      <c r="F1566" t="s">
        <v>57</v>
      </c>
      <c r="G1566">
        <v>0</v>
      </c>
    </row>
    <row r="1567" spans="1:7" x14ac:dyDescent="0.35">
      <c r="A1567" t="s">
        <v>276</v>
      </c>
      <c r="B1567" t="s">
        <v>21</v>
      </c>
      <c r="C1567" t="s">
        <v>274</v>
      </c>
      <c r="D1567" t="s">
        <v>275</v>
      </c>
      <c r="E1567" t="s">
        <v>241</v>
      </c>
      <c r="F1567" t="s">
        <v>57</v>
      </c>
      <c r="G1567">
        <v>1</v>
      </c>
    </row>
    <row r="1568" spans="1:7" x14ac:dyDescent="0.35">
      <c r="A1568" t="s">
        <v>276</v>
      </c>
      <c r="B1568" t="s">
        <v>183</v>
      </c>
      <c r="C1568" t="s">
        <v>274</v>
      </c>
      <c r="D1568" t="s">
        <v>275</v>
      </c>
      <c r="E1568" t="s">
        <v>228</v>
      </c>
      <c r="F1568" t="s">
        <v>57</v>
      </c>
      <c r="G1568">
        <v>0</v>
      </c>
    </row>
    <row r="1569" spans="1:7" x14ac:dyDescent="0.35">
      <c r="A1569" t="s">
        <v>276</v>
      </c>
      <c r="B1569" t="s">
        <v>183</v>
      </c>
      <c r="C1569" t="s">
        <v>274</v>
      </c>
      <c r="D1569" t="s">
        <v>275</v>
      </c>
      <c r="E1569" t="s">
        <v>229</v>
      </c>
      <c r="F1569" t="s">
        <v>57</v>
      </c>
      <c r="G1569">
        <v>0</v>
      </c>
    </row>
    <row r="1570" spans="1:7" x14ac:dyDescent="0.35">
      <c r="A1570" t="s">
        <v>276</v>
      </c>
      <c r="B1570" t="s">
        <v>183</v>
      </c>
      <c r="C1570" t="s">
        <v>274</v>
      </c>
      <c r="D1570" t="s">
        <v>275</v>
      </c>
      <c r="E1570" t="s">
        <v>230</v>
      </c>
      <c r="F1570" t="s">
        <v>57</v>
      </c>
      <c r="G1570">
        <v>1</v>
      </c>
    </row>
    <row r="1571" spans="1:7" x14ac:dyDescent="0.35">
      <c r="A1571" t="s">
        <v>276</v>
      </c>
      <c r="B1571" t="s">
        <v>183</v>
      </c>
      <c r="C1571" t="s">
        <v>274</v>
      </c>
      <c r="D1571" t="s">
        <v>275</v>
      </c>
      <c r="E1571" t="s">
        <v>231</v>
      </c>
      <c r="F1571" t="s">
        <v>57</v>
      </c>
      <c r="G1571">
        <v>0</v>
      </c>
    </row>
    <row r="1572" spans="1:7" x14ac:dyDescent="0.35">
      <c r="A1572" t="s">
        <v>276</v>
      </c>
      <c r="B1572" t="s">
        <v>183</v>
      </c>
      <c r="C1572" t="s">
        <v>274</v>
      </c>
      <c r="D1572" t="s">
        <v>275</v>
      </c>
      <c r="E1572" t="s">
        <v>232</v>
      </c>
      <c r="F1572" t="s">
        <v>57</v>
      </c>
      <c r="G1572">
        <v>2</v>
      </c>
    </row>
    <row r="1573" spans="1:7" x14ac:dyDescent="0.35">
      <c r="A1573" t="s">
        <v>276</v>
      </c>
      <c r="B1573" t="s">
        <v>183</v>
      </c>
      <c r="C1573" t="s">
        <v>274</v>
      </c>
      <c r="D1573" t="s">
        <v>275</v>
      </c>
      <c r="E1573" t="s">
        <v>233</v>
      </c>
      <c r="F1573" t="s">
        <v>57</v>
      </c>
      <c r="G1573">
        <v>0</v>
      </c>
    </row>
    <row r="1574" spans="1:7" x14ac:dyDescent="0.35">
      <c r="A1574" t="s">
        <v>276</v>
      </c>
      <c r="B1574" t="s">
        <v>183</v>
      </c>
      <c r="C1574" t="s">
        <v>274</v>
      </c>
      <c r="D1574" t="s">
        <v>275</v>
      </c>
      <c r="E1574" t="s">
        <v>234</v>
      </c>
      <c r="F1574" t="s">
        <v>57</v>
      </c>
      <c r="G1574">
        <v>0</v>
      </c>
    </row>
    <row r="1575" spans="1:7" x14ac:dyDescent="0.35">
      <c r="A1575" t="s">
        <v>276</v>
      </c>
      <c r="B1575" t="s">
        <v>183</v>
      </c>
      <c r="C1575" t="s">
        <v>274</v>
      </c>
      <c r="D1575" t="s">
        <v>275</v>
      </c>
      <c r="E1575" t="s">
        <v>235</v>
      </c>
      <c r="F1575" t="s">
        <v>57</v>
      </c>
      <c r="G1575">
        <v>0</v>
      </c>
    </row>
    <row r="1576" spans="1:7" x14ac:dyDescent="0.35">
      <c r="A1576" t="s">
        <v>276</v>
      </c>
      <c r="B1576" t="s">
        <v>183</v>
      </c>
      <c r="C1576" t="s">
        <v>274</v>
      </c>
      <c r="D1576" t="s">
        <v>275</v>
      </c>
      <c r="E1576" t="s">
        <v>236</v>
      </c>
      <c r="F1576" t="s">
        <v>57</v>
      </c>
      <c r="G1576">
        <v>0</v>
      </c>
    </row>
    <row r="1577" spans="1:7" x14ac:dyDescent="0.35">
      <c r="A1577" t="s">
        <v>276</v>
      </c>
      <c r="B1577" t="s">
        <v>183</v>
      </c>
      <c r="C1577" t="s">
        <v>274</v>
      </c>
      <c r="D1577" t="s">
        <v>275</v>
      </c>
      <c r="E1577" t="s">
        <v>237</v>
      </c>
      <c r="F1577" t="s">
        <v>57</v>
      </c>
      <c r="G1577">
        <v>0</v>
      </c>
    </row>
    <row r="1578" spans="1:7" x14ac:dyDescent="0.35">
      <c r="A1578" t="s">
        <v>276</v>
      </c>
      <c r="B1578" t="s">
        <v>183</v>
      </c>
      <c r="C1578" t="s">
        <v>274</v>
      </c>
      <c r="D1578" t="s">
        <v>275</v>
      </c>
      <c r="E1578" t="s">
        <v>238</v>
      </c>
      <c r="F1578" t="s">
        <v>57</v>
      </c>
      <c r="G1578">
        <v>0</v>
      </c>
    </row>
    <row r="1579" spans="1:7" x14ac:dyDescent="0.35">
      <c r="A1579" t="s">
        <v>276</v>
      </c>
      <c r="B1579" t="s">
        <v>183</v>
      </c>
      <c r="C1579" t="s">
        <v>274</v>
      </c>
      <c r="D1579" t="s">
        <v>275</v>
      </c>
      <c r="E1579" t="s">
        <v>239</v>
      </c>
      <c r="F1579" t="s">
        <v>57</v>
      </c>
      <c r="G1579">
        <v>0</v>
      </c>
    </row>
    <row r="1580" spans="1:7" x14ac:dyDescent="0.35">
      <c r="A1580" t="s">
        <v>276</v>
      </c>
      <c r="B1580" t="s">
        <v>183</v>
      </c>
      <c r="C1580" t="s">
        <v>274</v>
      </c>
      <c r="D1580" t="s">
        <v>275</v>
      </c>
      <c r="E1580" t="s">
        <v>240</v>
      </c>
      <c r="F1580" t="s">
        <v>57</v>
      </c>
      <c r="G1580">
        <v>0</v>
      </c>
    </row>
    <row r="1581" spans="1:7" x14ac:dyDescent="0.35">
      <c r="A1581" t="s">
        <v>276</v>
      </c>
      <c r="B1581" t="s">
        <v>183</v>
      </c>
      <c r="C1581" t="s">
        <v>274</v>
      </c>
      <c r="D1581" t="s">
        <v>275</v>
      </c>
      <c r="E1581" t="s">
        <v>241</v>
      </c>
      <c r="F1581" t="s">
        <v>57</v>
      </c>
      <c r="G1581">
        <v>0</v>
      </c>
    </row>
    <row r="1582" spans="1:7" x14ac:dyDescent="0.35">
      <c r="A1582" t="s">
        <v>276</v>
      </c>
      <c r="B1582" t="s">
        <v>23</v>
      </c>
      <c r="C1582" t="s">
        <v>274</v>
      </c>
      <c r="D1582" t="s">
        <v>275</v>
      </c>
      <c r="E1582" t="s">
        <v>228</v>
      </c>
      <c r="F1582" t="s">
        <v>57</v>
      </c>
      <c r="G1582">
        <v>0</v>
      </c>
    </row>
    <row r="1583" spans="1:7" x14ac:dyDescent="0.35">
      <c r="A1583" t="s">
        <v>276</v>
      </c>
      <c r="B1583" t="s">
        <v>23</v>
      </c>
      <c r="C1583" t="s">
        <v>274</v>
      </c>
      <c r="D1583" t="s">
        <v>275</v>
      </c>
      <c r="E1583" t="s">
        <v>229</v>
      </c>
      <c r="F1583" t="s">
        <v>57</v>
      </c>
      <c r="G1583">
        <v>0</v>
      </c>
    </row>
    <row r="1584" spans="1:7" x14ac:dyDescent="0.35">
      <c r="A1584" t="s">
        <v>276</v>
      </c>
      <c r="B1584" t="s">
        <v>23</v>
      </c>
      <c r="C1584" t="s">
        <v>274</v>
      </c>
      <c r="D1584" t="s">
        <v>275</v>
      </c>
      <c r="E1584" t="s">
        <v>230</v>
      </c>
      <c r="F1584" t="s">
        <v>57</v>
      </c>
      <c r="G1584">
        <v>0</v>
      </c>
    </row>
    <row r="1585" spans="1:7" x14ac:dyDescent="0.35">
      <c r="A1585" t="s">
        <v>276</v>
      </c>
      <c r="B1585" t="s">
        <v>23</v>
      </c>
      <c r="C1585" t="s">
        <v>274</v>
      </c>
      <c r="D1585" t="s">
        <v>275</v>
      </c>
      <c r="E1585" t="s">
        <v>231</v>
      </c>
      <c r="F1585" t="s">
        <v>57</v>
      </c>
      <c r="G1585">
        <v>0</v>
      </c>
    </row>
    <row r="1586" spans="1:7" x14ac:dyDescent="0.35">
      <c r="A1586" t="s">
        <v>276</v>
      </c>
      <c r="B1586" t="s">
        <v>23</v>
      </c>
      <c r="C1586" t="s">
        <v>274</v>
      </c>
      <c r="D1586" t="s">
        <v>275</v>
      </c>
      <c r="E1586" t="s">
        <v>232</v>
      </c>
      <c r="F1586" t="s">
        <v>57</v>
      </c>
      <c r="G1586">
        <v>0</v>
      </c>
    </row>
    <row r="1587" spans="1:7" x14ac:dyDescent="0.35">
      <c r="A1587" t="s">
        <v>276</v>
      </c>
      <c r="B1587" t="s">
        <v>23</v>
      </c>
      <c r="C1587" t="s">
        <v>274</v>
      </c>
      <c r="D1587" t="s">
        <v>275</v>
      </c>
      <c r="E1587" t="s">
        <v>233</v>
      </c>
      <c r="F1587" t="s">
        <v>57</v>
      </c>
      <c r="G1587">
        <v>0</v>
      </c>
    </row>
    <row r="1588" spans="1:7" x14ac:dyDescent="0.35">
      <c r="A1588" t="s">
        <v>276</v>
      </c>
      <c r="B1588" t="s">
        <v>23</v>
      </c>
      <c r="C1588" t="s">
        <v>274</v>
      </c>
      <c r="D1588" t="s">
        <v>275</v>
      </c>
      <c r="E1588" t="s">
        <v>234</v>
      </c>
      <c r="F1588" t="s">
        <v>57</v>
      </c>
      <c r="G1588">
        <v>0</v>
      </c>
    </row>
    <row r="1589" spans="1:7" x14ac:dyDescent="0.35">
      <c r="A1589" t="s">
        <v>276</v>
      </c>
      <c r="B1589" t="s">
        <v>23</v>
      </c>
      <c r="C1589" t="s">
        <v>274</v>
      </c>
      <c r="D1589" t="s">
        <v>275</v>
      </c>
      <c r="E1589" t="s">
        <v>235</v>
      </c>
      <c r="F1589" t="s">
        <v>57</v>
      </c>
      <c r="G1589">
        <v>0</v>
      </c>
    </row>
    <row r="1590" spans="1:7" x14ac:dyDescent="0.35">
      <c r="A1590" t="s">
        <v>276</v>
      </c>
      <c r="B1590" t="s">
        <v>23</v>
      </c>
      <c r="C1590" t="s">
        <v>274</v>
      </c>
      <c r="D1590" t="s">
        <v>275</v>
      </c>
      <c r="E1590" t="s">
        <v>236</v>
      </c>
      <c r="F1590" t="s">
        <v>57</v>
      </c>
      <c r="G1590">
        <v>0</v>
      </c>
    </row>
    <row r="1591" spans="1:7" x14ac:dyDescent="0.35">
      <c r="A1591" t="s">
        <v>276</v>
      </c>
      <c r="B1591" t="s">
        <v>23</v>
      </c>
      <c r="C1591" t="s">
        <v>274</v>
      </c>
      <c r="D1591" t="s">
        <v>275</v>
      </c>
      <c r="E1591" t="s">
        <v>237</v>
      </c>
      <c r="F1591" t="s">
        <v>57</v>
      </c>
      <c r="G1591">
        <v>0</v>
      </c>
    </row>
    <row r="1592" spans="1:7" x14ac:dyDescent="0.35">
      <c r="A1592" t="s">
        <v>276</v>
      </c>
      <c r="B1592" t="s">
        <v>23</v>
      </c>
      <c r="C1592" t="s">
        <v>274</v>
      </c>
      <c r="D1592" t="s">
        <v>275</v>
      </c>
      <c r="E1592" t="s">
        <v>238</v>
      </c>
      <c r="F1592" t="s">
        <v>57</v>
      </c>
      <c r="G1592">
        <v>0</v>
      </c>
    </row>
    <row r="1593" spans="1:7" x14ac:dyDescent="0.35">
      <c r="A1593" t="s">
        <v>276</v>
      </c>
      <c r="B1593" t="s">
        <v>23</v>
      </c>
      <c r="C1593" t="s">
        <v>274</v>
      </c>
      <c r="D1593" t="s">
        <v>275</v>
      </c>
      <c r="E1593" t="s">
        <v>239</v>
      </c>
      <c r="F1593" t="s">
        <v>57</v>
      </c>
      <c r="G1593">
        <v>0</v>
      </c>
    </row>
    <row r="1594" spans="1:7" x14ac:dyDescent="0.35">
      <c r="A1594" t="s">
        <v>276</v>
      </c>
      <c r="B1594" t="s">
        <v>23</v>
      </c>
      <c r="C1594" t="s">
        <v>274</v>
      </c>
      <c r="D1594" t="s">
        <v>275</v>
      </c>
      <c r="E1594" t="s">
        <v>240</v>
      </c>
      <c r="F1594" t="s">
        <v>57</v>
      </c>
      <c r="G1594">
        <v>2</v>
      </c>
    </row>
    <row r="1595" spans="1:7" x14ac:dyDescent="0.35">
      <c r="A1595" t="s">
        <v>276</v>
      </c>
      <c r="B1595" t="s">
        <v>23</v>
      </c>
      <c r="C1595" t="s">
        <v>274</v>
      </c>
      <c r="D1595" t="s">
        <v>275</v>
      </c>
      <c r="E1595" t="s">
        <v>241</v>
      </c>
      <c r="F1595" t="s">
        <v>57</v>
      </c>
      <c r="G1595">
        <v>0</v>
      </c>
    </row>
    <row r="1596" spans="1:7" x14ac:dyDescent="0.35">
      <c r="A1596" t="s">
        <v>276</v>
      </c>
      <c r="B1596" t="s">
        <v>24</v>
      </c>
      <c r="C1596" t="s">
        <v>274</v>
      </c>
      <c r="D1596" t="s">
        <v>275</v>
      </c>
      <c r="E1596" t="s">
        <v>228</v>
      </c>
      <c r="F1596" t="s">
        <v>57</v>
      </c>
      <c r="G1596">
        <v>5</v>
      </c>
    </row>
    <row r="1597" spans="1:7" x14ac:dyDescent="0.35">
      <c r="A1597" t="s">
        <v>276</v>
      </c>
      <c r="B1597" t="s">
        <v>24</v>
      </c>
      <c r="C1597" t="s">
        <v>274</v>
      </c>
      <c r="D1597" t="s">
        <v>275</v>
      </c>
      <c r="E1597" t="s">
        <v>229</v>
      </c>
      <c r="F1597" t="s">
        <v>57</v>
      </c>
      <c r="G1597">
        <v>0</v>
      </c>
    </row>
    <row r="1598" spans="1:7" x14ac:dyDescent="0.35">
      <c r="A1598" t="s">
        <v>276</v>
      </c>
      <c r="B1598" t="s">
        <v>24</v>
      </c>
      <c r="C1598" t="s">
        <v>274</v>
      </c>
      <c r="D1598" t="s">
        <v>275</v>
      </c>
      <c r="E1598" t="s">
        <v>230</v>
      </c>
      <c r="F1598" t="s">
        <v>57</v>
      </c>
      <c r="G1598">
        <v>0</v>
      </c>
    </row>
    <row r="1599" spans="1:7" x14ac:dyDescent="0.35">
      <c r="A1599" t="s">
        <v>276</v>
      </c>
      <c r="B1599" t="s">
        <v>24</v>
      </c>
      <c r="C1599" t="s">
        <v>274</v>
      </c>
      <c r="D1599" t="s">
        <v>275</v>
      </c>
      <c r="E1599" t="s">
        <v>231</v>
      </c>
      <c r="F1599" t="s">
        <v>57</v>
      </c>
      <c r="G1599">
        <v>0</v>
      </c>
    </row>
    <row r="1600" spans="1:7" x14ac:dyDescent="0.35">
      <c r="A1600" t="s">
        <v>276</v>
      </c>
      <c r="B1600" t="s">
        <v>24</v>
      </c>
      <c r="C1600" t="s">
        <v>274</v>
      </c>
      <c r="D1600" t="s">
        <v>275</v>
      </c>
      <c r="E1600" t="s">
        <v>232</v>
      </c>
      <c r="F1600" t="s">
        <v>57</v>
      </c>
      <c r="G1600">
        <v>0</v>
      </c>
    </row>
    <row r="1601" spans="1:7" x14ac:dyDescent="0.35">
      <c r="A1601" t="s">
        <v>276</v>
      </c>
      <c r="B1601" t="s">
        <v>24</v>
      </c>
      <c r="C1601" t="s">
        <v>274</v>
      </c>
      <c r="D1601" t="s">
        <v>275</v>
      </c>
      <c r="E1601" t="s">
        <v>233</v>
      </c>
      <c r="F1601" t="s">
        <v>57</v>
      </c>
      <c r="G1601">
        <v>0</v>
      </c>
    </row>
    <row r="1602" spans="1:7" x14ac:dyDescent="0.35">
      <c r="A1602" t="s">
        <v>276</v>
      </c>
      <c r="B1602" t="s">
        <v>24</v>
      </c>
      <c r="C1602" t="s">
        <v>274</v>
      </c>
      <c r="D1602" t="s">
        <v>275</v>
      </c>
      <c r="E1602" t="s">
        <v>234</v>
      </c>
      <c r="F1602" t="s">
        <v>57</v>
      </c>
      <c r="G1602">
        <v>0</v>
      </c>
    </row>
    <row r="1603" spans="1:7" x14ac:dyDescent="0.35">
      <c r="A1603" t="s">
        <v>276</v>
      </c>
      <c r="B1603" t="s">
        <v>24</v>
      </c>
      <c r="C1603" t="s">
        <v>274</v>
      </c>
      <c r="D1603" t="s">
        <v>275</v>
      </c>
      <c r="E1603" t="s">
        <v>235</v>
      </c>
      <c r="F1603" t="s">
        <v>57</v>
      </c>
      <c r="G1603">
        <v>0</v>
      </c>
    </row>
    <row r="1604" spans="1:7" x14ac:dyDescent="0.35">
      <c r="A1604" t="s">
        <v>276</v>
      </c>
      <c r="B1604" t="s">
        <v>24</v>
      </c>
      <c r="C1604" t="s">
        <v>274</v>
      </c>
      <c r="D1604" t="s">
        <v>275</v>
      </c>
      <c r="E1604" t="s">
        <v>236</v>
      </c>
      <c r="F1604" t="s">
        <v>57</v>
      </c>
      <c r="G1604">
        <v>0</v>
      </c>
    </row>
    <row r="1605" spans="1:7" x14ac:dyDescent="0.35">
      <c r="A1605" t="s">
        <v>276</v>
      </c>
      <c r="B1605" t="s">
        <v>24</v>
      </c>
      <c r="C1605" t="s">
        <v>274</v>
      </c>
      <c r="D1605" t="s">
        <v>275</v>
      </c>
      <c r="E1605" t="s">
        <v>237</v>
      </c>
      <c r="F1605" t="s">
        <v>57</v>
      </c>
      <c r="G1605">
        <v>0</v>
      </c>
    </row>
    <row r="1606" spans="1:7" x14ac:dyDescent="0.35">
      <c r="A1606" t="s">
        <v>276</v>
      </c>
      <c r="B1606" t="s">
        <v>24</v>
      </c>
      <c r="C1606" t="s">
        <v>274</v>
      </c>
      <c r="D1606" t="s">
        <v>275</v>
      </c>
      <c r="E1606" t="s">
        <v>238</v>
      </c>
      <c r="F1606" t="s">
        <v>57</v>
      </c>
      <c r="G1606">
        <v>0</v>
      </c>
    </row>
    <row r="1607" spans="1:7" x14ac:dyDescent="0.35">
      <c r="A1607" t="s">
        <v>276</v>
      </c>
      <c r="B1607" t="s">
        <v>24</v>
      </c>
      <c r="C1607" t="s">
        <v>274</v>
      </c>
      <c r="D1607" t="s">
        <v>275</v>
      </c>
      <c r="E1607" t="s">
        <v>239</v>
      </c>
      <c r="F1607" t="s">
        <v>57</v>
      </c>
      <c r="G1607">
        <v>0</v>
      </c>
    </row>
    <row r="1608" spans="1:7" x14ac:dyDescent="0.35">
      <c r="A1608" t="s">
        <v>276</v>
      </c>
      <c r="B1608" t="s">
        <v>24</v>
      </c>
      <c r="C1608" t="s">
        <v>274</v>
      </c>
      <c r="D1608" t="s">
        <v>275</v>
      </c>
      <c r="E1608" t="s">
        <v>240</v>
      </c>
      <c r="F1608" t="s">
        <v>57</v>
      </c>
      <c r="G1608">
        <v>0</v>
      </c>
    </row>
    <row r="1609" spans="1:7" x14ac:dyDescent="0.35">
      <c r="A1609" t="s">
        <v>276</v>
      </c>
      <c r="B1609" t="s">
        <v>24</v>
      </c>
      <c r="C1609" t="s">
        <v>274</v>
      </c>
      <c r="D1609" t="s">
        <v>275</v>
      </c>
      <c r="E1609" t="s">
        <v>241</v>
      </c>
      <c r="F1609" t="s">
        <v>57</v>
      </c>
      <c r="G1609">
        <v>0</v>
      </c>
    </row>
    <row r="1610" spans="1:7" x14ac:dyDescent="0.35">
      <c r="A1610" t="s">
        <v>276</v>
      </c>
      <c r="B1610" t="s">
        <v>25</v>
      </c>
      <c r="C1610" t="s">
        <v>274</v>
      </c>
      <c r="D1610" t="s">
        <v>275</v>
      </c>
      <c r="E1610" t="s">
        <v>228</v>
      </c>
      <c r="F1610" t="s">
        <v>57</v>
      </c>
      <c r="G1610">
        <v>0</v>
      </c>
    </row>
    <row r="1611" spans="1:7" x14ac:dyDescent="0.35">
      <c r="A1611" t="s">
        <v>276</v>
      </c>
      <c r="B1611" t="s">
        <v>25</v>
      </c>
      <c r="C1611" t="s">
        <v>274</v>
      </c>
      <c r="D1611" t="s">
        <v>275</v>
      </c>
      <c r="E1611" t="s">
        <v>229</v>
      </c>
      <c r="F1611" t="s">
        <v>57</v>
      </c>
      <c r="G1611">
        <v>0</v>
      </c>
    </row>
    <row r="1612" spans="1:7" x14ac:dyDescent="0.35">
      <c r="A1612" t="s">
        <v>276</v>
      </c>
      <c r="B1612" t="s">
        <v>25</v>
      </c>
      <c r="C1612" t="s">
        <v>274</v>
      </c>
      <c r="D1612" t="s">
        <v>275</v>
      </c>
      <c r="E1612" t="s">
        <v>230</v>
      </c>
      <c r="F1612" t="s">
        <v>57</v>
      </c>
      <c r="G1612">
        <v>0</v>
      </c>
    </row>
    <row r="1613" spans="1:7" x14ac:dyDescent="0.35">
      <c r="A1613" t="s">
        <v>276</v>
      </c>
      <c r="B1613" t="s">
        <v>25</v>
      </c>
      <c r="C1613" t="s">
        <v>274</v>
      </c>
      <c r="D1613" t="s">
        <v>275</v>
      </c>
      <c r="E1613" t="s">
        <v>231</v>
      </c>
      <c r="F1613" t="s">
        <v>57</v>
      </c>
      <c r="G1613">
        <v>0</v>
      </c>
    </row>
    <row r="1614" spans="1:7" x14ac:dyDescent="0.35">
      <c r="A1614" t="s">
        <v>276</v>
      </c>
      <c r="B1614" t="s">
        <v>25</v>
      </c>
      <c r="C1614" t="s">
        <v>274</v>
      </c>
      <c r="D1614" t="s">
        <v>275</v>
      </c>
      <c r="E1614" t="s">
        <v>232</v>
      </c>
      <c r="F1614" t="s">
        <v>57</v>
      </c>
      <c r="G1614">
        <v>1</v>
      </c>
    </row>
    <row r="1615" spans="1:7" x14ac:dyDescent="0.35">
      <c r="A1615" t="s">
        <v>276</v>
      </c>
      <c r="B1615" t="s">
        <v>25</v>
      </c>
      <c r="C1615" t="s">
        <v>274</v>
      </c>
      <c r="D1615" t="s">
        <v>275</v>
      </c>
      <c r="E1615" t="s">
        <v>233</v>
      </c>
      <c r="F1615" t="s">
        <v>57</v>
      </c>
      <c r="G1615">
        <v>0</v>
      </c>
    </row>
    <row r="1616" spans="1:7" x14ac:dyDescent="0.35">
      <c r="A1616" t="s">
        <v>276</v>
      </c>
      <c r="B1616" t="s">
        <v>25</v>
      </c>
      <c r="C1616" t="s">
        <v>274</v>
      </c>
      <c r="D1616" t="s">
        <v>275</v>
      </c>
      <c r="E1616" t="s">
        <v>234</v>
      </c>
      <c r="F1616" t="s">
        <v>57</v>
      </c>
      <c r="G1616">
        <v>0</v>
      </c>
    </row>
    <row r="1617" spans="1:7" x14ac:dyDescent="0.35">
      <c r="A1617" t="s">
        <v>276</v>
      </c>
      <c r="B1617" t="s">
        <v>25</v>
      </c>
      <c r="C1617" t="s">
        <v>274</v>
      </c>
      <c r="D1617" t="s">
        <v>275</v>
      </c>
      <c r="E1617" t="s">
        <v>235</v>
      </c>
      <c r="F1617" t="s">
        <v>57</v>
      </c>
      <c r="G1617">
        <v>0</v>
      </c>
    </row>
    <row r="1618" spans="1:7" x14ac:dyDescent="0.35">
      <c r="A1618" t="s">
        <v>276</v>
      </c>
      <c r="B1618" t="s">
        <v>25</v>
      </c>
      <c r="C1618" t="s">
        <v>274</v>
      </c>
      <c r="D1618" t="s">
        <v>275</v>
      </c>
      <c r="E1618" t="s">
        <v>236</v>
      </c>
      <c r="F1618" t="s">
        <v>57</v>
      </c>
      <c r="G1618">
        <v>0</v>
      </c>
    </row>
    <row r="1619" spans="1:7" x14ac:dyDescent="0.35">
      <c r="A1619" t="s">
        <v>276</v>
      </c>
      <c r="B1619" t="s">
        <v>25</v>
      </c>
      <c r="C1619" t="s">
        <v>274</v>
      </c>
      <c r="D1619" t="s">
        <v>275</v>
      </c>
      <c r="E1619" t="s">
        <v>237</v>
      </c>
      <c r="F1619" t="s">
        <v>57</v>
      </c>
      <c r="G1619">
        <v>0</v>
      </c>
    </row>
    <row r="1620" spans="1:7" x14ac:dyDescent="0.35">
      <c r="A1620" t="s">
        <v>276</v>
      </c>
      <c r="B1620" t="s">
        <v>25</v>
      </c>
      <c r="C1620" t="s">
        <v>274</v>
      </c>
      <c r="D1620" t="s">
        <v>275</v>
      </c>
      <c r="E1620" t="s">
        <v>238</v>
      </c>
      <c r="F1620" t="s">
        <v>57</v>
      </c>
      <c r="G1620">
        <v>0</v>
      </c>
    </row>
    <row r="1621" spans="1:7" x14ac:dyDescent="0.35">
      <c r="A1621" t="s">
        <v>276</v>
      </c>
      <c r="B1621" t="s">
        <v>25</v>
      </c>
      <c r="C1621" t="s">
        <v>274</v>
      </c>
      <c r="D1621" t="s">
        <v>275</v>
      </c>
      <c r="E1621" t="s">
        <v>239</v>
      </c>
      <c r="F1621" t="s">
        <v>57</v>
      </c>
      <c r="G1621">
        <v>0</v>
      </c>
    </row>
    <row r="1622" spans="1:7" x14ac:dyDescent="0.35">
      <c r="A1622" t="s">
        <v>276</v>
      </c>
      <c r="B1622" t="s">
        <v>25</v>
      </c>
      <c r="C1622" t="s">
        <v>274</v>
      </c>
      <c r="D1622" t="s">
        <v>275</v>
      </c>
      <c r="E1622" t="s">
        <v>240</v>
      </c>
      <c r="F1622" t="s">
        <v>57</v>
      </c>
      <c r="G1622">
        <v>0</v>
      </c>
    </row>
    <row r="1623" spans="1:7" x14ac:dyDescent="0.35">
      <c r="A1623" t="s">
        <v>276</v>
      </c>
      <c r="B1623" t="s">
        <v>25</v>
      </c>
      <c r="C1623" t="s">
        <v>274</v>
      </c>
      <c r="D1623" t="s">
        <v>275</v>
      </c>
      <c r="E1623" t="s">
        <v>241</v>
      </c>
      <c r="F1623" t="s">
        <v>57</v>
      </c>
      <c r="G1623">
        <v>0</v>
      </c>
    </row>
    <row r="1624" spans="1:7" x14ac:dyDescent="0.35">
      <c r="A1624" t="s">
        <v>276</v>
      </c>
      <c r="B1624" t="s">
        <v>26</v>
      </c>
      <c r="C1624" t="s">
        <v>274</v>
      </c>
      <c r="D1624" t="s">
        <v>275</v>
      </c>
      <c r="E1624" t="s">
        <v>228</v>
      </c>
      <c r="F1624" t="s">
        <v>57</v>
      </c>
      <c r="G1624">
        <v>0</v>
      </c>
    </row>
    <row r="1625" spans="1:7" x14ac:dyDescent="0.35">
      <c r="A1625" t="s">
        <v>276</v>
      </c>
      <c r="B1625" t="s">
        <v>26</v>
      </c>
      <c r="C1625" t="s">
        <v>274</v>
      </c>
      <c r="D1625" t="s">
        <v>275</v>
      </c>
      <c r="E1625" t="s">
        <v>229</v>
      </c>
      <c r="F1625" t="s">
        <v>57</v>
      </c>
      <c r="G1625">
        <v>0</v>
      </c>
    </row>
    <row r="1626" spans="1:7" x14ac:dyDescent="0.35">
      <c r="A1626" t="s">
        <v>276</v>
      </c>
      <c r="B1626" t="s">
        <v>26</v>
      </c>
      <c r="C1626" t="s">
        <v>274</v>
      </c>
      <c r="D1626" t="s">
        <v>275</v>
      </c>
      <c r="E1626" t="s">
        <v>230</v>
      </c>
      <c r="F1626" t="s">
        <v>57</v>
      </c>
      <c r="G1626">
        <v>0</v>
      </c>
    </row>
    <row r="1627" spans="1:7" x14ac:dyDescent="0.35">
      <c r="A1627" t="s">
        <v>276</v>
      </c>
      <c r="B1627" t="s">
        <v>26</v>
      </c>
      <c r="C1627" t="s">
        <v>274</v>
      </c>
      <c r="D1627" t="s">
        <v>275</v>
      </c>
      <c r="E1627" t="s">
        <v>231</v>
      </c>
      <c r="F1627" t="s">
        <v>57</v>
      </c>
      <c r="G1627">
        <v>0</v>
      </c>
    </row>
    <row r="1628" spans="1:7" x14ac:dyDescent="0.35">
      <c r="A1628" t="s">
        <v>276</v>
      </c>
      <c r="B1628" t="s">
        <v>26</v>
      </c>
      <c r="C1628" t="s">
        <v>274</v>
      </c>
      <c r="D1628" t="s">
        <v>275</v>
      </c>
      <c r="E1628" t="s">
        <v>232</v>
      </c>
      <c r="F1628" t="s">
        <v>57</v>
      </c>
      <c r="G1628">
        <v>0</v>
      </c>
    </row>
    <row r="1629" spans="1:7" x14ac:dyDescent="0.35">
      <c r="A1629" t="s">
        <v>276</v>
      </c>
      <c r="B1629" t="s">
        <v>26</v>
      </c>
      <c r="C1629" t="s">
        <v>274</v>
      </c>
      <c r="D1629" t="s">
        <v>275</v>
      </c>
      <c r="E1629" t="s">
        <v>233</v>
      </c>
      <c r="F1629" t="s">
        <v>57</v>
      </c>
      <c r="G1629">
        <v>0</v>
      </c>
    </row>
    <row r="1630" spans="1:7" x14ac:dyDescent="0.35">
      <c r="A1630" t="s">
        <v>276</v>
      </c>
      <c r="B1630" t="s">
        <v>26</v>
      </c>
      <c r="C1630" t="s">
        <v>274</v>
      </c>
      <c r="D1630" t="s">
        <v>275</v>
      </c>
      <c r="E1630" t="s">
        <v>234</v>
      </c>
      <c r="F1630" t="s">
        <v>57</v>
      </c>
      <c r="G1630">
        <v>0</v>
      </c>
    </row>
    <row r="1631" spans="1:7" x14ac:dyDescent="0.35">
      <c r="A1631" t="s">
        <v>276</v>
      </c>
      <c r="B1631" t="s">
        <v>26</v>
      </c>
      <c r="C1631" t="s">
        <v>274</v>
      </c>
      <c r="D1631" t="s">
        <v>275</v>
      </c>
      <c r="E1631" t="s">
        <v>235</v>
      </c>
      <c r="F1631" t="s">
        <v>57</v>
      </c>
      <c r="G1631">
        <v>1</v>
      </c>
    </row>
    <row r="1632" spans="1:7" x14ac:dyDescent="0.35">
      <c r="A1632" t="s">
        <v>276</v>
      </c>
      <c r="B1632" t="s">
        <v>26</v>
      </c>
      <c r="C1632" t="s">
        <v>274</v>
      </c>
      <c r="D1632" t="s">
        <v>275</v>
      </c>
      <c r="E1632" t="s">
        <v>236</v>
      </c>
      <c r="F1632" t="s">
        <v>57</v>
      </c>
      <c r="G1632">
        <v>1</v>
      </c>
    </row>
    <row r="1633" spans="1:7" x14ac:dyDescent="0.35">
      <c r="A1633" t="s">
        <v>276</v>
      </c>
      <c r="B1633" t="s">
        <v>26</v>
      </c>
      <c r="C1633" t="s">
        <v>274</v>
      </c>
      <c r="D1633" t="s">
        <v>275</v>
      </c>
      <c r="E1633" t="s">
        <v>237</v>
      </c>
      <c r="F1633" t="s">
        <v>57</v>
      </c>
      <c r="G1633">
        <v>0</v>
      </c>
    </row>
    <row r="1634" spans="1:7" x14ac:dyDescent="0.35">
      <c r="A1634" t="s">
        <v>276</v>
      </c>
      <c r="B1634" t="s">
        <v>26</v>
      </c>
      <c r="C1634" t="s">
        <v>274</v>
      </c>
      <c r="D1634" t="s">
        <v>275</v>
      </c>
      <c r="E1634" t="s">
        <v>238</v>
      </c>
      <c r="F1634" t="s">
        <v>57</v>
      </c>
      <c r="G1634">
        <v>0</v>
      </c>
    </row>
    <row r="1635" spans="1:7" x14ac:dyDescent="0.35">
      <c r="A1635" t="s">
        <v>276</v>
      </c>
      <c r="B1635" t="s">
        <v>26</v>
      </c>
      <c r="C1635" t="s">
        <v>274</v>
      </c>
      <c r="D1635" t="s">
        <v>275</v>
      </c>
      <c r="E1635" t="s">
        <v>239</v>
      </c>
      <c r="F1635" t="s">
        <v>57</v>
      </c>
      <c r="G1635">
        <v>0</v>
      </c>
    </row>
    <row r="1636" spans="1:7" x14ac:dyDescent="0.35">
      <c r="A1636" t="s">
        <v>276</v>
      </c>
      <c r="B1636" t="s">
        <v>26</v>
      </c>
      <c r="C1636" t="s">
        <v>274</v>
      </c>
      <c r="D1636" t="s">
        <v>275</v>
      </c>
      <c r="E1636" t="s">
        <v>240</v>
      </c>
      <c r="F1636" t="s">
        <v>57</v>
      </c>
      <c r="G1636">
        <v>0</v>
      </c>
    </row>
    <row r="1637" spans="1:7" x14ac:dyDescent="0.35">
      <c r="A1637" t="s">
        <v>276</v>
      </c>
      <c r="B1637" t="s">
        <v>26</v>
      </c>
      <c r="C1637" t="s">
        <v>274</v>
      </c>
      <c r="D1637" t="s">
        <v>275</v>
      </c>
      <c r="E1637" t="s">
        <v>241</v>
      </c>
      <c r="F1637" t="s">
        <v>57</v>
      </c>
      <c r="G1637">
        <v>0</v>
      </c>
    </row>
    <row r="1638" spans="1:7" x14ac:dyDescent="0.35">
      <c r="A1638" t="s">
        <v>276</v>
      </c>
      <c r="B1638" t="s">
        <v>27</v>
      </c>
      <c r="C1638" t="s">
        <v>274</v>
      </c>
      <c r="D1638" t="s">
        <v>275</v>
      </c>
      <c r="E1638" t="s">
        <v>228</v>
      </c>
      <c r="F1638" t="s">
        <v>57</v>
      </c>
      <c r="G1638">
        <v>1</v>
      </c>
    </row>
    <row r="1639" spans="1:7" x14ac:dyDescent="0.35">
      <c r="A1639" t="s">
        <v>276</v>
      </c>
      <c r="B1639" t="s">
        <v>27</v>
      </c>
      <c r="C1639" t="s">
        <v>274</v>
      </c>
      <c r="D1639" t="s">
        <v>275</v>
      </c>
      <c r="E1639" t="s">
        <v>229</v>
      </c>
      <c r="F1639" t="s">
        <v>57</v>
      </c>
      <c r="G1639">
        <v>6</v>
      </c>
    </row>
    <row r="1640" spans="1:7" x14ac:dyDescent="0.35">
      <c r="A1640" t="s">
        <v>276</v>
      </c>
      <c r="B1640" t="s">
        <v>27</v>
      </c>
      <c r="C1640" t="s">
        <v>274</v>
      </c>
      <c r="D1640" t="s">
        <v>275</v>
      </c>
      <c r="E1640" t="s">
        <v>230</v>
      </c>
      <c r="F1640" t="s">
        <v>57</v>
      </c>
      <c r="G1640">
        <v>1</v>
      </c>
    </row>
    <row r="1641" spans="1:7" x14ac:dyDescent="0.35">
      <c r="A1641" t="s">
        <v>276</v>
      </c>
      <c r="B1641" t="s">
        <v>27</v>
      </c>
      <c r="C1641" t="s">
        <v>274</v>
      </c>
      <c r="D1641" t="s">
        <v>275</v>
      </c>
      <c r="E1641" t="s">
        <v>231</v>
      </c>
      <c r="F1641" t="s">
        <v>57</v>
      </c>
      <c r="G1641">
        <v>0</v>
      </c>
    </row>
    <row r="1642" spans="1:7" x14ac:dyDescent="0.35">
      <c r="A1642" t="s">
        <v>276</v>
      </c>
      <c r="B1642" t="s">
        <v>27</v>
      </c>
      <c r="C1642" t="s">
        <v>274</v>
      </c>
      <c r="D1642" t="s">
        <v>275</v>
      </c>
      <c r="E1642" t="s">
        <v>232</v>
      </c>
      <c r="F1642" t="s">
        <v>57</v>
      </c>
      <c r="G1642">
        <v>2</v>
      </c>
    </row>
    <row r="1643" spans="1:7" x14ac:dyDescent="0.35">
      <c r="A1643" t="s">
        <v>276</v>
      </c>
      <c r="B1643" t="s">
        <v>27</v>
      </c>
      <c r="C1643" t="s">
        <v>274</v>
      </c>
      <c r="D1643" t="s">
        <v>275</v>
      </c>
      <c r="E1643" t="s">
        <v>233</v>
      </c>
      <c r="F1643" t="s">
        <v>57</v>
      </c>
      <c r="G1643">
        <v>0</v>
      </c>
    </row>
    <row r="1644" spans="1:7" x14ac:dyDescent="0.35">
      <c r="A1644" t="s">
        <v>276</v>
      </c>
      <c r="B1644" t="s">
        <v>27</v>
      </c>
      <c r="C1644" t="s">
        <v>274</v>
      </c>
      <c r="D1644" t="s">
        <v>275</v>
      </c>
      <c r="E1644" t="s">
        <v>234</v>
      </c>
      <c r="F1644" t="s">
        <v>57</v>
      </c>
      <c r="G1644">
        <v>0</v>
      </c>
    </row>
    <row r="1645" spans="1:7" x14ac:dyDescent="0.35">
      <c r="A1645" t="s">
        <v>276</v>
      </c>
      <c r="B1645" t="s">
        <v>27</v>
      </c>
      <c r="C1645" t="s">
        <v>274</v>
      </c>
      <c r="D1645" t="s">
        <v>275</v>
      </c>
      <c r="E1645" t="s">
        <v>235</v>
      </c>
      <c r="F1645" t="s">
        <v>57</v>
      </c>
      <c r="G1645">
        <v>1</v>
      </c>
    </row>
    <row r="1646" spans="1:7" x14ac:dyDescent="0.35">
      <c r="A1646" t="s">
        <v>276</v>
      </c>
      <c r="B1646" t="s">
        <v>27</v>
      </c>
      <c r="C1646" t="s">
        <v>274</v>
      </c>
      <c r="D1646" t="s">
        <v>275</v>
      </c>
      <c r="E1646" t="s">
        <v>236</v>
      </c>
      <c r="F1646" t="s">
        <v>57</v>
      </c>
      <c r="G1646">
        <v>3</v>
      </c>
    </row>
    <row r="1647" spans="1:7" x14ac:dyDescent="0.35">
      <c r="A1647" t="s">
        <v>276</v>
      </c>
      <c r="B1647" t="s">
        <v>27</v>
      </c>
      <c r="C1647" t="s">
        <v>274</v>
      </c>
      <c r="D1647" t="s">
        <v>275</v>
      </c>
      <c r="E1647" t="s">
        <v>237</v>
      </c>
      <c r="F1647" t="s">
        <v>57</v>
      </c>
      <c r="G1647">
        <v>0</v>
      </c>
    </row>
    <row r="1648" spans="1:7" x14ac:dyDescent="0.35">
      <c r="A1648" t="s">
        <v>276</v>
      </c>
      <c r="B1648" t="s">
        <v>27</v>
      </c>
      <c r="C1648" t="s">
        <v>274</v>
      </c>
      <c r="D1648" t="s">
        <v>275</v>
      </c>
      <c r="E1648" t="s">
        <v>238</v>
      </c>
      <c r="F1648" t="s">
        <v>57</v>
      </c>
      <c r="G1648">
        <v>0</v>
      </c>
    </row>
    <row r="1649" spans="1:7" x14ac:dyDescent="0.35">
      <c r="A1649" t="s">
        <v>276</v>
      </c>
      <c r="B1649" t="s">
        <v>27</v>
      </c>
      <c r="C1649" t="s">
        <v>274</v>
      </c>
      <c r="D1649" t="s">
        <v>275</v>
      </c>
      <c r="E1649" t="s">
        <v>239</v>
      </c>
      <c r="F1649" t="s">
        <v>57</v>
      </c>
      <c r="G1649">
        <v>0</v>
      </c>
    </row>
    <row r="1650" spans="1:7" x14ac:dyDescent="0.35">
      <c r="A1650" t="s">
        <v>276</v>
      </c>
      <c r="B1650" t="s">
        <v>27</v>
      </c>
      <c r="C1650" t="s">
        <v>274</v>
      </c>
      <c r="D1650" t="s">
        <v>275</v>
      </c>
      <c r="E1650" t="s">
        <v>240</v>
      </c>
      <c r="F1650" t="s">
        <v>57</v>
      </c>
      <c r="G1650">
        <v>0</v>
      </c>
    </row>
    <row r="1651" spans="1:7" x14ac:dyDescent="0.35">
      <c r="A1651" t="s">
        <v>276</v>
      </c>
      <c r="B1651" t="s">
        <v>27</v>
      </c>
      <c r="C1651" t="s">
        <v>274</v>
      </c>
      <c r="D1651" t="s">
        <v>275</v>
      </c>
      <c r="E1651" t="s">
        <v>241</v>
      </c>
      <c r="F1651" t="s">
        <v>57</v>
      </c>
      <c r="G1651">
        <v>0</v>
      </c>
    </row>
    <row r="1652" spans="1:7" x14ac:dyDescent="0.35">
      <c r="A1652" t="s">
        <v>276</v>
      </c>
      <c r="B1652" t="s">
        <v>28</v>
      </c>
      <c r="C1652" t="s">
        <v>274</v>
      </c>
      <c r="D1652" t="s">
        <v>275</v>
      </c>
      <c r="E1652" t="s">
        <v>228</v>
      </c>
      <c r="F1652" t="s">
        <v>57</v>
      </c>
      <c r="G1652">
        <v>0</v>
      </c>
    </row>
    <row r="1653" spans="1:7" x14ac:dyDescent="0.35">
      <c r="A1653" t="s">
        <v>276</v>
      </c>
      <c r="B1653" t="s">
        <v>28</v>
      </c>
      <c r="C1653" t="s">
        <v>274</v>
      </c>
      <c r="D1653" t="s">
        <v>275</v>
      </c>
      <c r="E1653" t="s">
        <v>229</v>
      </c>
      <c r="F1653" t="s">
        <v>57</v>
      </c>
      <c r="G1653">
        <v>0</v>
      </c>
    </row>
    <row r="1654" spans="1:7" x14ac:dyDescent="0.35">
      <c r="A1654" t="s">
        <v>276</v>
      </c>
      <c r="B1654" t="s">
        <v>28</v>
      </c>
      <c r="C1654" t="s">
        <v>274</v>
      </c>
      <c r="D1654" t="s">
        <v>275</v>
      </c>
      <c r="E1654" t="s">
        <v>230</v>
      </c>
      <c r="F1654" t="s">
        <v>57</v>
      </c>
      <c r="G1654">
        <v>0</v>
      </c>
    </row>
    <row r="1655" spans="1:7" x14ac:dyDescent="0.35">
      <c r="A1655" t="s">
        <v>276</v>
      </c>
      <c r="B1655" t="s">
        <v>28</v>
      </c>
      <c r="C1655" t="s">
        <v>274</v>
      </c>
      <c r="D1655" t="s">
        <v>275</v>
      </c>
      <c r="E1655" t="s">
        <v>231</v>
      </c>
      <c r="F1655" t="s">
        <v>57</v>
      </c>
      <c r="G1655">
        <v>0</v>
      </c>
    </row>
    <row r="1656" spans="1:7" x14ac:dyDescent="0.35">
      <c r="A1656" t="s">
        <v>276</v>
      </c>
      <c r="B1656" t="s">
        <v>28</v>
      </c>
      <c r="C1656" t="s">
        <v>274</v>
      </c>
      <c r="D1656" t="s">
        <v>275</v>
      </c>
      <c r="E1656" t="s">
        <v>232</v>
      </c>
      <c r="F1656" t="s">
        <v>57</v>
      </c>
      <c r="G1656">
        <v>0</v>
      </c>
    </row>
    <row r="1657" spans="1:7" x14ac:dyDescent="0.35">
      <c r="A1657" t="s">
        <v>276</v>
      </c>
      <c r="B1657" t="s">
        <v>28</v>
      </c>
      <c r="C1657" t="s">
        <v>274</v>
      </c>
      <c r="D1657" t="s">
        <v>275</v>
      </c>
      <c r="E1657" t="s">
        <v>233</v>
      </c>
      <c r="F1657" t="s">
        <v>57</v>
      </c>
      <c r="G1657">
        <v>0</v>
      </c>
    </row>
    <row r="1658" spans="1:7" x14ac:dyDescent="0.35">
      <c r="A1658" t="s">
        <v>276</v>
      </c>
      <c r="B1658" t="s">
        <v>28</v>
      </c>
      <c r="C1658" t="s">
        <v>274</v>
      </c>
      <c r="D1658" t="s">
        <v>275</v>
      </c>
      <c r="E1658" t="s">
        <v>234</v>
      </c>
      <c r="F1658" t="s">
        <v>57</v>
      </c>
      <c r="G1658">
        <v>0</v>
      </c>
    </row>
    <row r="1659" spans="1:7" x14ac:dyDescent="0.35">
      <c r="A1659" t="s">
        <v>276</v>
      </c>
      <c r="B1659" t="s">
        <v>28</v>
      </c>
      <c r="C1659" t="s">
        <v>274</v>
      </c>
      <c r="D1659" t="s">
        <v>275</v>
      </c>
      <c r="E1659" t="s">
        <v>235</v>
      </c>
      <c r="F1659" t="s">
        <v>57</v>
      </c>
      <c r="G1659">
        <v>0</v>
      </c>
    </row>
    <row r="1660" spans="1:7" x14ac:dyDescent="0.35">
      <c r="A1660" t="s">
        <v>276</v>
      </c>
      <c r="B1660" t="s">
        <v>28</v>
      </c>
      <c r="C1660" t="s">
        <v>274</v>
      </c>
      <c r="D1660" t="s">
        <v>275</v>
      </c>
      <c r="E1660" t="s">
        <v>236</v>
      </c>
      <c r="F1660" t="s">
        <v>57</v>
      </c>
      <c r="G1660">
        <v>0</v>
      </c>
    </row>
    <row r="1661" spans="1:7" x14ac:dyDescent="0.35">
      <c r="A1661" t="s">
        <v>276</v>
      </c>
      <c r="B1661" t="s">
        <v>28</v>
      </c>
      <c r="C1661" t="s">
        <v>274</v>
      </c>
      <c r="D1661" t="s">
        <v>275</v>
      </c>
      <c r="E1661" t="s">
        <v>237</v>
      </c>
      <c r="F1661" t="s">
        <v>57</v>
      </c>
      <c r="G1661">
        <v>0</v>
      </c>
    </row>
    <row r="1662" spans="1:7" x14ac:dyDescent="0.35">
      <c r="A1662" t="s">
        <v>276</v>
      </c>
      <c r="B1662" t="s">
        <v>28</v>
      </c>
      <c r="C1662" t="s">
        <v>274</v>
      </c>
      <c r="D1662" t="s">
        <v>275</v>
      </c>
      <c r="E1662" t="s">
        <v>238</v>
      </c>
      <c r="F1662" t="s">
        <v>57</v>
      </c>
      <c r="G1662">
        <v>0</v>
      </c>
    </row>
    <row r="1663" spans="1:7" x14ac:dyDescent="0.35">
      <c r="A1663" t="s">
        <v>276</v>
      </c>
      <c r="B1663" t="s">
        <v>28</v>
      </c>
      <c r="C1663" t="s">
        <v>274</v>
      </c>
      <c r="D1663" t="s">
        <v>275</v>
      </c>
      <c r="E1663" t="s">
        <v>239</v>
      </c>
      <c r="F1663" t="s">
        <v>57</v>
      </c>
      <c r="G1663">
        <v>0</v>
      </c>
    </row>
    <row r="1664" spans="1:7" x14ac:dyDescent="0.35">
      <c r="A1664" t="s">
        <v>276</v>
      </c>
      <c r="B1664" t="s">
        <v>28</v>
      </c>
      <c r="C1664" t="s">
        <v>274</v>
      </c>
      <c r="D1664" t="s">
        <v>275</v>
      </c>
      <c r="E1664" t="s">
        <v>240</v>
      </c>
      <c r="F1664" t="s">
        <v>57</v>
      </c>
      <c r="G1664">
        <v>0</v>
      </c>
    </row>
    <row r="1665" spans="1:7" x14ac:dyDescent="0.35">
      <c r="A1665" t="s">
        <v>276</v>
      </c>
      <c r="B1665" t="s">
        <v>28</v>
      </c>
      <c r="C1665" t="s">
        <v>274</v>
      </c>
      <c r="D1665" t="s">
        <v>275</v>
      </c>
      <c r="E1665" t="s">
        <v>241</v>
      </c>
      <c r="F1665" t="s">
        <v>57</v>
      </c>
      <c r="G1665">
        <v>0</v>
      </c>
    </row>
    <row r="1666" spans="1:7" x14ac:dyDescent="0.35">
      <c r="A1666" t="s">
        <v>276</v>
      </c>
      <c r="B1666" t="s">
        <v>29</v>
      </c>
      <c r="C1666" t="s">
        <v>274</v>
      </c>
      <c r="D1666" t="s">
        <v>275</v>
      </c>
      <c r="E1666" t="s">
        <v>228</v>
      </c>
      <c r="F1666" t="s">
        <v>57</v>
      </c>
      <c r="G1666">
        <v>0</v>
      </c>
    </row>
    <row r="1667" spans="1:7" x14ac:dyDescent="0.35">
      <c r="A1667" t="s">
        <v>276</v>
      </c>
      <c r="B1667" t="s">
        <v>29</v>
      </c>
      <c r="C1667" t="s">
        <v>274</v>
      </c>
      <c r="D1667" t="s">
        <v>275</v>
      </c>
      <c r="E1667" t="s">
        <v>229</v>
      </c>
      <c r="F1667" t="s">
        <v>57</v>
      </c>
      <c r="G1667">
        <v>0</v>
      </c>
    </row>
    <row r="1668" spans="1:7" x14ac:dyDescent="0.35">
      <c r="A1668" t="s">
        <v>276</v>
      </c>
      <c r="B1668" t="s">
        <v>29</v>
      </c>
      <c r="C1668" t="s">
        <v>274</v>
      </c>
      <c r="D1668" t="s">
        <v>275</v>
      </c>
      <c r="E1668" t="s">
        <v>230</v>
      </c>
      <c r="F1668" t="s">
        <v>57</v>
      </c>
      <c r="G1668">
        <v>3</v>
      </c>
    </row>
    <row r="1669" spans="1:7" x14ac:dyDescent="0.35">
      <c r="A1669" t="s">
        <v>276</v>
      </c>
      <c r="B1669" t="s">
        <v>29</v>
      </c>
      <c r="C1669" t="s">
        <v>274</v>
      </c>
      <c r="D1669" t="s">
        <v>275</v>
      </c>
      <c r="E1669" t="s">
        <v>231</v>
      </c>
      <c r="F1669" t="s">
        <v>57</v>
      </c>
      <c r="G1669">
        <v>0</v>
      </c>
    </row>
    <row r="1670" spans="1:7" x14ac:dyDescent="0.35">
      <c r="A1670" t="s">
        <v>276</v>
      </c>
      <c r="B1670" t="s">
        <v>29</v>
      </c>
      <c r="C1670" t="s">
        <v>274</v>
      </c>
      <c r="D1670" t="s">
        <v>275</v>
      </c>
      <c r="E1670" t="s">
        <v>232</v>
      </c>
      <c r="F1670" t="s">
        <v>57</v>
      </c>
      <c r="G1670">
        <v>0</v>
      </c>
    </row>
    <row r="1671" spans="1:7" x14ac:dyDescent="0.35">
      <c r="A1671" t="s">
        <v>276</v>
      </c>
      <c r="B1671" t="s">
        <v>29</v>
      </c>
      <c r="C1671" t="s">
        <v>274</v>
      </c>
      <c r="D1671" t="s">
        <v>275</v>
      </c>
      <c r="E1671" t="s">
        <v>233</v>
      </c>
      <c r="F1671" t="s">
        <v>57</v>
      </c>
      <c r="G1671">
        <v>0</v>
      </c>
    </row>
    <row r="1672" spans="1:7" x14ac:dyDescent="0.35">
      <c r="A1672" t="s">
        <v>276</v>
      </c>
      <c r="B1672" t="s">
        <v>29</v>
      </c>
      <c r="C1672" t="s">
        <v>274</v>
      </c>
      <c r="D1672" t="s">
        <v>275</v>
      </c>
      <c r="E1672" t="s">
        <v>234</v>
      </c>
      <c r="F1672" t="s">
        <v>57</v>
      </c>
      <c r="G1672">
        <v>0</v>
      </c>
    </row>
    <row r="1673" spans="1:7" x14ac:dyDescent="0.35">
      <c r="A1673" t="s">
        <v>276</v>
      </c>
      <c r="B1673" t="s">
        <v>29</v>
      </c>
      <c r="C1673" t="s">
        <v>274</v>
      </c>
      <c r="D1673" t="s">
        <v>275</v>
      </c>
      <c r="E1673" t="s">
        <v>235</v>
      </c>
      <c r="F1673" t="s">
        <v>57</v>
      </c>
      <c r="G1673">
        <v>0</v>
      </c>
    </row>
    <row r="1674" spans="1:7" x14ac:dyDescent="0.35">
      <c r="A1674" t="s">
        <v>276</v>
      </c>
      <c r="B1674" t="s">
        <v>29</v>
      </c>
      <c r="C1674" t="s">
        <v>274</v>
      </c>
      <c r="D1674" t="s">
        <v>275</v>
      </c>
      <c r="E1674" t="s">
        <v>236</v>
      </c>
      <c r="F1674" t="s">
        <v>57</v>
      </c>
      <c r="G1674">
        <v>0</v>
      </c>
    </row>
    <row r="1675" spans="1:7" x14ac:dyDescent="0.35">
      <c r="A1675" t="s">
        <v>276</v>
      </c>
      <c r="B1675" t="s">
        <v>29</v>
      </c>
      <c r="C1675" t="s">
        <v>274</v>
      </c>
      <c r="D1675" t="s">
        <v>275</v>
      </c>
      <c r="E1675" t="s">
        <v>237</v>
      </c>
      <c r="F1675" t="s">
        <v>57</v>
      </c>
      <c r="G1675">
        <v>0</v>
      </c>
    </row>
    <row r="1676" spans="1:7" x14ac:dyDescent="0.35">
      <c r="A1676" t="s">
        <v>276</v>
      </c>
      <c r="B1676" t="s">
        <v>29</v>
      </c>
      <c r="C1676" t="s">
        <v>274</v>
      </c>
      <c r="D1676" t="s">
        <v>275</v>
      </c>
      <c r="E1676" t="s">
        <v>238</v>
      </c>
      <c r="F1676" t="s">
        <v>57</v>
      </c>
      <c r="G1676">
        <v>0</v>
      </c>
    </row>
    <row r="1677" spans="1:7" x14ac:dyDescent="0.35">
      <c r="A1677" t="s">
        <v>276</v>
      </c>
      <c r="B1677" t="s">
        <v>29</v>
      </c>
      <c r="C1677" t="s">
        <v>274</v>
      </c>
      <c r="D1677" t="s">
        <v>275</v>
      </c>
      <c r="E1677" t="s">
        <v>239</v>
      </c>
      <c r="F1677" t="s">
        <v>57</v>
      </c>
      <c r="G1677">
        <v>0</v>
      </c>
    </row>
    <row r="1678" spans="1:7" x14ac:dyDescent="0.35">
      <c r="A1678" t="s">
        <v>276</v>
      </c>
      <c r="B1678" t="s">
        <v>29</v>
      </c>
      <c r="C1678" t="s">
        <v>274</v>
      </c>
      <c r="D1678" t="s">
        <v>275</v>
      </c>
      <c r="E1678" t="s">
        <v>240</v>
      </c>
      <c r="F1678" t="s">
        <v>57</v>
      </c>
      <c r="G1678">
        <v>0</v>
      </c>
    </row>
    <row r="1679" spans="1:7" x14ac:dyDescent="0.35">
      <c r="A1679" t="s">
        <v>276</v>
      </c>
      <c r="B1679" t="s">
        <v>29</v>
      </c>
      <c r="C1679" t="s">
        <v>274</v>
      </c>
      <c r="D1679" t="s">
        <v>275</v>
      </c>
      <c r="E1679" t="s">
        <v>241</v>
      </c>
      <c r="F1679" t="s">
        <v>57</v>
      </c>
      <c r="G1679">
        <v>0</v>
      </c>
    </row>
    <row r="1680" spans="1:7" x14ac:dyDescent="0.35">
      <c r="A1680" t="s">
        <v>276</v>
      </c>
      <c r="B1680" t="s">
        <v>188</v>
      </c>
      <c r="C1680" t="s">
        <v>274</v>
      </c>
      <c r="D1680" t="s">
        <v>275</v>
      </c>
      <c r="E1680" t="s">
        <v>228</v>
      </c>
      <c r="F1680" t="s">
        <v>57</v>
      </c>
      <c r="G1680">
        <v>0</v>
      </c>
    </row>
    <row r="1681" spans="1:7" x14ac:dyDescent="0.35">
      <c r="A1681" t="s">
        <v>276</v>
      </c>
      <c r="B1681" t="s">
        <v>188</v>
      </c>
      <c r="C1681" t="s">
        <v>274</v>
      </c>
      <c r="D1681" t="s">
        <v>275</v>
      </c>
      <c r="E1681" t="s">
        <v>229</v>
      </c>
      <c r="F1681" t="s">
        <v>57</v>
      </c>
      <c r="G1681">
        <v>0</v>
      </c>
    </row>
    <row r="1682" spans="1:7" x14ac:dyDescent="0.35">
      <c r="A1682" t="s">
        <v>276</v>
      </c>
      <c r="B1682" t="s">
        <v>188</v>
      </c>
      <c r="C1682" t="s">
        <v>274</v>
      </c>
      <c r="D1682" t="s">
        <v>275</v>
      </c>
      <c r="E1682" t="s">
        <v>230</v>
      </c>
      <c r="F1682" t="s">
        <v>57</v>
      </c>
      <c r="G1682">
        <v>1</v>
      </c>
    </row>
    <row r="1683" spans="1:7" x14ac:dyDescent="0.35">
      <c r="A1683" t="s">
        <v>276</v>
      </c>
      <c r="B1683" t="s">
        <v>188</v>
      </c>
      <c r="C1683" t="s">
        <v>274</v>
      </c>
      <c r="D1683" t="s">
        <v>275</v>
      </c>
      <c r="E1683" t="s">
        <v>231</v>
      </c>
      <c r="F1683" t="s">
        <v>57</v>
      </c>
      <c r="G1683">
        <v>0</v>
      </c>
    </row>
    <row r="1684" spans="1:7" x14ac:dyDescent="0.35">
      <c r="A1684" t="s">
        <v>276</v>
      </c>
      <c r="B1684" t="s">
        <v>188</v>
      </c>
      <c r="C1684" t="s">
        <v>274</v>
      </c>
      <c r="D1684" t="s">
        <v>275</v>
      </c>
      <c r="E1684" t="s">
        <v>232</v>
      </c>
      <c r="F1684" t="s">
        <v>57</v>
      </c>
      <c r="G1684">
        <v>0</v>
      </c>
    </row>
    <row r="1685" spans="1:7" x14ac:dyDescent="0.35">
      <c r="A1685" t="s">
        <v>276</v>
      </c>
      <c r="B1685" t="s">
        <v>188</v>
      </c>
      <c r="C1685" t="s">
        <v>274</v>
      </c>
      <c r="D1685" t="s">
        <v>275</v>
      </c>
      <c r="E1685" t="s">
        <v>233</v>
      </c>
      <c r="F1685" t="s">
        <v>57</v>
      </c>
      <c r="G1685">
        <v>0</v>
      </c>
    </row>
    <row r="1686" spans="1:7" x14ac:dyDescent="0.35">
      <c r="A1686" t="s">
        <v>276</v>
      </c>
      <c r="B1686" t="s">
        <v>188</v>
      </c>
      <c r="C1686" t="s">
        <v>274</v>
      </c>
      <c r="D1686" t="s">
        <v>275</v>
      </c>
      <c r="E1686" t="s">
        <v>234</v>
      </c>
      <c r="F1686" t="s">
        <v>57</v>
      </c>
      <c r="G1686">
        <v>0</v>
      </c>
    </row>
    <row r="1687" spans="1:7" x14ac:dyDescent="0.35">
      <c r="A1687" t="s">
        <v>276</v>
      </c>
      <c r="B1687" t="s">
        <v>188</v>
      </c>
      <c r="C1687" t="s">
        <v>274</v>
      </c>
      <c r="D1687" t="s">
        <v>275</v>
      </c>
      <c r="E1687" t="s">
        <v>235</v>
      </c>
      <c r="F1687" t="s">
        <v>57</v>
      </c>
      <c r="G1687">
        <v>0</v>
      </c>
    </row>
    <row r="1688" spans="1:7" x14ac:dyDescent="0.35">
      <c r="A1688" t="s">
        <v>276</v>
      </c>
      <c r="B1688" t="s">
        <v>188</v>
      </c>
      <c r="C1688" t="s">
        <v>274</v>
      </c>
      <c r="D1688" t="s">
        <v>275</v>
      </c>
      <c r="E1688" t="s">
        <v>236</v>
      </c>
      <c r="F1688" t="s">
        <v>57</v>
      </c>
      <c r="G1688">
        <v>0</v>
      </c>
    </row>
    <row r="1689" spans="1:7" x14ac:dyDescent="0.35">
      <c r="A1689" t="s">
        <v>276</v>
      </c>
      <c r="B1689" t="s">
        <v>188</v>
      </c>
      <c r="C1689" t="s">
        <v>274</v>
      </c>
      <c r="D1689" t="s">
        <v>275</v>
      </c>
      <c r="E1689" t="s">
        <v>237</v>
      </c>
      <c r="F1689" t="s">
        <v>57</v>
      </c>
      <c r="G1689">
        <v>0</v>
      </c>
    </row>
    <row r="1690" spans="1:7" x14ac:dyDescent="0.35">
      <c r="A1690" t="s">
        <v>276</v>
      </c>
      <c r="B1690" t="s">
        <v>188</v>
      </c>
      <c r="C1690" t="s">
        <v>274</v>
      </c>
      <c r="D1690" t="s">
        <v>275</v>
      </c>
      <c r="E1690" t="s">
        <v>238</v>
      </c>
      <c r="F1690" t="s">
        <v>57</v>
      </c>
      <c r="G1690">
        <v>0</v>
      </c>
    </row>
    <row r="1691" spans="1:7" x14ac:dyDescent="0.35">
      <c r="A1691" t="s">
        <v>276</v>
      </c>
      <c r="B1691" t="s">
        <v>188</v>
      </c>
      <c r="C1691" t="s">
        <v>274</v>
      </c>
      <c r="D1691" t="s">
        <v>275</v>
      </c>
      <c r="E1691" t="s">
        <v>239</v>
      </c>
      <c r="F1691" t="s">
        <v>57</v>
      </c>
      <c r="G1691">
        <v>0</v>
      </c>
    </row>
    <row r="1692" spans="1:7" x14ac:dyDescent="0.35">
      <c r="A1692" t="s">
        <v>276</v>
      </c>
      <c r="B1692" t="s">
        <v>188</v>
      </c>
      <c r="C1692" t="s">
        <v>274</v>
      </c>
      <c r="D1692" t="s">
        <v>275</v>
      </c>
      <c r="E1692" t="s">
        <v>240</v>
      </c>
      <c r="F1692" t="s">
        <v>57</v>
      </c>
      <c r="G1692">
        <v>0</v>
      </c>
    </row>
    <row r="1693" spans="1:7" x14ac:dyDescent="0.35">
      <c r="A1693" t="s">
        <v>276</v>
      </c>
      <c r="B1693" t="s">
        <v>188</v>
      </c>
      <c r="C1693" t="s">
        <v>274</v>
      </c>
      <c r="D1693" t="s">
        <v>275</v>
      </c>
      <c r="E1693" t="s">
        <v>241</v>
      </c>
      <c r="F1693" t="s">
        <v>57</v>
      </c>
      <c r="G1693">
        <v>1</v>
      </c>
    </row>
    <row r="1694" spans="1:7" x14ac:dyDescent="0.35">
      <c r="A1694" t="s">
        <v>276</v>
      </c>
      <c r="B1694" t="s">
        <v>30</v>
      </c>
      <c r="C1694" t="s">
        <v>274</v>
      </c>
      <c r="D1694" t="s">
        <v>275</v>
      </c>
      <c r="E1694" t="s">
        <v>228</v>
      </c>
      <c r="F1694" t="s">
        <v>57</v>
      </c>
      <c r="G1694">
        <v>0</v>
      </c>
    </row>
    <row r="1695" spans="1:7" x14ac:dyDescent="0.35">
      <c r="A1695" t="s">
        <v>276</v>
      </c>
      <c r="B1695" t="s">
        <v>30</v>
      </c>
      <c r="C1695" t="s">
        <v>274</v>
      </c>
      <c r="D1695" t="s">
        <v>275</v>
      </c>
      <c r="E1695" t="s">
        <v>229</v>
      </c>
      <c r="F1695" t="s">
        <v>57</v>
      </c>
      <c r="G1695">
        <v>0</v>
      </c>
    </row>
    <row r="1696" spans="1:7" x14ac:dyDescent="0.35">
      <c r="A1696" t="s">
        <v>276</v>
      </c>
      <c r="B1696" t="s">
        <v>30</v>
      </c>
      <c r="C1696" t="s">
        <v>274</v>
      </c>
      <c r="D1696" t="s">
        <v>275</v>
      </c>
      <c r="E1696" t="s">
        <v>230</v>
      </c>
      <c r="F1696" t="s">
        <v>57</v>
      </c>
      <c r="G1696">
        <v>1</v>
      </c>
    </row>
    <row r="1697" spans="1:7" x14ac:dyDescent="0.35">
      <c r="A1697" t="s">
        <v>276</v>
      </c>
      <c r="B1697" t="s">
        <v>30</v>
      </c>
      <c r="C1697" t="s">
        <v>274</v>
      </c>
      <c r="D1697" t="s">
        <v>275</v>
      </c>
      <c r="E1697" t="s">
        <v>231</v>
      </c>
      <c r="F1697" t="s">
        <v>57</v>
      </c>
      <c r="G1697">
        <v>0</v>
      </c>
    </row>
    <row r="1698" spans="1:7" x14ac:dyDescent="0.35">
      <c r="A1698" t="s">
        <v>276</v>
      </c>
      <c r="B1698" t="s">
        <v>30</v>
      </c>
      <c r="C1698" t="s">
        <v>274</v>
      </c>
      <c r="D1698" t="s">
        <v>275</v>
      </c>
      <c r="E1698" t="s">
        <v>232</v>
      </c>
      <c r="F1698" t="s">
        <v>57</v>
      </c>
      <c r="G1698">
        <v>3</v>
      </c>
    </row>
    <row r="1699" spans="1:7" x14ac:dyDescent="0.35">
      <c r="A1699" t="s">
        <v>276</v>
      </c>
      <c r="B1699" t="s">
        <v>30</v>
      </c>
      <c r="C1699" t="s">
        <v>274</v>
      </c>
      <c r="D1699" t="s">
        <v>275</v>
      </c>
      <c r="E1699" t="s">
        <v>233</v>
      </c>
      <c r="F1699" t="s">
        <v>57</v>
      </c>
      <c r="G1699">
        <v>0</v>
      </c>
    </row>
    <row r="1700" spans="1:7" x14ac:dyDescent="0.35">
      <c r="A1700" t="s">
        <v>276</v>
      </c>
      <c r="B1700" t="s">
        <v>30</v>
      </c>
      <c r="C1700" t="s">
        <v>274</v>
      </c>
      <c r="D1700" t="s">
        <v>275</v>
      </c>
      <c r="E1700" t="s">
        <v>234</v>
      </c>
      <c r="F1700" t="s">
        <v>57</v>
      </c>
      <c r="G1700">
        <v>0</v>
      </c>
    </row>
    <row r="1701" spans="1:7" x14ac:dyDescent="0.35">
      <c r="A1701" t="s">
        <v>276</v>
      </c>
      <c r="B1701" t="s">
        <v>30</v>
      </c>
      <c r="C1701" t="s">
        <v>274</v>
      </c>
      <c r="D1701" t="s">
        <v>275</v>
      </c>
      <c r="E1701" t="s">
        <v>235</v>
      </c>
      <c r="F1701" t="s">
        <v>57</v>
      </c>
      <c r="G1701">
        <v>0</v>
      </c>
    </row>
    <row r="1702" spans="1:7" x14ac:dyDescent="0.35">
      <c r="A1702" t="s">
        <v>276</v>
      </c>
      <c r="B1702" t="s">
        <v>30</v>
      </c>
      <c r="C1702" t="s">
        <v>274</v>
      </c>
      <c r="D1702" t="s">
        <v>275</v>
      </c>
      <c r="E1702" t="s">
        <v>236</v>
      </c>
      <c r="F1702" t="s">
        <v>57</v>
      </c>
      <c r="G1702">
        <v>0</v>
      </c>
    </row>
    <row r="1703" spans="1:7" x14ac:dyDescent="0.35">
      <c r="A1703" t="s">
        <v>276</v>
      </c>
      <c r="B1703" t="s">
        <v>30</v>
      </c>
      <c r="C1703" t="s">
        <v>274</v>
      </c>
      <c r="D1703" t="s">
        <v>275</v>
      </c>
      <c r="E1703" t="s">
        <v>237</v>
      </c>
      <c r="F1703" t="s">
        <v>57</v>
      </c>
      <c r="G1703">
        <v>0</v>
      </c>
    </row>
    <row r="1704" spans="1:7" x14ac:dyDescent="0.35">
      <c r="A1704" t="s">
        <v>276</v>
      </c>
      <c r="B1704" t="s">
        <v>30</v>
      </c>
      <c r="C1704" t="s">
        <v>274</v>
      </c>
      <c r="D1704" t="s">
        <v>275</v>
      </c>
      <c r="E1704" t="s">
        <v>238</v>
      </c>
      <c r="F1704" t="s">
        <v>57</v>
      </c>
      <c r="G1704">
        <v>0</v>
      </c>
    </row>
    <row r="1705" spans="1:7" x14ac:dyDescent="0.35">
      <c r="A1705" t="s">
        <v>276</v>
      </c>
      <c r="B1705" t="s">
        <v>30</v>
      </c>
      <c r="C1705" t="s">
        <v>274</v>
      </c>
      <c r="D1705" t="s">
        <v>275</v>
      </c>
      <c r="E1705" t="s">
        <v>239</v>
      </c>
      <c r="F1705" t="s">
        <v>57</v>
      </c>
      <c r="G1705">
        <v>0</v>
      </c>
    </row>
    <row r="1706" spans="1:7" x14ac:dyDescent="0.35">
      <c r="A1706" t="s">
        <v>276</v>
      </c>
      <c r="B1706" t="s">
        <v>30</v>
      </c>
      <c r="C1706" t="s">
        <v>274</v>
      </c>
      <c r="D1706" t="s">
        <v>275</v>
      </c>
      <c r="E1706" t="s">
        <v>240</v>
      </c>
      <c r="F1706" t="s">
        <v>57</v>
      </c>
      <c r="G1706">
        <v>0</v>
      </c>
    </row>
    <row r="1707" spans="1:7" x14ac:dyDescent="0.35">
      <c r="A1707" t="s">
        <v>276</v>
      </c>
      <c r="B1707" t="s">
        <v>30</v>
      </c>
      <c r="C1707" t="s">
        <v>274</v>
      </c>
      <c r="D1707" t="s">
        <v>275</v>
      </c>
      <c r="E1707" t="s">
        <v>241</v>
      </c>
      <c r="F1707" t="s">
        <v>57</v>
      </c>
      <c r="G1707">
        <v>0</v>
      </c>
    </row>
    <row r="1708" spans="1:7" x14ac:dyDescent="0.35">
      <c r="A1708" t="s">
        <v>276</v>
      </c>
      <c r="B1708" t="s">
        <v>31</v>
      </c>
      <c r="C1708" t="s">
        <v>274</v>
      </c>
      <c r="D1708" t="s">
        <v>275</v>
      </c>
      <c r="E1708" t="s">
        <v>228</v>
      </c>
      <c r="F1708" t="s">
        <v>57</v>
      </c>
      <c r="G1708">
        <v>0</v>
      </c>
    </row>
    <row r="1709" spans="1:7" x14ac:dyDescent="0.35">
      <c r="A1709" t="s">
        <v>276</v>
      </c>
      <c r="B1709" t="s">
        <v>31</v>
      </c>
      <c r="C1709" t="s">
        <v>274</v>
      </c>
      <c r="D1709" t="s">
        <v>275</v>
      </c>
      <c r="E1709" t="s">
        <v>229</v>
      </c>
      <c r="F1709" t="s">
        <v>57</v>
      </c>
      <c r="G1709">
        <v>0</v>
      </c>
    </row>
    <row r="1710" spans="1:7" x14ac:dyDescent="0.35">
      <c r="A1710" t="s">
        <v>276</v>
      </c>
      <c r="B1710" t="s">
        <v>31</v>
      </c>
      <c r="C1710" t="s">
        <v>274</v>
      </c>
      <c r="D1710" t="s">
        <v>275</v>
      </c>
      <c r="E1710" t="s">
        <v>230</v>
      </c>
      <c r="F1710" t="s">
        <v>57</v>
      </c>
      <c r="G1710">
        <v>2</v>
      </c>
    </row>
    <row r="1711" spans="1:7" x14ac:dyDescent="0.35">
      <c r="A1711" t="s">
        <v>276</v>
      </c>
      <c r="B1711" t="s">
        <v>31</v>
      </c>
      <c r="C1711" t="s">
        <v>274</v>
      </c>
      <c r="D1711" t="s">
        <v>275</v>
      </c>
      <c r="E1711" t="s">
        <v>231</v>
      </c>
      <c r="F1711" t="s">
        <v>57</v>
      </c>
      <c r="G1711">
        <v>0</v>
      </c>
    </row>
    <row r="1712" spans="1:7" x14ac:dyDescent="0.35">
      <c r="A1712" t="s">
        <v>276</v>
      </c>
      <c r="B1712" t="s">
        <v>31</v>
      </c>
      <c r="C1712" t="s">
        <v>274</v>
      </c>
      <c r="D1712" t="s">
        <v>275</v>
      </c>
      <c r="E1712" t="s">
        <v>232</v>
      </c>
      <c r="F1712" t="s">
        <v>57</v>
      </c>
      <c r="G1712">
        <v>0</v>
      </c>
    </row>
    <row r="1713" spans="1:7" x14ac:dyDescent="0.35">
      <c r="A1713" t="s">
        <v>276</v>
      </c>
      <c r="B1713" t="s">
        <v>31</v>
      </c>
      <c r="C1713" t="s">
        <v>274</v>
      </c>
      <c r="D1713" t="s">
        <v>275</v>
      </c>
      <c r="E1713" t="s">
        <v>233</v>
      </c>
      <c r="F1713" t="s">
        <v>57</v>
      </c>
      <c r="G1713">
        <v>0</v>
      </c>
    </row>
    <row r="1714" spans="1:7" x14ac:dyDescent="0.35">
      <c r="A1714" t="s">
        <v>276</v>
      </c>
      <c r="B1714" t="s">
        <v>31</v>
      </c>
      <c r="C1714" t="s">
        <v>274</v>
      </c>
      <c r="D1714" t="s">
        <v>275</v>
      </c>
      <c r="E1714" t="s">
        <v>234</v>
      </c>
      <c r="F1714" t="s">
        <v>57</v>
      </c>
      <c r="G1714">
        <v>0</v>
      </c>
    </row>
    <row r="1715" spans="1:7" x14ac:dyDescent="0.35">
      <c r="A1715" t="s">
        <v>276</v>
      </c>
      <c r="B1715" t="s">
        <v>31</v>
      </c>
      <c r="C1715" t="s">
        <v>274</v>
      </c>
      <c r="D1715" t="s">
        <v>275</v>
      </c>
      <c r="E1715" t="s">
        <v>235</v>
      </c>
      <c r="F1715" t="s">
        <v>57</v>
      </c>
      <c r="G1715">
        <v>0</v>
      </c>
    </row>
    <row r="1716" spans="1:7" x14ac:dyDescent="0.35">
      <c r="A1716" t="s">
        <v>276</v>
      </c>
      <c r="B1716" t="s">
        <v>31</v>
      </c>
      <c r="C1716" t="s">
        <v>274</v>
      </c>
      <c r="D1716" t="s">
        <v>275</v>
      </c>
      <c r="E1716" t="s">
        <v>236</v>
      </c>
      <c r="F1716" t="s">
        <v>57</v>
      </c>
      <c r="G1716">
        <v>0</v>
      </c>
    </row>
    <row r="1717" spans="1:7" x14ac:dyDescent="0.35">
      <c r="A1717" t="s">
        <v>276</v>
      </c>
      <c r="B1717" t="s">
        <v>31</v>
      </c>
      <c r="C1717" t="s">
        <v>274</v>
      </c>
      <c r="D1717" t="s">
        <v>275</v>
      </c>
      <c r="E1717" t="s">
        <v>237</v>
      </c>
      <c r="F1717" t="s">
        <v>57</v>
      </c>
      <c r="G1717">
        <v>0</v>
      </c>
    </row>
    <row r="1718" spans="1:7" x14ac:dyDescent="0.35">
      <c r="A1718" t="s">
        <v>276</v>
      </c>
      <c r="B1718" t="s">
        <v>31</v>
      </c>
      <c r="C1718" t="s">
        <v>274</v>
      </c>
      <c r="D1718" t="s">
        <v>275</v>
      </c>
      <c r="E1718" t="s">
        <v>238</v>
      </c>
      <c r="F1718" t="s">
        <v>57</v>
      </c>
      <c r="G1718">
        <v>0</v>
      </c>
    </row>
    <row r="1719" spans="1:7" x14ac:dyDescent="0.35">
      <c r="A1719" t="s">
        <v>276</v>
      </c>
      <c r="B1719" t="s">
        <v>31</v>
      </c>
      <c r="C1719" t="s">
        <v>274</v>
      </c>
      <c r="D1719" t="s">
        <v>275</v>
      </c>
      <c r="E1719" t="s">
        <v>239</v>
      </c>
      <c r="F1719" t="s">
        <v>57</v>
      </c>
      <c r="G1719">
        <v>0</v>
      </c>
    </row>
    <row r="1720" spans="1:7" x14ac:dyDescent="0.35">
      <c r="A1720" t="s">
        <v>276</v>
      </c>
      <c r="B1720" t="s">
        <v>31</v>
      </c>
      <c r="C1720" t="s">
        <v>274</v>
      </c>
      <c r="D1720" t="s">
        <v>275</v>
      </c>
      <c r="E1720" t="s">
        <v>240</v>
      </c>
      <c r="F1720" t="s">
        <v>57</v>
      </c>
      <c r="G1720">
        <v>0</v>
      </c>
    </row>
    <row r="1721" spans="1:7" x14ac:dyDescent="0.35">
      <c r="A1721" t="s">
        <v>276</v>
      </c>
      <c r="B1721" t="s">
        <v>31</v>
      </c>
      <c r="C1721" t="s">
        <v>274</v>
      </c>
      <c r="D1721" t="s">
        <v>275</v>
      </c>
      <c r="E1721" t="s">
        <v>241</v>
      </c>
      <c r="F1721" t="s">
        <v>57</v>
      </c>
      <c r="G1721">
        <v>0</v>
      </c>
    </row>
    <row r="1722" spans="1:7" x14ac:dyDescent="0.35">
      <c r="A1722" t="s">
        <v>276</v>
      </c>
      <c r="B1722" t="s">
        <v>189</v>
      </c>
      <c r="C1722" t="s">
        <v>274</v>
      </c>
      <c r="D1722" t="s">
        <v>275</v>
      </c>
      <c r="E1722" t="s">
        <v>228</v>
      </c>
      <c r="F1722" t="s">
        <v>57</v>
      </c>
      <c r="G1722">
        <v>0</v>
      </c>
    </row>
    <row r="1723" spans="1:7" x14ac:dyDescent="0.35">
      <c r="A1723" t="s">
        <v>276</v>
      </c>
      <c r="B1723" t="s">
        <v>189</v>
      </c>
      <c r="C1723" t="s">
        <v>274</v>
      </c>
      <c r="D1723" t="s">
        <v>275</v>
      </c>
      <c r="E1723" t="s">
        <v>229</v>
      </c>
      <c r="F1723" t="s">
        <v>57</v>
      </c>
      <c r="G1723">
        <v>0</v>
      </c>
    </row>
    <row r="1724" spans="1:7" x14ac:dyDescent="0.35">
      <c r="A1724" t="s">
        <v>276</v>
      </c>
      <c r="B1724" t="s">
        <v>189</v>
      </c>
      <c r="C1724" t="s">
        <v>274</v>
      </c>
      <c r="D1724" t="s">
        <v>275</v>
      </c>
      <c r="E1724" t="s">
        <v>230</v>
      </c>
      <c r="F1724" t="s">
        <v>57</v>
      </c>
      <c r="G1724">
        <v>0</v>
      </c>
    </row>
    <row r="1725" spans="1:7" x14ac:dyDescent="0.35">
      <c r="A1725" t="s">
        <v>276</v>
      </c>
      <c r="B1725" t="s">
        <v>189</v>
      </c>
      <c r="C1725" t="s">
        <v>274</v>
      </c>
      <c r="D1725" t="s">
        <v>275</v>
      </c>
      <c r="E1725" t="s">
        <v>231</v>
      </c>
      <c r="F1725" t="s">
        <v>57</v>
      </c>
      <c r="G1725">
        <v>0</v>
      </c>
    </row>
    <row r="1726" spans="1:7" x14ac:dyDescent="0.35">
      <c r="A1726" t="s">
        <v>276</v>
      </c>
      <c r="B1726" t="s">
        <v>189</v>
      </c>
      <c r="C1726" t="s">
        <v>274</v>
      </c>
      <c r="D1726" t="s">
        <v>275</v>
      </c>
      <c r="E1726" t="s">
        <v>232</v>
      </c>
      <c r="F1726" t="s">
        <v>57</v>
      </c>
      <c r="G1726">
        <v>0</v>
      </c>
    </row>
    <row r="1727" spans="1:7" x14ac:dyDescent="0.35">
      <c r="A1727" t="s">
        <v>276</v>
      </c>
      <c r="B1727" t="s">
        <v>189</v>
      </c>
      <c r="C1727" t="s">
        <v>274</v>
      </c>
      <c r="D1727" t="s">
        <v>275</v>
      </c>
      <c r="E1727" t="s">
        <v>233</v>
      </c>
      <c r="F1727" t="s">
        <v>57</v>
      </c>
      <c r="G1727">
        <v>0</v>
      </c>
    </row>
    <row r="1728" spans="1:7" x14ac:dyDescent="0.35">
      <c r="A1728" t="s">
        <v>276</v>
      </c>
      <c r="B1728" t="s">
        <v>189</v>
      </c>
      <c r="C1728" t="s">
        <v>274</v>
      </c>
      <c r="D1728" t="s">
        <v>275</v>
      </c>
      <c r="E1728" t="s">
        <v>234</v>
      </c>
      <c r="F1728" t="s">
        <v>57</v>
      </c>
      <c r="G1728">
        <v>0</v>
      </c>
    </row>
    <row r="1729" spans="1:7" x14ac:dyDescent="0.35">
      <c r="A1729" t="s">
        <v>276</v>
      </c>
      <c r="B1729" t="s">
        <v>189</v>
      </c>
      <c r="C1729" t="s">
        <v>274</v>
      </c>
      <c r="D1729" t="s">
        <v>275</v>
      </c>
      <c r="E1729" t="s">
        <v>235</v>
      </c>
      <c r="F1729" t="s">
        <v>57</v>
      </c>
      <c r="G1729">
        <v>0</v>
      </c>
    </row>
    <row r="1730" spans="1:7" x14ac:dyDescent="0.35">
      <c r="A1730" t="s">
        <v>276</v>
      </c>
      <c r="B1730" t="s">
        <v>189</v>
      </c>
      <c r="C1730" t="s">
        <v>274</v>
      </c>
      <c r="D1730" t="s">
        <v>275</v>
      </c>
      <c r="E1730" t="s">
        <v>236</v>
      </c>
      <c r="F1730" t="s">
        <v>57</v>
      </c>
      <c r="G1730">
        <v>0</v>
      </c>
    </row>
    <row r="1731" spans="1:7" x14ac:dyDescent="0.35">
      <c r="A1731" t="s">
        <v>276</v>
      </c>
      <c r="B1731" t="s">
        <v>189</v>
      </c>
      <c r="C1731" t="s">
        <v>274</v>
      </c>
      <c r="D1731" t="s">
        <v>275</v>
      </c>
      <c r="E1731" t="s">
        <v>237</v>
      </c>
      <c r="F1731" t="s">
        <v>57</v>
      </c>
      <c r="G1731">
        <v>0</v>
      </c>
    </row>
    <row r="1732" spans="1:7" x14ac:dyDescent="0.35">
      <c r="A1732" t="s">
        <v>276</v>
      </c>
      <c r="B1732" t="s">
        <v>189</v>
      </c>
      <c r="C1732" t="s">
        <v>274</v>
      </c>
      <c r="D1732" t="s">
        <v>275</v>
      </c>
      <c r="E1732" t="s">
        <v>238</v>
      </c>
      <c r="F1732" t="s">
        <v>57</v>
      </c>
      <c r="G1732">
        <v>0</v>
      </c>
    </row>
    <row r="1733" spans="1:7" x14ac:dyDescent="0.35">
      <c r="A1733" t="s">
        <v>276</v>
      </c>
      <c r="B1733" t="s">
        <v>189</v>
      </c>
      <c r="C1733" t="s">
        <v>274</v>
      </c>
      <c r="D1733" t="s">
        <v>275</v>
      </c>
      <c r="E1733" t="s">
        <v>239</v>
      </c>
      <c r="F1733" t="s">
        <v>57</v>
      </c>
      <c r="G1733">
        <v>0</v>
      </c>
    </row>
    <row r="1734" spans="1:7" x14ac:dyDescent="0.35">
      <c r="A1734" t="s">
        <v>276</v>
      </c>
      <c r="B1734" t="s">
        <v>189</v>
      </c>
      <c r="C1734" t="s">
        <v>274</v>
      </c>
      <c r="D1734" t="s">
        <v>275</v>
      </c>
      <c r="E1734" t="s">
        <v>240</v>
      </c>
      <c r="F1734" t="s">
        <v>57</v>
      </c>
      <c r="G1734">
        <v>0</v>
      </c>
    </row>
    <row r="1735" spans="1:7" x14ac:dyDescent="0.35">
      <c r="A1735" t="s">
        <v>276</v>
      </c>
      <c r="B1735" t="s">
        <v>189</v>
      </c>
      <c r="C1735" t="s">
        <v>274</v>
      </c>
      <c r="D1735" t="s">
        <v>275</v>
      </c>
      <c r="E1735" t="s">
        <v>241</v>
      </c>
      <c r="F1735" t="s">
        <v>57</v>
      </c>
      <c r="G1735">
        <v>0</v>
      </c>
    </row>
    <row r="1736" spans="1:7" x14ac:dyDescent="0.35">
      <c r="A1736" t="s">
        <v>276</v>
      </c>
      <c r="B1736" t="s">
        <v>32</v>
      </c>
      <c r="C1736" t="s">
        <v>274</v>
      </c>
      <c r="D1736" t="s">
        <v>275</v>
      </c>
      <c r="E1736" t="s">
        <v>228</v>
      </c>
      <c r="F1736" t="s">
        <v>57</v>
      </c>
      <c r="G1736">
        <v>0</v>
      </c>
    </row>
    <row r="1737" spans="1:7" x14ac:dyDescent="0.35">
      <c r="A1737" t="s">
        <v>276</v>
      </c>
      <c r="B1737" t="s">
        <v>32</v>
      </c>
      <c r="C1737" t="s">
        <v>274</v>
      </c>
      <c r="D1737" t="s">
        <v>275</v>
      </c>
      <c r="E1737" t="s">
        <v>229</v>
      </c>
      <c r="F1737" t="s">
        <v>57</v>
      </c>
      <c r="G1737">
        <v>0</v>
      </c>
    </row>
    <row r="1738" spans="1:7" x14ac:dyDescent="0.35">
      <c r="A1738" t="s">
        <v>276</v>
      </c>
      <c r="B1738" t="s">
        <v>32</v>
      </c>
      <c r="C1738" t="s">
        <v>274</v>
      </c>
      <c r="D1738" t="s">
        <v>275</v>
      </c>
      <c r="E1738" t="s">
        <v>230</v>
      </c>
      <c r="F1738" t="s">
        <v>57</v>
      </c>
      <c r="G1738">
        <v>0</v>
      </c>
    </row>
    <row r="1739" spans="1:7" x14ac:dyDescent="0.35">
      <c r="A1739" t="s">
        <v>276</v>
      </c>
      <c r="B1739" t="s">
        <v>32</v>
      </c>
      <c r="C1739" t="s">
        <v>274</v>
      </c>
      <c r="D1739" t="s">
        <v>275</v>
      </c>
      <c r="E1739" t="s">
        <v>231</v>
      </c>
      <c r="F1739" t="s">
        <v>57</v>
      </c>
      <c r="G1739">
        <v>0</v>
      </c>
    </row>
    <row r="1740" spans="1:7" x14ac:dyDescent="0.35">
      <c r="A1740" t="s">
        <v>276</v>
      </c>
      <c r="B1740" t="s">
        <v>32</v>
      </c>
      <c r="C1740" t="s">
        <v>274</v>
      </c>
      <c r="D1740" t="s">
        <v>275</v>
      </c>
      <c r="E1740" t="s">
        <v>232</v>
      </c>
      <c r="F1740" t="s">
        <v>57</v>
      </c>
      <c r="G1740">
        <v>0</v>
      </c>
    </row>
    <row r="1741" spans="1:7" x14ac:dyDescent="0.35">
      <c r="A1741" t="s">
        <v>276</v>
      </c>
      <c r="B1741" t="s">
        <v>32</v>
      </c>
      <c r="C1741" t="s">
        <v>274</v>
      </c>
      <c r="D1741" t="s">
        <v>275</v>
      </c>
      <c r="E1741" t="s">
        <v>233</v>
      </c>
      <c r="F1741" t="s">
        <v>57</v>
      </c>
      <c r="G1741">
        <v>0</v>
      </c>
    </row>
    <row r="1742" spans="1:7" x14ac:dyDescent="0.35">
      <c r="A1742" t="s">
        <v>276</v>
      </c>
      <c r="B1742" t="s">
        <v>32</v>
      </c>
      <c r="C1742" t="s">
        <v>274</v>
      </c>
      <c r="D1742" t="s">
        <v>275</v>
      </c>
      <c r="E1742" t="s">
        <v>234</v>
      </c>
      <c r="F1742" t="s">
        <v>57</v>
      </c>
      <c r="G1742">
        <v>0</v>
      </c>
    </row>
    <row r="1743" spans="1:7" x14ac:dyDescent="0.35">
      <c r="A1743" t="s">
        <v>276</v>
      </c>
      <c r="B1743" t="s">
        <v>32</v>
      </c>
      <c r="C1743" t="s">
        <v>274</v>
      </c>
      <c r="D1743" t="s">
        <v>275</v>
      </c>
      <c r="E1743" t="s">
        <v>235</v>
      </c>
      <c r="F1743" t="s">
        <v>57</v>
      </c>
      <c r="G1743">
        <v>0</v>
      </c>
    </row>
    <row r="1744" spans="1:7" x14ac:dyDescent="0.35">
      <c r="A1744" t="s">
        <v>276</v>
      </c>
      <c r="B1744" t="s">
        <v>32</v>
      </c>
      <c r="C1744" t="s">
        <v>274</v>
      </c>
      <c r="D1744" t="s">
        <v>275</v>
      </c>
      <c r="E1744" t="s">
        <v>236</v>
      </c>
      <c r="F1744" t="s">
        <v>57</v>
      </c>
      <c r="G1744">
        <v>0</v>
      </c>
    </row>
    <row r="1745" spans="1:7" x14ac:dyDescent="0.35">
      <c r="A1745" t="s">
        <v>276</v>
      </c>
      <c r="B1745" t="s">
        <v>32</v>
      </c>
      <c r="C1745" t="s">
        <v>274</v>
      </c>
      <c r="D1745" t="s">
        <v>275</v>
      </c>
      <c r="E1745" t="s">
        <v>237</v>
      </c>
      <c r="F1745" t="s">
        <v>57</v>
      </c>
      <c r="G1745">
        <v>0</v>
      </c>
    </row>
    <row r="1746" spans="1:7" x14ac:dyDescent="0.35">
      <c r="A1746" t="s">
        <v>276</v>
      </c>
      <c r="B1746" t="s">
        <v>32</v>
      </c>
      <c r="C1746" t="s">
        <v>274</v>
      </c>
      <c r="D1746" t="s">
        <v>275</v>
      </c>
      <c r="E1746" t="s">
        <v>238</v>
      </c>
      <c r="F1746" t="s">
        <v>57</v>
      </c>
      <c r="G1746">
        <v>0</v>
      </c>
    </row>
    <row r="1747" spans="1:7" x14ac:dyDescent="0.35">
      <c r="A1747" t="s">
        <v>276</v>
      </c>
      <c r="B1747" t="s">
        <v>32</v>
      </c>
      <c r="C1747" t="s">
        <v>274</v>
      </c>
      <c r="D1747" t="s">
        <v>275</v>
      </c>
      <c r="E1747" t="s">
        <v>239</v>
      </c>
      <c r="F1747" t="s">
        <v>57</v>
      </c>
      <c r="G1747">
        <v>0</v>
      </c>
    </row>
    <row r="1748" spans="1:7" x14ac:dyDescent="0.35">
      <c r="A1748" t="s">
        <v>276</v>
      </c>
      <c r="B1748" t="s">
        <v>32</v>
      </c>
      <c r="C1748" t="s">
        <v>274</v>
      </c>
      <c r="D1748" t="s">
        <v>275</v>
      </c>
      <c r="E1748" t="s">
        <v>240</v>
      </c>
      <c r="F1748" t="s">
        <v>57</v>
      </c>
      <c r="G1748">
        <v>0</v>
      </c>
    </row>
    <row r="1749" spans="1:7" x14ac:dyDescent="0.35">
      <c r="A1749" t="s">
        <v>276</v>
      </c>
      <c r="B1749" t="s">
        <v>32</v>
      </c>
      <c r="C1749" t="s">
        <v>274</v>
      </c>
      <c r="D1749" t="s">
        <v>275</v>
      </c>
      <c r="E1749" t="s">
        <v>241</v>
      </c>
      <c r="F1749" t="s">
        <v>57</v>
      </c>
      <c r="G1749">
        <v>0</v>
      </c>
    </row>
    <row r="1750" spans="1:7" x14ac:dyDescent="0.35">
      <c r="A1750" t="s">
        <v>276</v>
      </c>
      <c r="B1750" t="s">
        <v>33</v>
      </c>
      <c r="C1750" t="s">
        <v>274</v>
      </c>
      <c r="D1750" t="s">
        <v>275</v>
      </c>
      <c r="E1750" t="s">
        <v>228</v>
      </c>
      <c r="F1750" t="s">
        <v>57</v>
      </c>
      <c r="G1750">
        <v>0</v>
      </c>
    </row>
    <row r="1751" spans="1:7" x14ac:dyDescent="0.35">
      <c r="A1751" t="s">
        <v>276</v>
      </c>
      <c r="B1751" t="s">
        <v>33</v>
      </c>
      <c r="C1751" t="s">
        <v>274</v>
      </c>
      <c r="D1751" t="s">
        <v>275</v>
      </c>
      <c r="E1751" t="s">
        <v>229</v>
      </c>
      <c r="F1751" t="s">
        <v>57</v>
      </c>
      <c r="G1751">
        <v>0</v>
      </c>
    </row>
    <row r="1752" spans="1:7" x14ac:dyDescent="0.35">
      <c r="A1752" t="s">
        <v>276</v>
      </c>
      <c r="B1752" t="s">
        <v>33</v>
      </c>
      <c r="C1752" t="s">
        <v>274</v>
      </c>
      <c r="D1752" t="s">
        <v>275</v>
      </c>
      <c r="E1752" t="s">
        <v>230</v>
      </c>
      <c r="F1752" t="s">
        <v>57</v>
      </c>
      <c r="G1752">
        <v>0</v>
      </c>
    </row>
    <row r="1753" spans="1:7" x14ac:dyDescent="0.35">
      <c r="A1753" t="s">
        <v>276</v>
      </c>
      <c r="B1753" t="s">
        <v>33</v>
      </c>
      <c r="C1753" t="s">
        <v>274</v>
      </c>
      <c r="D1753" t="s">
        <v>275</v>
      </c>
      <c r="E1753" t="s">
        <v>231</v>
      </c>
      <c r="F1753" t="s">
        <v>57</v>
      </c>
      <c r="G1753">
        <v>0</v>
      </c>
    </row>
    <row r="1754" spans="1:7" x14ac:dyDescent="0.35">
      <c r="A1754" t="s">
        <v>276</v>
      </c>
      <c r="B1754" t="s">
        <v>33</v>
      </c>
      <c r="C1754" t="s">
        <v>274</v>
      </c>
      <c r="D1754" t="s">
        <v>275</v>
      </c>
      <c r="E1754" t="s">
        <v>232</v>
      </c>
      <c r="F1754" t="s">
        <v>57</v>
      </c>
      <c r="G1754">
        <v>1</v>
      </c>
    </row>
    <row r="1755" spans="1:7" x14ac:dyDescent="0.35">
      <c r="A1755" t="s">
        <v>276</v>
      </c>
      <c r="B1755" t="s">
        <v>33</v>
      </c>
      <c r="C1755" t="s">
        <v>274</v>
      </c>
      <c r="D1755" t="s">
        <v>275</v>
      </c>
      <c r="E1755" t="s">
        <v>233</v>
      </c>
      <c r="F1755" t="s">
        <v>57</v>
      </c>
      <c r="G1755">
        <v>0</v>
      </c>
    </row>
    <row r="1756" spans="1:7" x14ac:dyDescent="0.35">
      <c r="A1756" t="s">
        <v>276</v>
      </c>
      <c r="B1756" t="s">
        <v>33</v>
      </c>
      <c r="C1756" t="s">
        <v>274</v>
      </c>
      <c r="D1756" t="s">
        <v>275</v>
      </c>
      <c r="E1756" t="s">
        <v>234</v>
      </c>
      <c r="F1756" t="s">
        <v>57</v>
      </c>
      <c r="G1756">
        <v>0</v>
      </c>
    </row>
    <row r="1757" spans="1:7" x14ac:dyDescent="0.35">
      <c r="A1757" t="s">
        <v>276</v>
      </c>
      <c r="B1757" t="s">
        <v>33</v>
      </c>
      <c r="C1757" t="s">
        <v>274</v>
      </c>
      <c r="D1757" t="s">
        <v>275</v>
      </c>
      <c r="E1757" t="s">
        <v>235</v>
      </c>
      <c r="F1757" t="s">
        <v>57</v>
      </c>
      <c r="G1757">
        <v>0</v>
      </c>
    </row>
    <row r="1758" spans="1:7" x14ac:dyDescent="0.35">
      <c r="A1758" t="s">
        <v>276</v>
      </c>
      <c r="B1758" t="s">
        <v>33</v>
      </c>
      <c r="C1758" t="s">
        <v>274</v>
      </c>
      <c r="D1758" t="s">
        <v>275</v>
      </c>
      <c r="E1758" t="s">
        <v>236</v>
      </c>
      <c r="F1758" t="s">
        <v>57</v>
      </c>
      <c r="G1758">
        <v>0</v>
      </c>
    </row>
    <row r="1759" spans="1:7" x14ac:dyDescent="0.35">
      <c r="A1759" t="s">
        <v>276</v>
      </c>
      <c r="B1759" t="s">
        <v>33</v>
      </c>
      <c r="C1759" t="s">
        <v>274</v>
      </c>
      <c r="D1759" t="s">
        <v>275</v>
      </c>
      <c r="E1759" t="s">
        <v>237</v>
      </c>
      <c r="F1759" t="s">
        <v>57</v>
      </c>
      <c r="G1759">
        <v>0</v>
      </c>
    </row>
    <row r="1760" spans="1:7" x14ac:dyDescent="0.35">
      <c r="A1760" t="s">
        <v>276</v>
      </c>
      <c r="B1760" t="s">
        <v>33</v>
      </c>
      <c r="C1760" t="s">
        <v>274</v>
      </c>
      <c r="D1760" t="s">
        <v>275</v>
      </c>
      <c r="E1760" t="s">
        <v>238</v>
      </c>
      <c r="F1760" t="s">
        <v>57</v>
      </c>
      <c r="G1760">
        <v>0</v>
      </c>
    </row>
    <row r="1761" spans="1:7" x14ac:dyDescent="0.35">
      <c r="A1761" t="s">
        <v>276</v>
      </c>
      <c r="B1761" t="s">
        <v>33</v>
      </c>
      <c r="C1761" t="s">
        <v>274</v>
      </c>
      <c r="D1761" t="s">
        <v>275</v>
      </c>
      <c r="E1761" t="s">
        <v>239</v>
      </c>
      <c r="F1761" t="s">
        <v>57</v>
      </c>
      <c r="G1761">
        <v>0</v>
      </c>
    </row>
    <row r="1762" spans="1:7" x14ac:dyDescent="0.35">
      <c r="A1762" t="s">
        <v>276</v>
      </c>
      <c r="B1762" t="s">
        <v>33</v>
      </c>
      <c r="C1762" t="s">
        <v>274</v>
      </c>
      <c r="D1762" t="s">
        <v>275</v>
      </c>
      <c r="E1762" t="s">
        <v>240</v>
      </c>
      <c r="F1762" t="s">
        <v>57</v>
      </c>
      <c r="G1762">
        <v>0</v>
      </c>
    </row>
    <row r="1763" spans="1:7" x14ac:dyDescent="0.35">
      <c r="A1763" t="s">
        <v>276</v>
      </c>
      <c r="B1763" t="s">
        <v>33</v>
      </c>
      <c r="C1763" t="s">
        <v>274</v>
      </c>
      <c r="D1763" t="s">
        <v>275</v>
      </c>
      <c r="E1763" t="s">
        <v>241</v>
      </c>
      <c r="F1763" t="s">
        <v>57</v>
      </c>
      <c r="G1763">
        <v>0</v>
      </c>
    </row>
    <row r="1764" spans="1:7" x14ac:dyDescent="0.35">
      <c r="A1764" t="s">
        <v>276</v>
      </c>
      <c r="B1764" t="s">
        <v>34</v>
      </c>
      <c r="C1764" t="s">
        <v>274</v>
      </c>
      <c r="D1764" t="s">
        <v>275</v>
      </c>
      <c r="E1764" t="s">
        <v>228</v>
      </c>
      <c r="F1764" t="s">
        <v>57</v>
      </c>
      <c r="G1764">
        <v>0</v>
      </c>
    </row>
    <row r="1765" spans="1:7" x14ac:dyDescent="0.35">
      <c r="A1765" t="s">
        <v>276</v>
      </c>
      <c r="B1765" t="s">
        <v>34</v>
      </c>
      <c r="C1765" t="s">
        <v>274</v>
      </c>
      <c r="D1765" t="s">
        <v>275</v>
      </c>
      <c r="E1765" t="s">
        <v>229</v>
      </c>
      <c r="F1765" t="s">
        <v>57</v>
      </c>
      <c r="G1765">
        <v>0</v>
      </c>
    </row>
    <row r="1766" spans="1:7" x14ac:dyDescent="0.35">
      <c r="A1766" t="s">
        <v>276</v>
      </c>
      <c r="B1766" t="s">
        <v>34</v>
      </c>
      <c r="C1766" t="s">
        <v>274</v>
      </c>
      <c r="D1766" t="s">
        <v>275</v>
      </c>
      <c r="E1766" t="s">
        <v>230</v>
      </c>
      <c r="F1766" t="s">
        <v>57</v>
      </c>
      <c r="G1766">
        <v>0</v>
      </c>
    </row>
    <row r="1767" spans="1:7" x14ac:dyDescent="0.35">
      <c r="A1767" t="s">
        <v>276</v>
      </c>
      <c r="B1767" t="s">
        <v>34</v>
      </c>
      <c r="C1767" t="s">
        <v>274</v>
      </c>
      <c r="D1767" t="s">
        <v>275</v>
      </c>
      <c r="E1767" t="s">
        <v>231</v>
      </c>
      <c r="F1767" t="s">
        <v>57</v>
      </c>
      <c r="G1767">
        <v>0</v>
      </c>
    </row>
    <row r="1768" spans="1:7" x14ac:dyDescent="0.35">
      <c r="A1768" t="s">
        <v>276</v>
      </c>
      <c r="B1768" t="s">
        <v>34</v>
      </c>
      <c r="C1768" t="s">
        <v>274</v>
      </c>
      <c r="D1768" t="s">
        <v>275</v>
      </c>
      <c r="E1768" t="s">
        <v>232</v>
      </c>
      <c r="F1768" t="s">
        <v>57</v>
      </c>
      <c r="G1768">
        <v>0</v>
      </c>
    </row>
    <row r="1769" spans="1:7" x14ac:dyDescent="0.35">
      <c r="A1769" t="s">
        <v>276</v>
      </c>
      <c r="B1769" t="s">
        <v>34</v>
      </c>
      <c r="C1769" t="s">
        <v>274</v>
      </c>
      <c r="D1769" t="s">
        <v>275</v>
      </c>
      <c r="E1769" t="s">
        <v>233</v>
      </c>
      <c r="F1769" t="s">
        <v>57</v>
      </c>
      <c r="G1769">
        <v>0</v>
      </c>
    </row>
    <row r="1770" spans="1:7" x14ac:dyDescent="0.35">
      <c r="A1770" t="s">
        <v>276</v>
      </c>
      <c r="B1770" t="s">
        <v>34</v>
      </c>
      <c r="C1770" t="s">
        <v>274</v>
      </c>
      <c r="D1770" t="s">
        <v>275</v>
      </c>
      <c r="E1770" t="s">
        <v>234</v>
      </c>
      <c r="F1770" t="s">
        <v>57</v>
      </c>
      <c r="G1770">
        <v>0</v>
      </c>
    </row>
    <row r="1771" spans="1:7" x14ac:dyDescent="0.35">
      <c r="A1771" t="s">
        <v>276</v>
      </c>
      <c r="B1771" t="s">
        <v>34</v>
      </c>
      <c r="C1771" t="s">
        <v>274</v>
      </c>
      <c r="D1771" t="s">
        <v>275</v>
      </c>
      <c r="E1771" t="s">
        <v>235</v>
      </c>
      <c r="F1771" t="s">
        <v>57</v>
      </c>
      <c r="G1771">
        <v>0</v>
      </c>
    </row>
    <row r="1772" spans="1:7" x14ac:dyDescent="0.35">
      <c r="A1772" t="s">
        <v>276</v>
      </c>
      <c r="B1772" t="s">
        <v>34</v>
      </c>
      <c r="C1772" t="s">
        <v>274</v>
      </c>
      <c r="D1772" t="s">
        <v>275</v>
      </c>
      <c r="E1772" t="s">
        <v>236</v>
      </c>
      <c r="F1772" t="s">
        <v>57</v>
      </c>
      <c r="G1772">
        <v>0</v>
      </c>
    </row>
    <row r="1773" spans="1:7" x14ac:dyDescent="0.35">
      <c r="A1773" t="s">
        <v>276</v>
      </c>
      <c r="B1773" t="s">
        <v>34</v>
      </c>
      <c r="C1773" t="s">
        <v>274</v>
      </c>
      <c r="D1773" t="s">
        <v>275</v>
      </c>
      <c r="E1773" t="s">
        <v>237</v>
      </c>
      <c r="F1773" t="s">
        <v>57</v>
      </c>
      <c r="G1773">
        <v>0</v>
      </c>
    </row>
    <row r="1774" spans="1:7" x14ac:dyDescent="0.35">
      <c r="A1774" t="s">
        <v>276</v>
      </c>
      <c r="B1774" t="s">
        <v>34</v>
      </c>
      <c r="C1774" t="s">
        <v>274</v>
      </c>
      <c r="D1774" t="s">
        <v>275</v>
      </c>
      <c r="E1774" t="s">
        <v>238</v>
      </c>
      <c r="F1774" t="s">
        <v>57</v>
      </c>
      <c r="G1774">
        <v>0</v>
      </c>
    </row>
    <row r="1775" spans="1:7" x14ac:dyDescent="0.35">
      <c r="A1775" t="s">
        <v>276</v>
      </c>
      <c r="B1775" t="s">
        <v>34</v>
      </c>
      <c r="C1775" t="s">
        <v>274</v>
      </c>
      <c r="D1775" t="s">
        <v>275</v>
      </c>
      <c r="E1775" t="s">
        <v>239</v>
      </c>
      <c r="F1775" t="s">
        <v>57</v>
      </c>
      <c r="G1775">
        <v>0</v>
      </c>
    </row>
    <row r="1776" spans="1:7" x14ac:dyDescent="0.35">
      <c r="A1776" t="s">
        <v>276</v>
      </c>
      <c r="B1776" t="s">
        <v>34</v>
      </c>
      <c r="C1776" t="s">
        <v>274</v>
      </c>
      <c r="D1776" t="s">
        <v>275</v>
      </c>
      <c r="E1776" t="s">
        <v>240</v>
      </c>
      <c r="F1776" t="s">
        <v>57</v>
      </c>
      <c r="G1776">
        <v>0</v>
      </c>
    </row>
    <row r="1777" spans="1:7" x14ac:dyDescent="0.35">
      <c r="A1777" t="s">
        <v>276</v>
      </c>
      <c r="B1777" t="s">
        <v>34</v>
      </c>
      <c r="C1777" t="s">
        <v>274</v>
      </c>
      <c r="D1777" t="s">
        <v>275</v>
      </c>
      <c r="E1777" t="s">
        <v>241</v>
      </c>
      <c r="F1777" t="s">
        <v>57</v>
      </c>
      <c r="G1777">
        <v>0</v>
      </c>
    </row>
    <row r="1778" spans="1:7" x14ac:dyDescent="0.35">
      <c r="A1778" t="s">
        <v>276</v>
      </c>
      <c r="B1778" t="s">
        <v>35</v>
      </c>
      <c r="C1778" t="s">
        <v>274</v>
      </c>
      <c r="D1778" t="s">
        <v>275</v>
      </c>
      <c r="E1778" t="s">
        <v>228</v>
      </c>
      <c r="F1778" t="s">
        <v>57</v>
      </c>
      <c r="G1778">
        <v>0</v>
      </c>
    </row>
    <row r="1779" spans="1:7" x14ac:dyDescent="0.35">
      <c r="A1779" t="s">
        <v>276</v>
      </c>
      <c r="B1779" t="s">
        <v>35</v>
      </c>
      <c r="C1779" t="s">
        <v>274</v>
      </c>
      <c r="D1779" t="s">
        <v>275</v>
      </c>
      <c r="E1779" t="s">
        <v>229</v>
      </c>
      <c r="F1779" t="s">
        <v>57</v>
      </c>
      <c r="G1779">
        <v>0</v>
      </c>
    </row>
    <row r="1780" spans="1:7" x14ac:dyDescent="0.35">
      <c r="A1780" t="s">
        <v>276</v>
      </c>
      <c r="B1780" t="s">
        <v>35</v>
      </c>
      <c r="C1780" t="s">
        <v>274</v>
      </c>
      <c r="D1780" t="s">
        <v>275</v>
      </c>
      <c r="E1780" t="s">
        <v>230</v>
      </c>
      <c r="F1780" t="s">
        <v>57</v>
      </c>
      <c r="G1780">
        <v>0</v>
      </c>
    </row>
    <row r="1781" spans="1:7" x14ac:dyDescent="0.35">
      <c r="A1781" t="s">
        <v>276</v>
      </c>
      <c r="B1781" t="s">
        <v>35</v>
      </c>
      <c r="C1781" t="s">
        <v>274</v>
      </c>
      <c r="D1781" t="s">
        <v>275</v>
      </c>
      <c r="E1781" t="s">
        <v>231</v>
      </c>
      <c r="F1781" t="s">
        <v>57</v>
      </c>
      <c r="G1781">
        <v>0</v>
      </c>
    </row>
    <row r="1782" spans="1:7" x14ac:dyDescent="0.35">
      <c r="A1782" t="s">
        <v>276</v>
      </c>
      <c r="B1782" t="s">
        <v>35</v>
      </c>
      <c r="C1782" t="s">
        <v>274</v>
      </c>
      <c r="D1782" t="s">
        <v>275</v>
      </c>
      <c r="E1782" t="s">
        <v>232</v>
      </c>
      <c r="F1782" t="s">
        <v>57</v>
      </c>
      <c r="G1782">
        <v>0</v>
      </c>
    </row>
    <row r="1783" spans="1:7" x14ac:dyDescent="0.35">
      <c r="A1783" t="s">
        <v>276</v>
      </c>
      <c r="B1783" t="s">
        <v>35</v>
      </c>
      <c r="C1783" t="s">
        <v>274</v>
      </c>
      <c r="D1783" t="s">
        <v>275</v>
      </c>
      <c r="E1783" t="s">
        <v>233</v>
      </c>
      <c r="F1783" t="s">
        <v>57</v>
      </c>
      <c r="G1783">
        <v>0</v>
      </c>
    </row>
    <row r="1784" spans="1:7" x14ac:dyDescent="0.35">
      <c r="A1784" t="s">
        <v>276</v>
      </c>
      <c r="B1784" t="s">
        <v>35</v>
      </c>
      <c r="C1784" t="s">
        <v>274</v>
      </c>
      <c r="D1784" t="s">
        <v>275</v>
      </c>
      <c r="E1784" t="s">
        <v>234</v>
      </c>
      <c r="F1784" t="s">
        <v>57</v>
      </c>
      <c r="G1784">
        <v>0</v>
      </c>
    </row>
    <row r="1785" spans="1:7" x14ac:dyDescent="0.35">
      <c r="A1785" t="s">
        <v>276</v>
      </c>
      <c r="B1785" t="s">
        <v>35</v>
      </c>
      <c r="C1785" t="s">
        <v>274</v>
      </c>
      <c r="D1785" t="s">
        <v>275</v>
      </c>
      <c r="E1785" t="s">
        <v>235</v>
      </c>
      <c r="F1785" t="s">
        <v>57</v>
      </c>
      <c r="G1785">
        <v>0</v>
      </c>
    </row>
    <row r="1786" spans="1:7" x14ac:dyDescent="0.35">
      <c r="A1786" t="s">
        <v>276</v>
      </c>
      <c r="B1786" t="s">
        <v>35</v>
      </c>
      <c r="C1786" t="s">
        <v>274</v>
      </c>
      <c r="D1786" t="s">
        <v>275</v>
      </c>
      <c r="E1786" t="s">
        <v>236</v>
      </c>
      <c r="F1786" t="s">
        <v>57</v>
      </c>
      <c r="G1786">
        <v>0</v>
      </c>
    </row>
    <row r="1787" spans="1:7" x14ac:dyDescent="0.35">
      <c r="A1787" t="s">
        <v>276</v>
      </c>
      <c r="B1787" t="s">
        <v>35</v>
      </c>
      <c r="C1787" t="s">
        <v>274</v>
      </c>
      <c r="D1787" t="s">
        <v>275</v>
      </c>
      <c r="E1787" t="s">
        <v>237</v>
      </c>
      <c r="F1787" t="s">
        <v>57</v>
      </c>
      <c r="G1787">
        <v>0</v>
      </c>
    </row>
    <row r="1788" spans="1:7" x14ac:dyDescent="0.35">
      <c r="A1788" t="s">
        <v>276</v>
      </c>
      <c r="B1788" t="s">
        <v>35</v>
      </c>
      <c r="C1788" t="s">
        <v>274</v>
      </c>
      <c r="D1788" t="s">
        <v>275</v>
      </c>
      <c r="E1788" t="s">
        <v>238</v>
      </c>
      <c r="F1788" t="s">
        <v>57</v>
      </c>
      <c r="G1788">
        <v>0</v>
      </c>
    </row>
    <row r="1789" spans="1:7" x14ac:dyDescent="0.35">
      <c r="A1789" t="s">
        <v>276</v>
      </c>
      <c r="B1789" t="s">
        <v>35</v>
      </c>
      <c r="C1789" t="s">
        <v>274</v>
      </c>
      <c r="D1789" t="s">
        <v>275</v>
      </c>
      <c r="E1789" t="s">
        <v>239</v>
      </c>
      <c r="F1789" t="s">
        <v>57</v>
      </c>
      <c r="G1789">
        <v>0</v>
      </c>
    </row>
    <row r="1790" spans="1:7" x14ac:dyDescent="0.35">
      <c r="A1790" t="s">
        <v>276</v>
      </c>
      <c r="B1790" t="s">
        <v>35</v>
      </c>
      <c r="C1790" t="s">
        <v>274</v>
      </c>
      <c r="D1790" t="s">
        <v>275</v>
      </c>
      <c r="E1790" t="s">
        <v>240</v>
      </c>
      <c r="F1790" t="s">
        <v>57</v>
      </c>
      <c r="G1790">
        <v>0</v>
      </c>
    </row>
    <row r="1791" spans="1:7" x14ac:dyDescent="0.35">
      <c r="A1791" t="s">
        <v>276</v>
      </c>
      <c r="B1791" t="s">
        <v>35</v>
      </c>
      <c r="C1791" t="s">
        <v>274</v>
      </c>
      <c r="D1791" t="s">
        <v>275</v>
      </c>
      <c r="E1791" t="s">
        <v>241</v>
      </c>
      <c r="F1791" t="s">
        <v>57</v>
      </c>
      <c r="G1791">
        <v>0</v>
      </c>
    </row>
    <row r="1792" spans="1:7" x14ac:dyDescent="0.35">
      <c r="A1792" t="s">
        <v>276</v>
      </c>
      <c r="B1792" t="s">
        <v>36</v>
      </c>
      <c r="C1792" t="s">
        <v>274</v>
      </c>
      <c r="D1792" t="s">
        <v>275</v>
      </c>
      <c r="E1792" t="s">
        <v>228</v>
      </c>
      <c r="F1792" t="s">
        <v>57</v>
      </c>
      <c r="G1792">
        <v>0</v>
      </c>
    </row>
    <row r="1793" spans="1:7" x14ac:dyDescent="0.35">
      <c r="A1793" t="s">
        <v>276</v>
      </c>
      <c r="B1793" t="s">
        <v>36</v>
      </c>
      <c r="C1793" t="s">
        <v>274</v>
      </c>
      <c r="D1793" t="s">
        <v>275</v>
      </c>
      <c r="E1793" t="s">
        <v>229</v>
      </c>
      <c r="F1793" t="s">
        <v>57</v>
      </c>
      <c r="G1793">
        <v>1</v>
      </c>
    </row>
    <row r="1794" spans="1:7" x14ac:dyDescent="0.35">
      <c r="A1794" t="s">
        <v>276</v>
      </c>
      <c r="B1794" t="s">
        <v>36</v>
      </c>
      <c r="C1794" t="s">
        <v>274</v>
      </c>
      <c r="D1794" t="s">
        <v>275</v>
      </c>
      <c r="E1794" t="s">
        <v>230</v>
      </c>
      <c r="F1794" t="s">
        <v>57</v>
      </c>
      <c r="G1794">
        <v>1</v>
      </c>
    </row>
    <row r="1795" spans="1:7" x14ac:dyDescent="0.35">
      <c r="A1795" t="s">
        <v>276</v>
      </c>
      <c r="B1795" t="s">
        <v>36</v>
      </c>
      <c r="C1795" t="s">
        <v>274</v>
      </c>
      <c r="D1795" t="s">
        <v>275</v>
      </c>
      <c r="E1795" t="s">
        <v>231</v>
      </c>
      <c r="F1795" t="s">
        <v>57</v>
      </c>
      <c r="G1795">
        <v>0</v>
      </c>
    </row>
    <row r="1796" spans="1:7" x14ac:dyDescent="0.35">
      <c r="A1796" t="s">
        <v>276</v>
      </c>
      <c r="B1796" t="s">
        <v>36</v>
      </c>
      <c r="C1796" t="s">
        <v>274</v>
      </c>
      <c r="D1796" t="s">
        <v>275</v>
      </c>
      <c r="E1796" t="s">
        <v>232</v>
      </c>
      <c r="F1796" t="s">
        <v>57</v>
      </c>
      <c r="G1796">
        <v>0</v>
      </c>
    </row>
    <row r="1797" spans="1:7" x14ac:dyDescent="0.35">
      <c r="A1797" t="s">
        <v>276</v>
      </c>
      <c r="B1797" t="s">
        <v>36</v>
      </c>
      <c r="C1797" t="s">
        <v>274</v>
      </c>
      <c r="D1797" t="s">
        <v>275</v>
      </c>
      <c r="E1797" t="s">
        <v>233</v>
      </c>
      <c r="F1797" t="s">
        <v>57</v>
      </c>
      <c r="G1797">
        <v>0</v>
      </c>
    </row>
    <row r="1798" spans="1:7" x14ac:dyDescent="0.35">
      <c r="A1798" t="s">
        <v>276</v>
      </c>
      <c r="B1798" t="s">
        <v>36</v>
      </c>
      <c r="C1798" t="s">
        <v>274</v>
      </c>
      <c r="D1798" t="s">
        <v>275</v>
      </c>
      <c r="E1798" t="s">
        <v>234</v>
      </c>
      <c r="F1798" t="s">
        <v>57</v>
      </c>
      <c r="G1798">
        <v>0</v>
      </c>
    </row>
    <row r="1799" spans="1:7" x14ac:dyDescent="0.35">
      <c r="A1799" t="s">
        <v>276</v>
      </c>
      <c r="B1799" t="s">
        <v>36</v>
      </c>
      <c r="C1799" t="s">
        <v>274</v>
      </c>
      <c r="D1799" t="s">
        <v>275</v>
      </c>
      <c r="E1799" t="s">
        <v>235</v>
      </c>
      <c r="F1799" t="s">
        <v>57</v>
      </c>
      <c r="G1799">
        <v>0</v>
      </c>
    </row>
    <row r="1800" spans="1:7" x14ac:dyDescent="0.35">
      <c r="A1800" t="s">
        <v>276</v>
      </c>
      <c r="B1800" t="s">
        <v>36</v>
      </c>
      <c r="C1800" t="s">
        <v>274</v>
      </c>
      <c r="D1800" t="s">
        <v>275</v>
      </c>
      <c r="E1800" t="s">
        <v>236</v>
      </c>
      <c r="F1800" t="s">
        <v>57</v>
      </c>
      <c r="G1800">
        <v>0</v>
      </c>
    </row>
    <row r="1801" spans="1:7" x14ac:dyDescent="0.35">
      <c r="A1801" t="s">
        <v>276</v>
      </c>
      <c r="B1801" t="s">
        <v>36</v>
      </c>
      <c r="C1801" t="s">
        <v>274</v>
      </c>
      <c r="D1801" t="s">
        <v>275</v>
      </c>
      <c r="E1801" t="s">
        <v>237</v>
      </c>
      <c r="F1801" t="s">
        <v>57</v>
      </c>
      <c r="G1801">
        <v>0</v>
      </c>
    </row>
    <row r="1802" spans="1:7" x14ac:dyDescent="0.35">
      <c r="A1802" t="s">
        <v>276</v>
      </c>
      <c r="B1802" t="s">
        <v>36</v>
      </c>
      <c r="C1802" t="s">
        <v>274</v>
      </c>
      <c r="D1802" t="s">
        <v>275</v>
      </c>
      <c r="E1802" t="s">
        <v>238</v>
      </c>
      <c r="F1802" t="s">
        <v>57</v>
      </c>
      <c r="G1802">
        <v>0</v>
      </c>
    </row>
    <row r="1803" spans="1:7" x14ac:dyDescent="0.35">
      <c r="A1803" t="s">
        <v>276</v>
      </c>
      <c r="B1803" t="s">
        <v>36</v>
      </c>
      <c r="C1803" t="s">
        <v>274</v>
      </c>
      <c r="D1803" t="s">
        <v>275</v>
      </c>
      <c r="E1803" t="s">
        <v>239</v>
      </c>
      <c r="F1803" t="s">
        <v>57</v>
      </c>
      <c r="G1803">
        <v>0</v>
      </c>
    </row>
    <row r="1804" spans="1:7" x14ac:dyDescent="0.35">
      <c r="A1804" t="s">
        <v>276</v>
      </c>
      <c r="B1804" t="s">
        <v>36</v>
      </c>
      <c r="C1804" t="s">
        <v>274</v>
      </c>
      <c r="D1804" t="s">
        <v>275</v>
      </c>
      <c r="E1804" t="s">
        <v>240</v>
      </c>
      <c r="F1804" t="s">
        <v>57</v>
      </c>
      <c r="G1804">
        <v>0</v>
      </c>
    </row>
    <row r="1805" spans="1:7" x14ac:dyDescent="0.35">
      <c r="A1805" t="s">
        <v>276</v>
      </c>
      <c r="B1805" t="s">
        <v>36</v>
      </c>
      <c r="C1805" t="s">
        <v>274</v>
      </c>
      <c r="D1805" t="s">
        <v>275</v>
      </c>
      <c r="E1805" t="s">
        <v>241</v>
      </c>
      <c r="F1805" t="s">
        <v>57</v>
      </c>
      <c r="G1805">
        <v>0</v>
      </c>
    </row>
    <row r="1806" spans="1:7" x14ac:dyDescent="0.35">
      <c r="A1806" t="s">
        <v>276</v>
      </c>
      <c r="B1806" t="s">
        <v>37</v>
      </c>
      <c r="C1806" t="s">
        <v>274</v>
      </c>
      <c r="D1806" t="s">
        <v>275</v>
      </c>
      <c r="E1806" t="s">
        <v>228</v>
      </c>
      <c r="F1806" t="s">
        <v>57</v>
      </c>
      <c r="G1806">
        <v>0</v>
      </c>
    </row>
    <row r="1807" spans="1:7" x14ac:dyDescent="0.35">
      <c r="A1807" t="s">
        <v>276</v>
      </c>
      <c r="B1807" t="s">
        <v>37</v>
      </c>
      <c r="C1807" t="s">
        <v>274</v>
      </c>
      <c r="D1807" t="s">
        <v>275</v>
      </c>
      <c r="E1807" t="s">
        <v>229</v>
      </c>
      <c r="F1807" t="s">
        <v>57</v>
      </c>
      <c r="G1807">
        <v>0</v>
      </c>
    </row>
    <row r="1808" spans="1:7" x14ac:dyDescent="0.35">
      <c r="A1808" t="s">
        <v>276</v>
      </c>
      <c r="B1808" t="s">
        <v>37</v>
      </c>
      <c r="C1808" t="s">
        <v>274</v>
      </c>
      <c r="D1808" t="s">
        <v>275</v>
      </c>
      <c r="E1808" t="s">
        <v>230</v>
      </c>
      <c r="F1808" t="s">
        <v>57</v>
      </c>
      <c r="G1808">
        <v>1</v>
      </c>
    </row>
    <row r="1809" spans="1:7" x14ac:dyDescent="0.35">
      <c r="A1809" t="s">
        <v>276</v>
      </c>
      <c r="B1809" t="s">
        <v>37</v>
      </c>
      <c r="C1809" t="s">
        <v>274</v>
      </c>
      <c r="D1809" t="s">
        <v>275</v>
      </c>
      <c r="E1809" t="s">
        <v>231</v>
      </c>
      <c r="F1809" t="s">
        <v>57</v>
      </c>
      <c r="G1809">
        <v>0</v>
      </c>
    </row>
    <row r="1810" spans="1:7" x14ac:dyDescent="0.35">
      <c r="A1810" t="s">
        <v>276</v>
      </c>
      <c r="B1810" t="s">
        <v>37</v>
      </c>
      <c r="C1810" t="s">
        <v>274</v>
      </c>
      <c r="D1810" t="s">
        <v>275</v>
      </c>
      <c r="E1810" t="s">
        <v>232</v>
      </c>
      <c r="F1810" t="s">
        <v>57</v>
      </c>
      <c r="G1810">
        <v>0</v>
      </c>
    </row>
    <row r="1811" spans="1:7" x14ac:dyDescent="0.35">
      <c r="A1811" t="s">
        <v>276</v>
      </c>
      <c r="B1811" t="s">
        <v>37</v>
      </c>
      <c r="C1811" t="s">
        <v>274</v>
      </c>
      <c r="D1811" t="s">
        <v>275</v>
      </c>
      <c r="E1811" t="s">
        <v>233</v>
      </c>
      <c r="F1811" t="s">
        <v>57</v>
      </c>
      <c r="G1811">
        <v>0</v>
      </c>
    </row>
    <row r="1812" spans="1:7" x14ac:dyDescent="0.35">
      <c r="A1812" t="s">
        <v>276</v>
      </c>
      <c r="B1812" t="s">
        <v>37</v>
      </c>
      <c r="C1812" t="s">
        <v>274</v>
      </c>
      <c r="D1812" t="s">
        <v>275</v>
      </c>
      <c r="E1812" t="s">
        <v>234</v>
      </c>
      <c r="F1812" t="s">
        <v>57</v>
      </c>
      <c r="G1812">
        <v>0</v>
      </c>
    </row>
    <row r="1813" spans="1:7" x14ac:dyDescent="0.35">
      <c r="A1813" t="s">
        <v>276</v>
      </c>
      <c r="B1813" t="s">
        <v>37</v>
      </c>
      <c r="C1813" t="s">
        <v>274</v>
      </c>
      <c r="D1813" t="s">
        <v>275</v>
      </c>
      <c r="E1813" t="s">
        <v>235</v>
      </c>
      <c r="F1813" t="s">
        <v>57</v>
      </c>
      <c r="G1813">
        <v>2</v>
      </c>
    </row>
    <row r="1814" spans="1:7" x14ac:dyDescent="0.35">
      <c r="A1814" t="s">
        <v>276</v>
      </c>
      <c r="B1814" t="s">
        <v>37</v>
      </c>
      <c r="C1814" t="s">
        <v>274</v>
      </c>
      <c r="D1814" t="s">
        <v>275</v>
      </c>
      <c r="E1814" t="s">
        <v>236</v>
      </c>
      <c r="F1814" t="s">
        <v>57</v>
      </c>
      <c r="G1814">
        <v>2</v>
      </c>
    </row>
    <row r="1815" spans="1:7" x14ac:dyDescent="0.35">
      <c r="A1815" t="s">
        <v>276</v>
      </c>
      <c r="B1815" t="s">
        <v>37</v>
      </c>
      <c r="C1815" t="s">
        <v>274</v>
      </c>
      <c r="D1815" t="s">
        <v>275</v>
      </c>
      <c r="E1815" t="s">
        <v>237</v>
      </c>
      <c r="F1815" t="s">
        <v>57</v>
      </c>
      <c r="G1815">
        <v>0</v>
      </c>
    </row>
    <row r="1816" spans="1:7" x14ac:dyDescent="0.35">
      <c r="A1816" t="s">
        <v>276</v>
      </c>
      <c r="B1816" t="s">
        <v>37</v>
      </c>
      <c r="C1816" t="s">
        <v>274</v>
      </c>
      <c r="D1816" t="s">
        <v>275</v>
      </c>
      <c r="E1816" t="s">
        <v>238</v>
      </c>
      <c r="F1816" t="s">
        <v>57</v>
      </c>
      <c r="G1816">
        <v>0</v>
      </c>
    </row>
    <row r="1817" spans="1:7" x14ac:dyDescent="0.35">
      <c r="A1817" t="s">
        <v>276</v>
      </c>
      <c r="B1817" t="s">
        <v>37</v>
      </c>
      <c r="C1817" t="s">
        <v>274</v>
      </c>
      <c r="D1817" t="s">
        <v>275</v>
      </c>
      <c r="E1817" t="s">
        <v>239</v>
      </c>
      <c r="F1817" t="s">
        <v>57</v>
      </c>
      <c r="G1817">
        <v>0</v>
      </c>
    </row>
    <row r="1818" spans="1:7" x14ac:dyDescent="0.35">
      <c r="A1818" t="s">
        <v>276</v>
      </c>
      <c r="B1818" t="s">
        <v>37</v>
      </c>
      <c r="C1818" t="s">
        <v>274</v>
      </c>
      <c r="D1818" t="s">
        <v>275</v>
      </c>
      <c r="E1818" t="s">
        <v>240</v>
      </c>
      <c r="F1818" t="s">
        <v>57</v>
      </c>
      <c r="G1818">
        <v>0</v>
      </c>
    </row>
    <row r="1819" spans="1:7" x14ac:dyDescent="0.35">
      <c r="A1819" t="s">
        <v>276</v>
      </c>
      <c r="B1819" t="s">
        <v>37</v>
      </c>
      <c r="C1819" t="s">
        <v>274</v>
      </c>
      <c r="D1819" t="s">
        <v>275</v>
      </c>
      <c r="E1819" t="s">
        <v>241</v>
      </c>
      <c r="F1819" t="s">
        <v>57</v>
      </c>
      <c r="G1819">
        <v>0</v>
      </c>
    </row>
    <row r="1820" spans="1:7" x14ac:dyDescent="0.35">
      <c r="A1820" t="s">
        <v>276</v>
      </c>
      <c r="B1820" t="s">
        <v>38</v>
      </c>
      <c r="C1820" t="s">
        <v>274</v>
      </c>
      <c r="D1820" t="s">
        <v>275</v>
      </c>
      <c r="E1820" t="s">
        <v>228</v>
      </c>
      <c r="F1820" t="s">
        <v>57</v>
      </c>
      <c r="G1820">
        <v>0</v>
      </c>
    </row>
    <row r="1821" spans="1:7" x14ac:dyDescent="0.35">
      <c r="A1821" t="s">
        <v>276</v>
      </c>
      <c r="B1821" t="s">
        <v>38</v>
      </c>
      <c r="C1821" t="s">
        <v>274</v>
      </c>
      <c r="D1821" t="s">
        <v>275</v>
      </c>
      <c r="E1821" t="s">
        <v>229</v>
      </c>
      <c r="F1821" t="s">
        <v>57</v>
      </c>
      <c r="G1821">
        <v>0</v>
      </c>
    </row>
    <row r="1822" spans="1:7" x14ac:dyDescent="0.35">
      <c r="A1822" t="s">
        <v>276</v>
      </c>
      <c r="B1822" t="s">
        <v>38</v>
      </c>
      <c r="C1822" t="s">
        <v>274</v>
      </c>
      <c r="D1822" t="s">
        <v>275</v>
      </c>
      <c r="E1822" t="s">
        <v>230</v>
      </c>
      <c r="F1822" t="s">
        <v>57</v>
      </c>
      <c r="G1822">
        <v>1</v>
      </c>
    </row>
    <row r="1823" spans="1:7" x14ac:dyDescent="0.35">
      <c r="A1823" t="s">
        <v>276</v>
      </c>
      <c r="B1823" t="s">
        <v>38</v>
      </c>
      <c r="C1823" t="s">
        <v>274</v>
      </c>
      <c r="D1823" t="s">
        <v>275</v>
      </c>
      <c r="E1823" t="s">
        <v>231</v>
      </c>
      <c r="F1823" t="s">
        <v>57</v>
      </c>
      <c r="G1823">
        <v>0</v>
      </c>
    </row>
    <row r="1824" spans="1:7" x14ac:dyDescent="0.35">
      <c r="A1824" t="s">
        <v>276</v>
      </c>
      <c r="B1824" t="s">
        <v>38</v>
      </c>
      <c r="C1824" t="s">
        <v>274</v>
      </c>
      <c r="D1824" t="s">
        <v>275</v>
      </c>
      <c r="E1824" t="s">
        <v>232</v>
      </c>
      <c r="F1824" t="s">
        <v>57</v>
      </c>
      <c r="G1824">
        <v>0</v>
      </c>
    </row>
    <row r="1825" spans="1:7" x14ac:dyDescent="0.35">
      <c r="A1825" t="s">
        <v>276</v>
      </c>
      <c r="B1825" t="s">
        <v>38</v>
      </c>
      <c r="C1825" t="s">
        <v>274</v>
      </c>
      <c r="D1825" t="s">
        <v>275</v>
      </c>
      <c r="E1825" t="s">
        <v>233</v>
      </c>
      <c r="F1825" t="s">
        <v>57</v>
      </c>
      <c r="G1825">
        <v>0</v>
      </c>
    </row>
    <row r="1826" spans="1:7" x14ac:dyDescent="0.35">
      <c r="A1826" t="s">
        <v>276</v>
      </c>
      <c r="B1826" t="s">
        <v>38</v>
      </c>
      <c r="C1826" t="s">
        <v>274</v>
      </c>
      <c r="D1826" t="s">
        <v>275</v>
      </c>
      <c r="E1826" t="s">
        <v>234</v>
      </c>
      <c r="F1826" t="s">
        <v>57</v>
      </c>
      <c r="G1826">
        <v>0</v>
      </c>
    </row>
    <row r="1827" spans="1:7" x14ac:dyDescent="0.35">
      <c r="A1827" t="s">
        <v>276</v>
      </c>
      <c r="B1827" t="s">
        <v>38</v>
      </c>
      <c r="C1827" t="s">
        <v>274</v>
      </c>
      <c r="D1827" t="s">
        <v>275</v>
      </c>
      <c r="E1827" t="s">
        <v>235</v>
      </c>
      <c r="F1827" t="s">
        <v>57</v>
      </c>
      <c r="G1827">
        <v>0</v>
      </c>
    </row>
    <row r="1828" spans="1:7" x14ac:dyDescent="0.35">
      <c r="A1828" t="s">
        <v>276</v>
      </c>
      <c r="B1828" t="s">
        <v>38</v>
      </c>
      <c r="C1828" t="s">
        <v>274</v>
      </c>
      <c r="D1828" t="s">
        <v>275</v>
      </c>
      <c r="E1828" t="s">
        <v>236</v>
      </c>
      <c r="F1828" t="s">
        <v>57</v>
      </c>
      <c r="G1828">
        <v>0</v>
      </c>
    </row>
    <row r="1829" spans="1:7" x14ac:dyDescent="0.35">
      <c r="A1829" t="s">
        <v>276</v>
      </c>
      <c r="B1829" t="s">
        <v>38</v>
      </c>
      <c r="C1829" t="s">
        <v>274</v>
      </c>
      <c r="D1829" t="s">
        <v>275</v>
      </c>
      <c r="E1829" t="s">
        <v>237</v>
      </c>
      <c r="F1829" t="s">
        <v>57</v>
      </c>
      <c r="G1829">
        <v>0</v>
      </c>
    </row>
    <row r="1830" spans="1:7" x14ac:dyDescent="0.35">
      <c r="A1830" t="s">
        <v>276</v>
      </c>
      <c r="B1830" t="s">
        <v>38</v>
      </c>
      <c r="C1830" t="s">
        <v>274</v>
      </c>
      <c r="D1830" t="s">
        <v>275</v>
      </c>
      <c r="E1830" t="s">
        <v>238</v>
      </c>
      <c r="F1830" t="s">
        <v>57</v>
      </c>
      <c r="G1830">
        <v>0</v>
      </c>
    </row>
    <row r="1831" spans="1:7" x14ac:dyDescent="0.35">
      <c r="A1831" t="s">
        <v>276</v>
      </c>
      <c r="B1831" t="s">
        <v>38</v>
      </c>
      <c r="C1831" t="s">
        <v>274</v>
      </c>
      <c r="D1831" t="s">
        <v>275</v>
      </c>
      <c r="E1831" t="s">
        <v>239</v>
      </c>
      <c r="F1831" t="s">
        <v>57</v>
      </c>
      <c r="G1831">
        <v>0</v>
      </c>
    </row>
    <row r="1832" spans="1:7" x14ac:dyDescent="0.35">
      <c r="A1832" t="s">
        <v>276</v>
      </c>
      <c r="B1832" t="s">
        <v>38</v>
      </c>
      <c r="C1832" t="s">
        <v>274</v>
      </c>
      <c r="D1832" t="s">
        <v>275</v>
      </c>
      <c r="E1832" t="s">
        <v>240</v>
      </c>
      <c r="F1832" t="s">
        <v>57</v>
      </c>
      <c r="G1832">
        <v>0</v>
      </c>
    </row>
    <row r="1833" spans="1:7" x14ac:dyDescent="0.35">
      <c r="A1833" t="s">
        <v>276</v>
      </c>
      <c r="B1833" t="s">
        <v>38</v>
      </c>
      <c r="C1833" t="s">
        <v>274</v>
      </c>
      <c r="D1833" t="s">
        <v>275</v>
      </c>
      <c r="E1833" t="s">
        <v>241</v>
      </c>
      <c r="F1833" t="s">
        <v>57</v>
      </c>
      <c r="G1833">
        <v>0</v>
      </c>
    </row>
    <row r="1834" spans="1:7" x14ac:dyDescent="0.35">
      <c r="A1834" t="s">
        <v>276</v>
      </c>
      <c r="B1834" t="s">
        <v>40</v>
      </c>
      <c r="C1834" t="s">
        <v>274</v>
      </c>
      <c r="D1834" t="s">
        <v>275</v>
      </c>
      <c r="E1834" t="s">
        <v>228</v>
      </c>
      <c r="F1834" t="s">
        <v>57</v>
      </c>
      <c r="G1834">
        <v>0</v>
      </c>
    </row>
    <row r="1835" spans="1:7" x14ac:dyDescent="0.35">
      <c r="A1835" t="s">
        <v>276</v>
      </c>
      <c r="B1835" t="s">
        <v>40</v>
      </c>
      <c r="C1835" t="s">
        <v>274</v>
      </c>
      <c r="D1835" t="s">
        <v>275</v>
      </c>
      <c r="E1835" t="s">
        <v>229</v>
      </c>
      <c r="F1835" t="s">
        <v>57</v>
      </c>
      <c r="G1835">
        <v>0</v>
      </c>
    </row>
    <row r="1836" spans="1:7" x14ac:dyDescent="0.35">
      <c r="A1836" t="s">
        <v>276</v>
      </c>
      <c r="B1836" t="s">
        <v>40</v>
      </c>
      <c r="C1836" t="s">
        <v>274</v>
      </c>
      <c r="D1836" t="s">
        <v>275</v>
      </c>
      <c r="E1836" t="s">
        <v>230</v>
      </c>
      <c r="F1836" t="s">
        <v>57</v>
      </c>
      <c r="G1836">
        <v>1</v>
      </c>
    </row>
    <row r="1837" spans="1:7" x14ac:dyDescent="0.35">
      <c r="A1837" t="s">
        <v>276</v>
      </c>
      <c r="B1837" t="s">
        <v>40</v>
      </c>
      <c r="C1837" t="s">
        <v>274</v>
      </c>
      <c r="D1837" t="s">
        <v>275</v>
      </c>
      <c r="E1837" t="s">
        <v>231</v>
      </c>
      <c r="F1837" t="s">
        <v>57</v>
      </c>
      <c r="G1837">
        <v>0</v>
      </c>
    </row>
    <row r="1838" spans="1:7" x14ac:dyDescent="0.35">
      <c r="A1838" t="s">
        <v>276</v>
      </c>
      <c r="B1838" t="s">
        <v>40</v>
      </c>
      <c r="C1838" t="s">
        <v>274</v>
      </c>
      <c r="D1838" t="s">
        <v>275</v>
      </c>
      <c r="E1838" t="s">
        <v>232</v>
      </c>
      <c r="F1838" t="s">
        <v>57</v>
      </c>
      <c r="G1838">
        <v>1</v>
      </c>
    </row>
    <row r="1839" spans="1:7" x14ac:dyDescent="0.35">
      <c r="A1839" t="s">
        <v>276</v>
      </c>
      <c r="B1839" t="s">
        <v>40</v>
      </c>
      <c r="C1839" t="s">
        <v>274</v>
      </c>
      <c r="D1839" t="s">
        <v>275</v>
      </c>
      <c r="E1839" t="s">
        <v>233</v>
      </c>
      <c r="F1839" t="s">
        <v>57</v>
      </c>
      <c r="G1839">
        <v>0</v>
      </c>
    </row>
    <row r="1840" spans="1:7" x14ac:dyDescent="0.35">
      <c r="A1840" t="s">
        <v>276</v>
      </c>
      <c r="B1840" t="s">
        <v>40</v>
      </c>
      <c r="C1840" t="s">
        <v>274</v>
      </c>
      <c r="D1840" t="s">
        <v>275</v>
      </c>
      <c r="E1840" t="s">
        <v>234</v>
      </c>
      <c r="F1840" t="s">
        <v>57</v>
      </c>
      <c r="G1840">
        <v>0</v>
      </c>
    </row>
    <row r="1841" spans="1:7" x14ac:dyDescent="0.35">
      <c r="A1841" t="s">
        <v>276</v>
      </c>
      <c r="B1841" t="s">
        <v>40</v>
      </c>
      <c r="C1841" t="s">
        <v>274</v>
      </c>
      <c r="D1841" t="s">
        <v>275</v>
      </c>
      <c r="E1841" t="s">
        <v>235</v>
      </c>
      <c r="F1841" t="s">
        <v>57</v>
      </c>
      <c r="G1841">
        <v>0</v>
      </c>
    </row>
    <row r="1842" spans="1:7" x14ac:dyDescent="0.35">
      <c r="A1842" t="s">
        <v>276</v>
      </c>
      <c r="B1842" t="s">
        <v>40</v>
      </c>
      <c r="C1842" t="s">
        <v>274</v>
      </c>
      <c r="D1842" t="s">
        <v>275</v>
      </c>
      <c r="E1842" t="s">
        <v>236</v>
      </c>
      <c r="F1842" t="s">
        <v>57</v>
      </c>
      <c r="G1842">
        <v>0</v>
      </c>
    </row>
    <row r="1843" spans="1:7" x14ac:dyDescent="0.35">
      <c r="A1843" t="s">
        <v>276</v>
      </c>
      <c r="B1843" t="s">
        <v>40</v>
      </c>
      <c r="C1843" t="s">
        <v>274</v>
      </c>
      <c r="D1843" t="s">
        <v>275</v>
      </c>
      <c r="E1843" t="s">
        <v>237</v>
      </c>
      <c r="F1843" t="s">
        <v>57</v>
      </c>
      <c r="G1843">
        <v>0</v>
      </c>
    </row>
    <row r="1844" spans="1:7" x14ac:dyDescent="0.35">
      <c r="A1844" t="s">
        <v>276</v>
      </c>
      <c r="B1844" t="s">
        <v>40</v>
      </c>
      <c r="C1844" t="s">
        <v>274</v>
      </c>
      <c r="D1844" t="s">
        <v>275</v>
      </c>
      <c r="E1844" t="s">
        <v>238</v>
      </c>
      <c r="F1844" t="s">
        <v>57</v>
      </c>
      <c r="G1844">
        <v>0</v>
      </c>
    </row>
    <row r="1845" spans="1:7" x14ac:dyDescent="0.35">
      <c r="A1845" t="s">
        <v>276</v>
      </c>
      <c r="B1845" t="s">
        <v>40</v>
      </c>
      <c r="C1845" t="s">
        <v>274</v>
      </c>
      <c r="D1845" t="s">
        <v>275</v>
      </c>
      <c r="E1845" t="s">
        <v>239</v>
      </c>
      <c r="F1845" t="s">
        <v>57</v>
      </c>
      <c r="G1845">
        <v>0</v>
      </c>
    </row>
    <row r="1846" spans="1:7" x14ac:dyDescent="0.35">
      <c r="A1846" t="s">
        <v>276</v>
      </c>
      <c r="B1846" t="s">
        <v>40</v>
      </c>
      <c r="C1846" t="s">
        <v>274</v>
      </c>
      <c r="D1846" t="s">
        <v>275</v>
      </c>
      <c r="E1846" t="s">
        <v>240</v>
      </c>
      <c r="F1846" t="s">
        <v>57</v>
      </c>
      <c r="G1846">
        <v>0</v>
      </c>
    </row>
    <row r="1847" spans="1:7" x14ac:dyDescent="0.35">
      <c r="A1847" t="s">
        <v>276</v>
      </c>
      <c r="B1847" t="s">
        <v>40</v>
      </c>
      <c r="C1847" t="s">
        <v>274</v>
      </c>
      <c r="D1847" t="s">
        <v>275</v>
      </c>
      <c r="E1847" t="s">
        <v>241</v>
      </c>
      <c r="F1847" t="s">
        <v>57</v>
      </c>
      <c r="G1847">
        <v>0</v>
      </c>
    </row>
    <row r="1848" spans="1:7" x14ac:dyDescent="0.35">
      <c r="A1848" t="s">
        <v>276</v>
      </c>
      <c r="B1848" t="s">
        <v>41</v>
      </c>
      <c r="C1848" t="s">
        <v>274</v>
      </c>
      <c r="D1848" t="s">
        <v>275</v>
      </c>
      <c r="E1848" t="s">
        <v>228</v>
      </c>
      <c r="F1848" t="s">
        <v>57</v>
      </c>
      <c r="G1848">
        <v>1</v>
      </c>
    </row>
    <row r="1849" spans="1:7" x14ac:dyDescent="0.35">
      <c r="A1849" t="s">
        <v>276</v>
      </c>
      <c r="B1849" t="s">
        <v>41</v>
      </c>
      <c r="C1849" t="s">
        <v>274</v>
      </c>
      <c r="D1849" t="s">
        <v>275</v>
      </c>
      <c r="E1849" t="s">
        <v>229</v>
      </c>
      <c r="F1849" t="s">
        <v>57</v>
      </c>
      <c r="G1849">
        <v>0</v>
      </c>
    </row>
    <row r="1850" spans="1:7" x14ac:dyDescent="0.35">
      <c r="A1850" t="s">
        <v>276</v>
      </c>
      <c r="B1850" t="s">
        <v>41</v>
      </c>
      <c r="C1850" t="s">
        <v>274</v>
      </c>
      <c r="D1850" t="s">
        <v>275</v>
      </c>
      <c r="E1850" t="s">
        <v>230</v>
      </c>
      <c r="F1850" t="s">
        <v>57</v>
      </c>
      <c r="G1850">
        <v>0</v>
      </c>
    </row>
    <row r="1851" spans="1:7" x14ac:dyDescent="0.35">
      <c r="A1851" t="s">
        <v>276</v>
      </c>
      <c r="B1851" t="s">
        <v>41</v>
      </c>
      <c r="C1851" t="s">
        <v>274</v>
      </c>
      <c r="D1851" t="s">
        <v>275</v>
      </c>
      <c r="E1851" t="s">
        <v>231</v>
      </c>
      <c r="F1851" t="s">
        <v>57</v>
      </c>
      <c r="G1851">
        <v>0</v>
      </c>
    </row>
    <row r="1852" spans="1:7" x14ac:dyDescent="0.35">
      <c r="A1852" t="s">
        <v>276</v>
      </c>
      <c r="B1852" t="s">
        <v>41</v>
      </c>
      <c r="C1852" t="s">
        <v>274</v>
      </c>
      <c r="D1852" t="s">
        <v>275</v>
      </c>
      <c r="E1852" t="s">
        <v>232</v>
      </c>
      <c r="F1852" t="s">
        <v>57</v>
      </c>
      <c r="G1852">
        <v>1</v>
      </c>
    </row>
    <row r="1853" spans="1:7" x14ac:dyDescent="0.35">
      <c r="A1853" t="s">
        <v>276</v>
      </c>
      <c r="B1853" t="s">
        <v>41</v>
      </c>
      <c r="C1853" t="s">
        <v>274</v>
      </c>
      <c r="D1853" t="s">
        <v>275</v>
      </c>
      <c r="E1853" t="s">
        <v>233</v>
      </c>
      <c r="F1853" t="s">
        <v>57</v>
      </c>
      <c r="G1853">
        <v>0</v>
      </c>
    </row>
    <row r="1854" spans="1:7" x14ac:dyDescent="0.35">
      <c r="A1854" t="s">
        <v>276</v>
      </c>
      <c r="B1854" t="s">
        <v>41</v>
      </c>
      <c r="C1854" t="s">
        <v>274</v>
      </c>
      <c r="D1854" t="s">
        <v>275</v>
      </c>
      <c r="E1854" t="s">
        <v>234</v>
      </c>
      <c r="F1854" t="s">
        <v>57</v>
      </c>
      <c r="G1854">
        <v>0</v>
      </c>
    </row>
    <row r="1855" spans="1:7" x14ac:dyDescent="0.35">
      <c r="A1855" t="s">
        <v>276</v>
      </c>
      <c r="B1855" t="s">
        <v>41</v>
      </c>
      <c r="C1855" t="s">
        <v>274</v>
      </c>
      <c r="D1855" t="s">
        <v>275</v>
      </c>
      <c r="E1855" t="s">
        <v>235</v>
      </c>
      <c r="F1855" t="s">
        <v>57</v>
      </c>
      <c r="G1855">
        <v>0</v>
      </c>
    </row>
    <row r="1856" spans="1:7" x14ac:dyDescent="0.35">
      <c r="A1856" t="s">
        <v>276</v>
      </c>
      <c r="B1856" t="s">
        <v>41</v>
      </c>
      <c r="C1856" t="s">
        <v>274</v>
      </c>
      <c r="D1856" t="s">
        <v>275</v>
      </c>
      <c r="E1856" t="s">
        <v>236</v>
      </c>
      <c r="F1856" t="s">
        <v>57</v>
      </c>
      <c r="G1856">
        <v>0</v>
      </c>
    </row>
    <row r="1857" spans="1:7" x14ac:dyDescent="0.35">
      <c r="A1857" t="s">
        <v>276</v>
      </c>
      <c r="B1857" t="s">
        <v>41</v>
      </c>
      <c r="C1857" t="s">
        <v>274</v>
      </c>
      <c r="D1857" t="s">
        <v>275</v>
      </c>
      <c r="E1857" t="s">
        <v>237</v>
      </c>
      <c r="F1857" t="s">
        <v>57</v>
      </c>
      <c r="G1857">
        <v>0</v>
      </c>
    </row>
    <row r="1858" spans="1:7" x14ac:dyDescent="0.35">
      <c r="A1858" t="s">
        <v>276</v>
      </c>
      <c r="B1858" t="s">
        <v>41</v>
      </c>
      <c r="C1858" t="s">
        <v>274</v>
      </c>
      <c r="D1858" t="s">
        <v>275</v>
      </c>
      <c r="E1858" t="s">
        <v>238</v>
      </c>
      <c r="F1858" t="s">
        <v>57</v>
      </c>
      <c r="G1858">
        <v>0</v>
      </c>
    </row>
    <row r="1859" spans="1:7" x14ac:dyDescent="0.35">
      <c r="A1859" t="s">
        <v>276</v>
      </c>
      <c r="B1859" t="s">
        <v>41</v>
      </c>
      <c r="C1859" t="s">
        <v>274</v>
      </c>
      <c r="D1859" t="s">
        <v>275</v>
      </c>
      <c r="E1859" t="s">
        <v>239</v>
      </c>
      <c r="F1859" t="s">
        <v>57</v>
      </c>
      <c r="G1859">
        <v>0</v>
      </c>
    </row>
    <row r="1860" spans="1:7" x14ac:dyDescent="0.35">
      <c r="A1860" t="s">
        <v>276</v>
      </c>
      <c r="B1860" t="s">
        <v>41</v>
      </c>
      <c r="C1860" t="s">
        <v>274</v>
      </c>
      <c r="D1860" t="s">
        <v>275</v>
      </c>
      <c r="E1860" t="s">
        <v>240</v>
      </c>
      <c r="F1860" t="s">
        <v>57</v>
      </c>
      <c r="G1860">
        <v>0</v>
      </c>
    </row>
    <row r="1861" spans="1:7" x14ac:dyDescent="0.35">
      <c r="A1861" t="s">
        <v>276</v>
      </c>
      <c r="B1861" t="s">
        <v>41</v>
      </c>
      <c r="C1861" t="s">
        <v>274</v>
      </c>
      <c r="D1861" t="s">
        <v>275</v>
      </c>
      <c r="E1861" t="s">
        <v>241</v>
      </c>
      <c r="F1861" t="s">
        <v>57</v>
      </c>
      <c r="G1861">
        <v>0</v>
      </c>
    </row>
    <row r="1862" spans="1:7" x14ac:dyDescent="0.35">
      <c r="A1862" t="s">
        <v>276</v>
      </c>
      <c r="B1862" t="s">
        <v>42</v>
      </c>
      <c r="C1862" t="s">
        <v>274</v>
      </c>
      <c r="D1862" t="s">
        <v>275</v>
      </c>
      <c r="E1862" t="s">
        <v>228</v>
      </c>
      <c r="F1862" t="s">
        <v>57</v>
      </c>
      <c r="G1862">
        <v>0</v>
      </c>
    </row>
    <row r="1863" spans="1:7" x14ac:dyDescent="0.35">
      <c r="A1863" t="s">
        <v>276</v>
      </c>
      <c r="B1863" t="s">
        <v>42</v>
      </c>
      <c r="C1863" t="s">
        <v>274</v>
      </c>
      <c r="D1863" t="s">
        <v>275</v>
      </c>
      <c r="E1863" t="s">
        <v>229</v>
      </c>
      <c r="F1863" t="s">
        <v>57</v>
      </c>
      <c r="G1863">
        <v>0</v>
      </c>
    </row>
    <row r="1864" spans="1:7" x14ac:dyDescent="0.35">
      <c r="A1864" t="s">
        <v>276</v>
      </c>
      <c r="B1864" t="s">
        <v>42</v>
      </c>
      <c r="C1864" t="s">
        <v>274</v>
      </c>
      <c r="D1864" t="s">
        <v>275</v>
      </c>
      <c r="E1864" t="s">
        <v>230</v>
      </c>
      <c r="F1864" t="s">
        <v>57</v>
      </c>
      <c r="G1864">
        <v>0</v>
      </c>
    </row>
    <row r="1865" spans="1:7" x14ac:dyDescent="0.35">
      <c r="A1865" t="s">
        <v>276</v>
      </c>
      <c r="B1865" t="s">
        <v>42</v>
      </c>
      <c r="C1865" t="s">
        <v>274</v>
      </c>
      <c r="D1865" t="s">
        <v>275</v>
      </c>
      <c r="E1865" t="s">
        <v>231</v>
      </c>
      <c r="F1865" t="s">
        <v>57</v>
      </c>
      <c r="G1865">
        <v>0</v>
      </c>
    </row>
    <row r="1866" spans="1:7" x14ac:dyDescent="0.35">
      <c r="A1866" t="s">
        <v>276</v>
      </c>
      <c r="B1866" t="s">
        <v>42</v>
      </c>
      <c r="C1866" t="s">
        <v>274</v>
      </c>
      <c r="D1866" t="s">
        <v>275</v>
      </c>
      <c r="E1866" t="s">
        <v>232</v>
      </c>
      <c r="F1866" t="s">
        <v>57</v>
      </c>
      <c r="G1866">
        <v>0</v>
      </c>
    </row>
    <row r="1867" spans="1:7" x14ac:dyDescent="0.35">
      <c r="A1867" t="s">
        <v>276</v>
      </c>
      <c r="B1867" t="s">
        <v>42</v>
      </c>
      <c r="C1867" t="s">
        <v>274</v>
      </c>
      <c r="D1867" t="s">
        <v>275</v>
      </c>
      <c r="E1867" t="s">
        <v>233</v>
      </c>
      <c r="F1867" t="s">
        <v>57</v>
      </c>
      <c r="G1867">
        <v>0</v>
      </c>
    </row>
    <row r="1868" spans="1:7" x14ac:dyDescent="0.35">
      <c r="A1868" t="s">
        <v>276</v>
      </c>
      <c r="B1868" t="s">
        <v>42</v>
      </c>
      <c r="C1868" t="s">
        <v>274</v>
      </c>
      <c r="D1868" t="s">
        <v>275</v>
      </c>
      <c r="E1868" t="s">
        <v>234</v>
      </c>
      <c r="F1868" t="s">
        <v>57</v>
      </c>
      <c r="G1868">
        <v>0</v>
      </c>
    </row>
    <row r="1869" spans="1:7" x14ac:dyDescent="0.35">
      <c r="A1869" t="s">
        <v>276</v>
      </c>
      <c r="B1869" t="s">
        <v>42</v>
      </c>
      <c r="C1869" t="s">
        <v>274</v>
      </c>
      <c r="D1869" t="s">
        <v>275</v>
      </c>
      <c r="E1869" t="s">
        <v>235</v>
      </c>
      <c r="F1869" t="s">
        <v>57</v>
      </c>
      <c r="G1869">
        <v>0</v>
      </c>
    </row>
    <row r="1870" spans="1:7" x14ac:dyDescent="0.35">
      <c r="A1870" t="s">
        <v>276</v>
      </c>
      <c r="B1870" t="s">
        <v>42</v>
      </c>
      <c r="C1870" t="s">
        <v>274</v>
      </c>
      <c r="D1870" t="s">
        <v>275</v>
      </c>
      <c r="E1870" t="s">
        <v>236</v>
      </c>
      <c r="F1870" t="s">
        <v>57</v>
      </c>
      <c r="G1870">
        <v>0</v>
      </c>
    </row>
    <row r="1871" spans="1:7" x14ac:dyDescent="0.35">
      <c r="A1871" t="s">
        <v>276</v>
      </c>
      <c r="B1871" t="s">
        <v>42</v>
      </c>
      <c r="C1871" t="s">
        <v>274</v>
      </c>
      <c r="D1871" t="s">
        <v>275</v>
      </c>
      <c r="E1871" t="s">
        <v>237</v>
      </c>
      <c r="F1871" t="s">
        <v>57</v>
      </c>
      <c r="G1871">
        <v>0</v>
      </c>
    </row>
    <row r="1872" spans="1:7" x14ac:dyDescent="0.35">
      <c r="A1872" t="s">
        <v>276</v>
      </c>
      <c r="B1872" t="s">
        <v>42</v>
      </c>
      <c r="C1872" t="s">
        <v>274</v>
      </c>
      <c r="D1872" t="s">
        <v>275</v>
      </c>
      <c r="E1872" t="s">
        <v>238</v>
      </c>
      <c r="F1872" t="s">
        <v>57</v>
      </c>
      <c r="G1872">
        <v>0</v>
      </c>
    </row>
    <row r="1873" spans="1:7" x14ac:dyDescent="0.35">
      <c r="A1873" t="s">
        <v>276</v>
      </c>
      <c r="B1873" t="s">
        <v>42</v>
      </c>
      <c r="C1873" t="s">
        <v>274</v>
      </c>
      <c r="D1873" t="s">
        <v>275</v>
      </c>
      <c r="E1873" t="s">
        <v>239</v>
      </c>
      <c r="F1873" t="s">
        <v>57</v>
      </c>
      <c r="G1873">
        <v>0</v>
      </c>
    </row>
    <row r="1874" spans="1:7" x14ac:dyDescent="0.35">
      <c r="A1874" t="s">
        <v>276</v>
      </c>
      <c r="B1874" t="s">
        <v>42</v>
      </c>
      <c r="C1874" t="s">
        <v>274</v>
      </c>
      <c r="D1874" t="s">
        <v>275</v>
      </c>
      <c r="E1874" t="s">
        <v>240</v>
      </c>
      <c r="F1874" t="s">
        <v>57</v>
      </c>
      <c r="G1874">
        <v>0</v>
      </c>
    </row>
    <row r="1875" spans="1:7" x14ac:dyDescent="0.35">
      <c r="A1875" t="s">
        <v>276</v>
      </c>
      <c r="B1875" t="s">
        <v>42</v>
      </c>
      <c r="C1875" t="s">
        <v>274</v>
      </c>
      <c r="D1875" t="s">
        <v>275</v>
      </c>
      <c r="E1875" t="s">
        <v>241</v>
      </c>
      <c r="F1875" t="s">
        <v>57</v>
      </c>
      <c r="G1875">
        <v>0</v>
      </c>
    </row>
    <row r="1876" spans="1:7" x14ac:dyDescent="0.35">
      <c r="A1876" t="s">
        <v>276</v>
      </c>
      <c r="B1876" t="s">
        <v>43</v>
      </c>
      <c r="C1876" t="s">
        <v>274</v>
      </c>
      <c r="D1876" t="s">
        <v>275</v>
      </c>
      <c r="E1876" t="s">
        <v>228</v>
      </c>
      <c r="F1876" t="s">
        <v>57</v>
      </c>
      <c r="G1876">
        <v>1</v>
      </c>
    </row>
    <row r="1877" spans="1:7" x14ac:dyDescent="0.35">
      <c r="A1877" t="s">
        <v>276</v>
      </c>
      <c r="B1877" t="s">
        <v>43</v>
      </c>
      <c r="C1877" t="s">
        <v>274</v>
      </c>
      <c r="D1877" t="s">
        <v>275</v>
      </c>
      <c r="E1877" t="s">
        <v>229</v>
      </c>
      <c r="F1877" t="s">
        <v>57</v>
      </c>
      <c r="G1877">
        <v>0</v>
      </c>
    </row>
    <row r="1878" spans="1:7" x14ac:dyDescent="0.35">
      <c r="A1878" t="s">
        <v>276</v>
      </c>
      <c r="B1878" t="s">
        <v>43</v>
      </c>
      <c r="C1878" t="s">
        <v>274</v>
      </c>
      <c r="D1878" t="s">
        <v>275</v>
      </c>
      <c r="E1878" t="s">
        <v>230</v>
      </c>
      <c r="F1878" t="s">
        <v>57</v>
      </c>
      <c r="G1878">
        <v>0</v>
      </c>
    </row>
    <row r="1879" spans="1:7" x14ac:dyDescent="0.35">
      <c r="A1879" t="s">
        <v>276</v>
      </c>
      <c r="B1879" t="s">
        <v>43</v>
      </c>
      <c r="C1879" t="s">
        <v>274</v>
      </c>
      <c r="D1879" t="s">
        <v>275</v>
      </c>
      <c r="E1879" t="s">
        <v>231</v>
      </c>
      <c r="F1879" t="s">
        <v>57</v>
      </c>
      <c r="G1879">
        <v>0</v>
      </c>
    </row>
    <row r="1880" spans="1:7" x14ac:dyDescent="0.35">
      <c r="A1880" t="s">
        <v>276</v>
      </c>
      <c r="B1880" t="s">
        <v>43</v>
      </c>
      <c r="C1880" t="s">
        <v>274</v>
      </c>
      <c r="D1880" t="s">
        <v>275</v>
      </c>
      <c r="E1880" t="s">
        <v>232</v>
      </c>
      <c r="F1880" t="s">
        <v>57</v>
      </c>
      <c r="G1880">
        <v>0</v>
      </c>
    </row>
    <row r="1881" spans="1:7" x14ac:dyDescent="0.35">
      <c r="A1881" t="s">
        <v>276</v>
      </c>
      <c r="B1881" t="s">
        <v>43</v>
      </c>
      <c r="C1881" t="s">
        <v>274</v>
      </c>
      <c r="D1881" t="s">
        <v>275</v>
      </c>
      <c r="E1881" t="s">
        <v>233</v>
      </c>
      <c r="F1881" t="s">
        <v>57</v>
      </c>
      <c r="G1881">
        <v>0</v>
      </c>
    </row>
    <row r="1882" spans="1:7" x14ac:dyDescent="0.35">
      <c r="A1882" t="s">
        <v>276</v>
      </c>
      <c r="B1882" t="s">
        <v>43</v>
      </c>
      <c r="C1882" t="s">
        <v>274</v>
      </c>
      <c r="D1882" t="s">
        <v>275</v>
      </c>
      <c r="E1882" t="s">
        <v>234</v>
      </c>
      <c r="F1882" t="s">
        <v>57</v>
      </c>
      <c r="G1882">
        <v>0</v>
      </c>
    </row>
    <row r="1883" spans="1:7" x14ac:dyDescent="0.35">
      <c r="A1883" t="s">
        <v>276</v>
      </c>
      <c r="B1883" t="s">
        <v>43</v>
      </c>
      <c r="C1883" t="s">
        <v>274</v>
      </c>
      <c r="D1883" t="s">
        <v>275</v>
      </c>
      <c r="E1883" t="s">
        <v>235</v>
      </c>
      <c r="F1883" t="s">
        <v>57</v>
      </c>
      <c r="G1883">
        <v>0</v>
      </c>
    </row>
    <row r="1884" spans="1:7" x14ac:dyDescent="0.35">
      <c r="A1884" t="s">
        <v>276</v>
      </c>
      <c r="B1884" t="s">
        <v>43</v>
      </c>
      <c r="C1884" t="s">
        <v>274</v>
      </c>
      <c r="D1884" t="s">
        <v>275</v>
      </c>
      <c r="E1884" t="s">
        <v>236</v>
      </c>
      <c r="F1884" t="s">
        <v>57</v>
      </c>
      <c r="G1884">
        <v>0</v>
      </c>
    </row>
    <row r="1885" spans="1:7" x14ac:dyDescent="0.35">
      <c r="A1885" t="s">
        <v>276</v>
      </c>
      <c r="B1885" t="s">
        <v>43</v>
      </c>
      <c r="C1885" t="s">
        <v>274</v>
      </c>
      <c r="D1885" t="s">
        <v>275</v>
      </c>
      <c r="E1885" t="s">
        <v>237</v>
      </c>
      <c r="F1885" t="s">
        <v>57</v>
      </c>
      <c r="G1885">
        <v>0</v>
      </c>
    </row>
    <row r="1886" spans="1:7" x14ac:dyDescent="0.35">
      <c r="A1886" t="s">
        <v>276</v>
      </c>
      <c r="B1886" t="s">
        <v>43</v>
      </c>
      <c r="C1886" t="s">
        <v>274</v>
      </c>
      <c r="D1886" t="s">
        <v>275</v>
      </c>
      <c r="E1886" t="s">
        <v>238</v>
      </c>
      <c r="F1886" t="s">
        <v>57</v>
      </c>
      <c r="G1886">
        <v>0</v>
      </c>
    </row>
    <row r="1887" spans="1:7" x14ac:dyDescent="0.35">
      <c r="A1887" t="s">
        <v>276</v>
      </c>
      <c r="B1887" t="s">
        <v>43</v>
      </c>
      <c r="C1887" t="s">
        <v>274</v>
      </c>
      <c r="D1887" t="s">
        <v>275</v>
      </c>
      <c r="E1887" t="s">
        <v>239</v>
      </c>
      <c r="F1887" t="s">
        <v>57</v>
      </c>
      <c r="G1887">
        <v>0</v>
      </c>
    </row>
    <row r="1888" spans="1:7" x14ac:dyDescent="0.35">
      <c r="A1888" t="s">
        <v>276</v>
      </c>
      <c r="B1888" t="s">
        <v>43</v>
      </c>
      <c r="C1888" t="s">
        <v>274</v>
      </c>
      <c r="D1888" t="s">
        <v>275</v>
      </c>
      <c r="E1888" t="s">
        <v>240</v>
      </c>
      <c r="F1888" t="s">
        <v>57</v>
      </c>
      <c r="G1888">
        <v>0</v>
      </c>
    </row>
    <row r="1889" spans="1:7" x14ac:dyDescent="0.35">
      <c r="A1889" t="s">
        <v>276</v>
      </c>
      <c r="B1889" t="s">
        <v>43</v>
      </c>
      <c r="C1889" t="s">
        <v>274</v>
      </c>
      <c r="D1889" t="s">
        <v>275</v>
      </c>
      <c r="E1889" t="s">
        <v>241</v>
      </c>
      <c r="F1889" t="s">
        <v>57</v>
      </c>
      <c r="G1889">
        <v>0</v>
      </c>
    </row>
    <row r="1890" spans="1:7" x14ac:dyDescent="0.35">
      <c r="A1890" t="s">
        <v>276</v>
      </c>
      <c r="B1890" t="s">
        <v>44</v>
      </c>
      <c r="C1890" t="s">
        <v>274</v>
      </c>
      <c r="D1890" t="s">
        <v>275</v>
      </c>
      <c r="E1890" t="s">
        <v>228</v>
      </c>
      <c r="F1890" t="s">
        <v>57</v>
      </c>
      <c r="G1890">
        <v>0</v>
      </c>
    </row>
    <row r="1891" spans="1:7" x14ac:dyDescent="0.35">
      <c r="A1891" t="s">
        <v>276</v>
      </c>
      <c r="B1891" t="s">
        <v>44</v>
      </c>
      <c r="C1891" t="s">
        <v>274</v>
      </c>
      <c r="D1891" t="s">
        <v>275</v>
      </c>
      <c r="E1891" t="s">
        <v>229</v>
      </c>
      <c r="F1891" t="s">
        <v>57</v>
      </c>
      <c r="G1891">
        <v>0</v>
      </c>
    </row>
    <row r="1892" spans="1:7" x14ac:dyDescent="0.35">
      <c r="A1892" t="s">
        <v>276</v>
      </c>
      <c r="B1892" t="s">
        <v>44</v>
      </c>
      <c r="C1892" t="s">
        <v>274</v>
      </c>
      <c r="D1892" t="s">
        <v>275</v>
      </c>
      <c r="E1892" t="s">
        <v>230</v>
      </c>
      <c r="F1892" t="s">
        <v>57</v>
      </c>
      <c r="G1892">
        <v>0</v>
      </c>
    </row>
    <row r="1893" spans="1:7" x14ac:dyDescent="0.35">
      <c r="A1893" t="s">
        <v>276</v>
      </c>
      <c r="B1893" t="s">
        <v>44</v>
      </c>
      <c r="C1893" t="s">
        <v>274</v>
      </c>
      <c r="D1893" t="s">
        <v>275</v>
      </c>
      <c r="E1893" t="s">
        <v>231</v>
      </c>
      <c r="F1893" t="s">
        <v>57</v>
      </c>
      <c r="G1893">
        <v>0</v>
      </c>
    </row>
    <row r="1894" spans="1:7" x14ac:dyDescent="0.35">
      <c r="A1894" t="s">
        <v>276</v>
      </c>
      <c r="B1894" t="s">
        <v>44</v>
      </c>
      <c r="C1894" t="s">
        <v>274</v>
      </c>
      <c r="D1894" t="s">
        <v>275</v>
      </c>
      <c r="E1894" t="s">
        <v>232</v>
      </c>
      <c r="F1894" t="s">
        <v>57</v>
      </c>
      <c r="G1894">
        <v>0</v>
      </c>
    </row>
    <row r="1895" spans="1:7" x14ac:dyDescent="0.35">
      <c r="A1895" t="s">
        <v>276</v>
      </c>
      <c r="B1895" t="s">
        <v>44</v>
      </c>
      <c r="C1895" t="s">
        <v>274</v>
      </c>
      <c r="D1895" t="s">
        <v>275</v>
      </c>
      <c r="E1895" t="s">
        <v>233</v>
      </c>
      <c r="F1895" t="s">
        <v>57</v>
      </c>
      <c r="G1895">
        <v>0</v>
      </c>
    </row>
    <row r="1896" spans="1:7" x14ac:dyDescent="0.35">
      <c r="A1896" t="s">
        <v>276</v>
      </c>
      <c r="B1896" t="s">
        <v>44</v>
      </c>
      <c r="C1896" t="s">
        <v>274</v>
      </c>
      <c r="D1896" t="s">
        <v>275</v>
      </c>
      <c r="E1896" t="s">
        <v>234</v>
      </c>
      <c r="F1896" t="s">
        <v>57</v>
      </c>
      <c r="G1896">
        <v>0</v>
      </c>
    </row>
    <row r="1897" spans="1:7" x14ac:dyDescent="0.35">
      <c r="A1897" t="s">
        <v>276</v>
      </c>
      <c r="B1897" t="s">
        <v>44</v>
      </c>
      <c r="C1897" t="s">
        <v>274</v>
      </c>
      <c r="D1897" t="s">
        <v>275</v>
      </c>
      <c r="E1897" t="s">
        <v>235</v>
      </c>
      <c r="F1897" t="s">
        <v>57</v>
      </c>
      <c r="G1897">
        <v>0</v>
      </c>
    </row>
    <row r="1898" spans="1:7" x14ac:dyDescent="0.35">
      <c r="A1898" t="s">
        <v>276</v>
      </c>
      <c r="B1898" t="s">
        <v>44</v>
      </c>
      <c r="C1898" t="s">
        <v>274</v>
      </c>
      <c r="D1898" t="s">
        <v>275</v>
      </c>
      <c r="E1898" t="s">
        <v>236</v>
      </c>
      <c r="F1898" t="s">
        <v>57</v>
      </c>
      <c r="G1898">
        <v>0</v>
      </c>
    </row>
    <row r="1899" spans="1:7" x14ac:dyDescent="0.35">
      <c r="A1899" t="s">
        <v>276</v>
      </c>
      <c r="B1899" t="s">
        <v>44</v>
      </c>
      <c r="C1899" t="s">
        <v>274</v>
      </c>
      <c r="D1899" t="s">
        <v>275</v>
      </c>
      <c r="E1899" t="s">
        <v>237</v>
      </c>
      <c r="F1899" t="s">
        <v>57</v>
      </c>
      <c r="G1899">
        <v>0</v>
      </c>
    </row>
    <row r="1900" spans="1:7" x14ac:dyDescent="0.35">
      <c r="A1900" t="s">
        <v>276</v>
      </c>
      <c r="B1900" t="s">
        <v>44</v>
      </c>
      <c r="C1900" t="s">
        <v>274</v>
      </c>
      <c r="D1900" t="s">
        <v>275</v>
      </c>
      <c r="E1900" t="s">
        <v>238</v>
      </c>
      <c r="F1900" t="s">
        <v>57</v>
      </c>
      <c r="G1900">
        <v>0</v>
      </c>
    </row>
    <row r="1901" spans="1:7" x14ac:dyDescent="0.35">
      <c r="A1901" t="s">
        <v>276</v>
      </c>
      <c r="B1901" t="s">
        <v>44</v>
      </c>
      <c r="C1901" t="s">
        <v>274</v>
      </c>
      <c r="D1901" t="s">
        <v>275</v>
      </c>
      <c r="E1901" t="s">
        <v>239</v>
      </c>
      <c r="F1901" t="s">
        <v>57</v>
      </c>
      <c r="G1901">
        <v>0</v>
      </c>
    </row>
    <row r="1902" spans="1:7" x14ac:dyDescent="0.35">
      <c r="A1902" t="s">
        <v>276</v>
      </c>
      <c r="B1902" t="s">
        <v>44</v>
      </c>
      <c r="C1902" t="s">
        <v>274</v>
      </c>
      <c r="D1902" t="s">
        <v>275</v>
      </c>
      <c r="E1902" t="s">
        <v>240</v>
      </c>
      <c r="F1902" t="s">
        <v>57</v>
      </c>
      <c r="G1902">
        <v>0</v>
      </c>
    </row>
    <row r="1903" spans="1:7" x14ac:dyDescent="0.35">
      <c r="A1903" t="s">
        <v>276</v>
      </c>
      <c r="B1903" t="s">
        <v>44</v>
      </c>
      <c r="C1903" t="s">
        <v>274</v>
      </c>
      <c r="D1903" t="s">
        <v>275</v>
      </c>
      <c r="E1903" t="s">
        <v>241</v>
      </c>
      <c r="F1903" t="s">
        <v>57</v>
      </c>
      <c r="G1903">
        <v>0</v>
      </c>
    </row>
    <row r="1904" spans="1:7" x14ac:dyDescent="0.35">
      <c r="A1904" t="s">
        <v>276</v>
      </c>
      <c r="B1904" t="s">
        <v>45</v>
      </c>
      <c r="C1904" t="s">
        <v>274</v>
      </c>
      <c r="D1904" t="s">
        <v>275</v>
      </c>
      <c r="E1904" t="s">
        <v>228</v>
      </c>
      <c r="F1904" t="s">
        <v>57</v>
      </c>
      <c r="G1904">
        <v>0</v>
      </c>
    </row>
    <row r="1905" spans="1:7" x14ac:dyDescent="0.35">
      <c r="A1905" t="s">
        <v>276</v>
      </c>
      <c r="B1905" t="s">
        <v>45</v>
      </c>
      <c r="C1905" t="s">
        <v>274</v>
      </c>
      <c r="D1905" t="s">
        <v>275</v>
      </c>
      <c r="E1905" t="s">
        <v>229</v>
      </c>
      <c r="F1905" t="s">
        <v>57</v>
      </c>
      <c r="G1905">
        <v>0</v>
      </c>
    </row>
    <row r="1906" spans="1:7" x14ac:dyDescent="0.35">
      <c r="A1906" t="s">
        <v>276</v>
      </c>
      <c r="B1906" t="s">
        <v>45</v>
      </c>
      <c r="C1906" t="s">
        <v>274</v>
      </c>
      <c r="D1906" t="s">
        <v>275</v>
      </c>
      <c r="E1906" t="s">
        <v>230</v>
      </c>
      <c r="F1906" t="s">
        <v>57</v>
      </c>
      <c r="G1906">
        <v>2</v>
      </c>
    </row>
    <row r="1907" spans="1:7" x14ac:dyDescent="0.35">
      <c r="A1907" t="s">
        <v>276</v>
      </c>
      <c r="B1907" t="s">
        <v>45</v>
      </c>
      <c r="C1907" t="s">
        <v>274</v>
      </c>
      <c r="D1907" t="s">
        <v>275</v>
      </c>
      <c r="E1907" t="s">
        <v>231</v>
      </c>
      <c r="F1907" t="s">
        <v>57</v>
      </c>
      <c r="G1907">
        <v>0</v>
      </c>
    </row>
    <row r="1908" spans="1:7" x14ac:dyDescent="0.35">
      <c r="A1908" t="s">
        <v>276</v>
      </c>
      <c r="B1908" t="s">
        <v>45</v>
      </c>
      <c r="C1908" t="s">
        <v>274</v>
      </c>
      <c r="D1908" t="s">
        <v>275</v>
      </c>
      <c r="E1908" t="s">
        <v>232</v>
      </c>
      <c r="F1908" t="s">
        <v>57</v>
      </c>
      <c r="G1908">
        <v>0</v>
      </c>
    </row>
    <row r="1909" spans="1:7" x14ac:dyDescent="0.35">
      <c r="A1909" t="s">
        <v>276</v>
      </c>
      <c r="B1909" t="s">
        <v>45</v>
      </c>
      <c r="C1909" t="s">
        <v>274</v>
      </c>
      <c r="D1909" t="s">
        <v>275</v>
      </c>
      <c r="E1909" t="s">
        <v>233</v>
      </c>
      <c r="F1909" t="s">
        <v>57</v>
      </c>
      <c r="G1909">
        <v>0</v>
      </c>
    </row>
    <row r="1910" spans="1:7" x14ac:dyDescent="0.35">
      <c r="A1910" t="s">
        <v>276</v>
      </c>
      <c r="B1910" t="s">
        <v>45</v>
      </c>
      <c r="C1910" t="s">
        <v>274</v>
      </c>
      <c r="D1910" t="s">
        <v>275</v>
      </c>
      <c r="E1910" t="s">
        <v>234</v>
      </c>
      <c r="F1910" t="s">
        <v>57</v>
      </c>
      <c r="G1910">
        <v>0</v>
      </c>
    </row>
    <row r="1911" spans="1:7" x14ac:dyDescent="0.35">
      <c r="A1911" t="s">
        <v>276</v>
      </c>
      <c r="B1911" t="s">
        <v>45</v>
      </c>
      <c r="C1911" t="s">
        <v>274</v>
      </c>
      <c r="D1911" t="s">
        <v>275</v>
      </c>
      <c r="E1911" t="s">
        <v>235</v>
      </c>
      <c r="F1911" t="s">
        <v>57</v>
      </c>
      <c r="G1911">
        <v>0</v>
      </c>
    </row>
    <row r="1912" spans="1:7" x14ac:dyDescent="0.35">
      <c r="A1912" t="s">
        <v>276</v>
      </c>
      <c r="B1912" t="s">
        <v>45</v>
      </c>
      <c r="C1912" t="s">
        <v>274</v>
      </c>
      <c r="D1912" t="s">
        <v>275</v>
      </c>
      <c r="E1912" t="s">
        <v>236</v>
      </c>
      <c r="F1912" t="s">
        <v>57</v>
      </c>
      <c r="G1912">
        <v>0</v>
      </c>
    </row>
    <row r="1913" spans="1:7" x14ac:dyDescent="0.35">
      <c r="A1913" t="s">
        <v>276</v>
      </c>
      <c r="B1913" t="s">
        <v>45</v>
      </c>
      <c r="C1913" t="s">
        <v>274</v>
      </c>
      <c r="D1913" t="s">
        <v>275</v>
      </c>
      <c r="E1913" t="s">
        <v>237</v>
      </c>
      <c r="F1913" t="s">
        <v>57</v>
      </c>
      <c r="G1913">
        <v>0</v>
      </c>
    </row>
    <row r="1914" spans="1:7" x14ac:dyDescent="0.35">
      <c r="A1914" t="s">
        <v>276</v>
      </c>
      <c r="B1914" t="s">
        <v>45</v>
      </c>
      <c r="C1914" t="s">
        <v>274</v>
      </c>
      <c r="D1914" t="s">
        <v>275</v>
      </c>
      <c r="E1914" t="s">
        <v>238</v>
      </c>
      <c r="F1914" t="s">
        <v>57</v>
      </c>
      <c r="G1914">
        <v>0</v>
      </c>
    </row>
    <row r="1915" spans="1:7" x14ac:dyDescent="0.35">
      <c r="A1915" t="s">
        <v>276</v>
      </c>
      <c r="B1915" t="s">
        <v>45</v>
      </c>
      <c r="C1915" t="s">
        <v>274</v>
      </c>
      <c r="D1915" t="s">
        <v>275</v>
      </c>
      <c r="E1915" t="s">
        <v>239</v>
      </c>
      <c r="F1915" t="s">
        <v>57</v>
      </c>
      <c r="G1915">
        <v>0</v>
      </c>
    </row>
    <row r="1916" spans="1:7" x14ac:dyDescent="0.35">
      <c r="A1916" t="s">
        <v>276</v>
      </c>
      <c r="B1916" t="s">
        <v>45</v>
      </c>
      <c r="C1916" t="s">
        <v>274</v>
      </c>
      <c r="D1916" t="s">
        <v>275</v>
      </c>
      <c r="E1916" t="s">
        <v>240</v>
      </c>
      <c r="F1916" t="s">
        <v>57</v>
      </c>
      <c r="G1916">
        <v>0</v>
      </c>
    </row>
    <row r="1917" spans="1:7" x14ac:dyDescent="0.35">
      <c r="A1917" t="s">
        <v>276</v>
      </c>
      <c r="B1917" t="s">
        <v>45</v>
      </c>
      <c r="C1917" t="s">
        <v>274</v>
      </c>
      <c r="D1917" t="s">
        <v>275</v>
      </c>
      <c r="E1917" t="s">
        <v>241</v>
      </c>
      <c r="F1917" t="s">
        <v>57</v>
      </c>
      <c r="G1917">
        <v>0</v>
      </c>
    </row>
    <row r="1918" spans="1:7" x14ac:dyDescent="0.35">
      <c r="A1918" t="s">
        <v>276</v>
      </c>
      <c r="B1918" t="s">
        <v>46</v>
      </c>
      <c r="C1918" t="s">
        <v>274</v>
      </c>
      <c r="D1918" t="s">
        <v>275</v>
      </c>
      <c r="E1918" t="s">
        <v>228</v>
      </c>
      <c r="F1918" t="s">
        <v>57</v>
      </c>
      <c r="G1918">
        <v>0</v>
      </c>
    </row>
    <row r="1919" spans="1:7" x14ac:dyDescent="0.35">
      <c r="A1919" t="s">
        <v>276</v>
      </c>
      <c r="B1919" t="s">
        <v>46</v>
      </c>
      <c r="C1919" t="s">
        <v>274</v>
      </c>
      <c r="D1919" t="s">
        <v>275</v>
      </c>
      <c r="E1919" t="s">
        <v>229</v>
      </c>
      <c r="F1919" t="s">
        <v>57</v>
      </c>
      <c r="G1919">
        <v>0</v>
      </c>
    </row>
    <row r="1920" spans="1:7" x14ac:dyDescent="0.35">
      <c r="A1920" t="s">
        <v>276</v>
      </c>
      <c r="B1920" t="s">
        <v>46</v>
      </c>
      <c r="C1920" t="s">
        <v>274</v>
      </c>
      <c r="D1920" t="s">
        <v>275</v>
      </c>
      <c r="E1920" t="s">
        <v>230</v>
      </c>
      <c r="F1920" t="s">
        <v>57</v>
      </c>
      <c r="G1920">
        <v>1</v>
      </c>
    </row>
    <row r="1921" spans="1:7" x14ac:dyDescent="0.35">
      <c r="A1921" t="s">
        <v>276</v>
      </c>
      <c r="B1921" t="s">
        <v>46</v>
      </c>
      <c r="C1921" t="s">
        <v>274</v>
      </c>
      <c r="D1921" t="s">
        <v>275</v>
      </c>
      <c r="E1921" t="s">
        <v>231</v>
      </c>
      <c r="F1921" t="s">
        <v>57</v>
      </c>
      <c r="G1921">
        <v>0</v>
      </c>
    </row>
    <row r="1922" spans="1:7" x14ac:dyDescent="0.35">
      <c r="A1922" t="s">
        <v>276</v>
      </c>
      <c r="B1922" t="s">
        <v>46</v>
      </c>
      <c r="C1922" t="s">
        <v>274</v>
      </c>
      <c r="D1922" t="s">
        <v>275</v>
      </c>
      <c r="E1922" t="s">
        <v>232</v>
      </c>
      <c r="F1922" t="s">
        <v>57</v>
      </c>
      <c r="G1922">
        <v>0</v>
      </c>
    </row>
    <row r="1923" spans="1:7" x14ac:dyDescent="0.35">
      <c r="A1923" t="s">
        <v>276</v>
      </c>
      <c r="B1923" t="s">
        <v>46</v>
      </c>
      <c r="C1923" t="s">
        <v>274</v>
      </c>
      <c r="D1923" t="s">
        <v>275</v>
      </c>
      <c r="E1923" t="s">
        <v>233</v>
      </c>
      <c r="F1923" t="s">
        <v>57</v>
      </c>
      <c r="G1923">
        <v>0</v>
      </c>
    </row>
    <row r="1924" spans="1:7" x14ac:dyDescent="0.35">
      <c r="A1924" t="s">
        <v>276</v>
      </c>
      <c r="B1924" t="s">
        <v>46</v>
      </c>
      <c r="C1924" t="s">
        <v>274</v>
      </c>
      <c r="D1924" t="s">
        <v>275</v>
      </c>
      <c r="E1924" t="s">
        <v>234</v>
      </c>
      <c r="F1924" t="s">
        <v>57</v>
      </c>
      <c r="G1924">
        <v>0</v>
      </c>
    </row>
    <row r="1925" spans="1:7" x14ac:dyDescent="0.35">
      <c r="A1925" t="s">
        <v>276</v>
      </c>
      <c r="B1925" t="s">
        <v>46</v>
      </c>
      <c r="C1925" t="s">
        <v>274</v>
      </c>
      <c r="D1925" t="s">
        <v>275</v>
      </c>
      <c r="E1925" t="s">
        <v>235</v>
      </c>
      <c r="F1925" t="s">
        <v>57</v>
      </c>
      <c r="G1925">
        <v>0</v>
      </c>
    </row>
    <row r="1926" spans="1:7" x14ac:dyDescent="0.35">
      <c r="A1926" t="s">
        <v>276</v>
      </c>
      <c r="B1926" t="s">
        <v>46</v>
      </c>
      <c r="C1926" t="s">
        <v>274</v>
      </c>
      <c r="D1926" t="s">
        <v>275</v>
      </c>
      <c r="E1926" t="s">
        <v>236</v>
      </c>
      <c r="F1926" t="s">
        <v>57</v>
      </c>
      <c r="G1926">
        <v>0</v>
      </c>
    </row>
    <row r="1927" spans="1:7" x14ac:dyDescent="0.35">
      <c r="A1927" t="s">
        <v>276</v>
      </c>
      <c r="B1927" t="s">
        <v>46</v>
      </c>
      <c r="C1927" t="s">
        <v>274</v>
      </c>
      <c r="D1927" t="s">
        <v>275</v>
      </c>
      <c r="E1927" t="s">
        <v>237</v>
      </c>
      <c r="F1927" t="s">
        <v>57</v>
      </c>
      <c r="G1927">
        <v>0</v>
      </c>
    </row>
    <row r="1928" spans="1:7" x14ac:dyDescent="0.35">
      <c r="A1928" t="s">
        <v>276</v>
      </c>
      <c r="B1928" t="s">
        <v>46</v>
      </c>
      <c r="C1928" t="s">
        <v>274</v>
      </c>
      <c r="D1928" t="s">
        <v>275</v>
      </c>
      <c r="E1928" t="s">
        <v>238</v>
      </c>
      <c r="F1928" t="s">
        <v>57</v>
      </c>
      <c r="G1928">
        <v>0</v>
      </c>
    </row>
    <row r="1929" spans="1:7" x14ac:dyDescent="0.35">
      <c r="A1929" t="s">
        <v>276</v>
      </c>
      <c r="B1929" t="s">
        <v>46</v>
      </c>
      <c r="C1929" t="s">
        <v>274</v>
      </c>
      <c r="D1929" t="s">
        <v>275</v>
      </c>
      <c r="E1929" t="s">
        <v>239</v>
      </c>
      <c r="F1929" t="s">
        <v>57</v>
      </c>
      <c r="G1929">
        <v>0</v>
      </c>
    </row>
    <row r="1930" spans="1:7" x14ac:dyDescent="0.35">
      <c r="A1930" t="s">
        <v>276</v>
      </c>
      <c r="B1930" t="s">
        <v>46</v>
      </c>
      <c r="C1930" t="s">
        <v>274</v>
      </c>
      <c r="D1930" t="s">
        <v>275</v>
      </c>
      <c r="E1930" t="s">
        <v>240</v>
      </c>
      <c r="F1930" t="s">
        <v>57</v>
      </c>
      <c r="G1930">
        <v>0</v>
      </c>
    </row>
    <row r="1931" spans="1:7" x14ac:dyDescent="0.35">
      <c r="A1931" t="s">
        <v>276</v>
      </c>
      <c r="B1931" t="s">
        <v>46</v>
      </c>
      <c r="C1931" t="s">
        <v>274</v>
      </c>
      <c r="D1931" t="s">
        <v>275</v>
      </c>
      <c r="E1931" t="s">
        <v>241</v>
      </c>
      <c r="F1931" t="s">
        <v>57</v>
      </c>
      <c r="G1931">
        <v>0</v>
      </c>
    </row>
    <row r="1932" spans="1:7" x14ac:dyDescent="0.35">
      <c r="A1932" t="s">
        <v>276</v>
      </c>
      <c r="B1932" t="s">
        <v>47</v>
      </c>
      <c r="C1932" t="s">
        <v>274</v>
      </c>
      <c r="D1932" t="s">
        <v>275</v>
      </c>
      <c r="E1932" t="s">
        <v>228</v>
      </c>
      <c r="F1932" t="s">
        <v>57</v>
      </c>
      <c r="G1932">
        <v>0</v>
      </c>
    </row>
    <row r="1933" spans="1:7" x14ac:dyDescent="0.35">
      <c r="A1933" t="s">
        <v>276</v>
      </c>
      <c r="B1933" t="s">
        <v>47</v>
      </c>
      <c r="C1933" t="s">
        <v>274</v>
      </c>
      <c r="D1933" t="s">
        <v>275</v>
      </c>
      <c r="E1933" t="s">
        <v>229</v>
      </c>
      <c r="F1933" t="s">
        <v>57</v>
      </c>
      <c r="G1933">
        <v>0</v>
      </c>
    </row>
    <row r="1934" spans="1:7" x14ac:dyDescent="0.35">
      <c r="A1934" t="s">
        <v>276</v>
      </c>
      <c r="B1934" t="s">
        <v>47</v>
      </c>
      <c r="C1934" t="s">
        <v>274</v>
      </c>
      <c r="D1934" t="s">
        <v>275</v>
      </c>
      <c r="E1934" t="s">
        <v>230</v>
      </c>
      <c r="F1934" t="s">
        <v>57</v>
      </c>
      <c r="G1934">
        <v>0</v>
      </c>
    </row>
    <row r="1935" spans="1:7" x14ac:dyDescent="0.35">
      <c r="A1935" t="s">
        <v>276</v>
      </c>
      <c r="B1935" t="s">
        <v>47</v>
      </c>
      <c r="C1935" t="s">
        <v>274</v>
      </c>
      <c r="D1935" t="s">
        <v>275</v>
      </c>
      <c r="E1935" t="s">
        <v>231</v>
      </c>
      <c r="F1935" t="s">
        <v>57</v>
      </c>
      <c r="G1935">
        <v>0</v>
      </c>
    </row>
    <row r="1936" spans="1:7" x14ac:dyDescent="0.35">
      <c r="A1936" t="s">
        <v>276</v>
      </c>
      <c r="B1936" t="s">
        <v>47</v>
      </c>
      <c r="C1936" t="s">
        <v>274</v>
      </c>
      <c r="D1936" t="s">
        <v>275</v>
      </c>
      <c r="E1936" t="s">
        <v>232</v>
      </c>
      <c r="F1936" t="s">
        <v>57</v>
      </c>
      <c r="G1936">
        <v>0</v>
      </c>
    </row>
    <row r="1937" spans="1:7" x14ac:dyDescent="0.35">
      <c r="A1937" t="s">
        <v>276</v>
      </c>
      <c r="B1937" t="s">
        <v>47</v>
      </c>
      <c r="C1937" t="s">
        <v>274</v>
      </c>
      <c r="D1937" t="s">
        <v>275</v>
      </c>
      <c r="E1937" t="s">
        <v>233</v>
      </c>
      <c r="F1937" t="s">
        <v>57</v>
      </c>
      <c r="G1937">
        <v>0</v>
      </c>
    </row>
    <row r="1938" spans="1:7" x14ac:dyDescent="0.35">
      <c r="A1938" t="s">
        <v>276</v>
      </c>
      <c r="B1938" t="s">
        <v>47</v>
      </c>
      <c r="C1938" t="s">
        <v>274</v>
      </c>
      <c r="D1938" t="s">
        <v>275</v>
      </c>
      <c r="E1938" t="s">
        <v>234</v>
      </c>
      <c r="F1938" t="s">
        <v>57</v>
      </c>
      <c r="G1938">
        <v>0</v>
      </c>
    </row>
    <row r="1939" spans="1:7" x14ac:dyDescent="0.35">
      <c r="A1939" t="s">
        <v>276</v>
      </c>
      <c r="B1939" t="s">
        <v>47</v>
      </c>
      <c r="C1939" t="s">
        <v>274</v>
      </c>
      <c r="D1939" t="s">
        <v>275</v>
      </c>
      <c r="E1939" t="s">
        <v>235</v>
      </c>
      <c r="F1939" t="s">
        <v>57</v>
      </c>
      <c r="G1939">
        <v>0</v>
      </c>
    </row>
    <row r="1940" spans="1:7" x14ac:dyDescent="0.35">
      <c r="A1940" t="s">
        <v>276</v>
      </c>
      <c r="B1940" t="s">
        <v>47</v>
      </c>
      <c r="C1940" t="s">
        <v>274</v>
      </c>
      <c r="D1940" t="s">
        <v>275</v>
      </c>
      <c r="E1940" t="s">
        <v>236</v>
      </c>
      <c r="F1940" t="s">
        <v>57</v>
      </c>
      <c r="G1940">
        <v>0</v>
      </c>
    </row>
    <row r="1941" spans="1:7" x14ac:dyDescent="0.35">
      <c r="A1941" t="s">
        <v>276</v>
      </c>
      <c r="B1941" t="s">
        <v>47</v>
      </c>
      <c r="C1941" t="s">
        <v>274</v>
      </c>
      <c r="D1941" t="s">
        <v>275</v>
      </c>
      <c r="E1941" t="s">
        <v>237</v>
      </c>
      <c r="F1941" t="s">
        <v>57</v>
      </c>
      <c r="G1941">
        <v>0</v>
      </c>
    </row>
    <row r="1942" spans="1:7" x14ac:dyDescent="0.35">
      <c r="A1942" t="s">
        <v>276</v>
      </c>
      <c r="B1942" t="s">
        <v>47</v>
      </c>
      <c r="C1942" t="s">
        <v>274</v>
      </c>
      <c r="D1942" t="s">
        <v>275</v>
      </c>
      <c r="E1942" t="s">
        <v>238</v>
      </c>
      <c r="F1942" t="s">
        <v>57</v>
      </c>
      <c r="G1942">
        <v>0</v>
      </c>
    </row>
    <row r="1943" spans="1:7" x14ac:dyDescent="0.35">
      <c r="A1943" t="s">
        <v>276</v>
      </c>
      <c r="B1943" t="s">
        <v>47</v>
      </c>
      <c r="C1943" t="s">
        <v>274</v>
      </c>
      <c r="D1943" t="s">
        <v>275</v>
      </c>
      <c r="E1943" t="s">
        <v>239</v>
      </c>
      <c r="F1943" t="s">
        <v>57</v>
      </c>
      <c r="G1943">
        <v>0</v>
      </c>
    </row>
    <row r="1944" spans="1:7" x14ac:dyDescent="0.35">
      <c r="A1944" t="s">
        <v>276</v>
      </c>
      <c r="B1944" t="s">
        <v>47</v>
      </c>
      <c r="C1944" t="s">
        <v>274</v>
      </c>
      <c r="D1944" t="s">
        <v>275</v>
      </c>
      <c r="E1944" t="s">
        <v>240</v>
      </c>
      <c r="F1944" t="s">
        <v>57</v>
      </c>
      <c r="G1944">
        <v>0</v>
      </c>
    </row>
    <row r="1945" spans="1:7" x14ac:dyDescent="0.35">
      <c r="A1945" t="s">
        <v>276</v>
      </c>
      <c r="B1945" t="s">
        <v>47</v>
      </c>
      <c r="C1945" t="s">
        <v>274</v>
      </c>
      <c r="D1945" t="s">
        <v>275</v>
      </c>
      <c r="E1945" t="s">
        <v>241</v>
      </c>
      <c r="F1945" t="s">
        <v>57</v>
      </c>
      <c r="G1945">
        <v>0</v>
      </c>
    </row>
    <row r="1946" spans="1:7" x14ac:dyDescent="0.35">
      <c r="A1946" t="s">
        <v>276</v>
      </c>
      <c r="B1946" t="s">
        <v>48</v>
      </c>
      <c r="C1946" t="s">
        <v>274</v>
      </c>
      <c r="D1946" t="s">
        <v>275</v>
      </c>
      <c r="E1946" t="s">
        <v>228</v>
      </c>
      <c r="F1946" t="s">
        <v>57</v>
      </c>
      <c r="G1946">
        <v>0</v>
      </c>
    </row>
    <row r="1947" spans="1:7" x14ac:dyDescent="0.35">
      <c r="A1947" t="s">
        <v>276</v>
      </c>
      <c r="B1947" t="s">
        <v>48</v>
      </c>
      <c r="C1947" t="s">
        <v>274</v>
      </c>
      <c r="D1947" t="s">
        <v>275</v>
      </c>
      <c r="E1947" t="s">
        <v>229</v>
      </c>
      <c r="F1947" t="s">
        <v>57</v>
      </c>
      <c r="G1947">
        <v>0</v>
      </c>
    </row>
    <row r="1948" spans="1:7" x14ac:dyDescent="0.35">
      <c r="A1948" t="s">
        <v>276</v>
      </c>
      <c r="B1948" t="s">
        <v>48</v>
      </c>
      <c r="C1948" t="s">
        <v>274</v>
      </c>
      <c r="D1948" t="s">
        <v>275</v>
      </c>
      <c r="E1948" t="s">
        <v>230</v>
      </c>
      <c r="F1948" t="s">
        <v>57</v>
      </c>
      <c r="G1948">
        <v>0</v>
      </c>
    </row>
    <row r="1949" spans="1:7" x14ac:dyDescent="0.35">
      <c r="A1949" t="s">
        <v>276</v>
      </c>
      <c r="B1949" t="s">
        <v>48</v>
      </c>
      <c r="C1949" t="s">
        <v>274</v>
      </c>
      <c r="D1949" t="s">
        <v>275</v>
      </c>
      <c r="E1949" t="s">
        <v>231</v>
      </c>
      <c r="F1949" t="s">
        <v>57</v>
      </c>
      <c r="G1949">
        <v>0</v>
      </c>
    </row>
    <row r="1950" spans="1:7" x14ac:dyDescent="0.35">
      <c r="A1950" t="s">
        <v>276</v>
      </c>
      <c r="B1950" t="s">
        <v>48</v>
      </c>
      <c r="C1950" t="s">
        <v>274</v>
      </c>
      <c r="D1950" t="s">
        <v>275</v>
      </c>
      <c r="E1950" t="s">
        <v>232</v>
      </c>
      <c r="F1950" t="s">
        <v>57</v>
      </c>
      <c r="G1950">
        <v>0</v>
      </c>
    </row>
    <row r="1951" spans="1:7" x14ac:dyDescent="0.35">
      <c r="A1951" t="s">
        <v>276</v>
      </c>
      <c r="B1951" t="s">
        <v>48</v>
      </c>
      <c r="C1951" t="s">
        <v>274</v>
      </c>
      <c r="D1951" t="s">
        <v>275</v>
      </c>
      <c r="E1951" t="s">
        <v>233</v>
      </c>
      <c r="F1951" t="s">
        <v>57</v>
      </c>
      <c r="G1951">
        <v>0</v>
      </c>
    </row>
    <row r="1952" spans="1:7" x14ac:dyDescent="0.35">
      <c r="A1952" t="s">
        <v>276</v>
      </c>
      <c r="B1952" t="s">
        <v>48</v>
      </c>
      <c r="C1952" t="s">
        <v>274</v>
      </c>
      <c r="D1952" t="s">
        <v>275</v>
      </c>
      <c r="E1952" t="s">
        <v>234</v>
      </c>
      <c r="F1952" t="s">
        <v>57</v>
      </c>
      <c r="G1952">
        <v>0</v>
      </c>
    </row>
    <row r="1953" spans="1:7" x14ac:dyDescent="0.35">
      <c r="A1953" t="s">
        <v>276</v>
      </c>
      <c r="B1953" t="s">
        <v>48</v>
      </c>
      <c r="C1953" t="s">
        <v>274</v>
      </c>
      <c r="D1953" t="s">
        <v>275</v>
      </c>
      <c r="E1953" t="s">
        <v>235</v>
      </c>
      <c r="F1953" t="s">
        <v>57</v>
      </c>
      <c r="G1953">
        <v>0</v>
      </c>
    </row>
    <row r="1954" spans="1:7" x14ac:dyDescent="0.35">
      <c r="A1954" t="s">
        <v>276</v>
      </c>
      <c r="B1954" t="s">
        <v>48</v>
      </c>
      <c r="C1954" t="s">
        <v>274</v>
      </c>
      <c r="D1954" t="s">
        <v>275</v>
      </c>
      <c r="E1954" t="s">
        <v>236</v>
      </c>
      <c r="F1954" t="s">
        <v>57</v>
      </c>
      <c r="G1954">
        <v>0</v>
      </c>
    </row>
    <row r="1955" spans="1:7" x14ac:dyDescent="0.35">
      <c r="A1955" t="s">
        <v>276</v>
      </c>
      <c r="B1955" t="s">
        <v>48</v>
      </c>
      <c r="C1955" t="s">
        <v>274</v>
      </c>
      <c r="D1955" t="s">
        <v>275</v>
      </c>
      <c r="E1955" t="s">
        <v>237</v>
      </c>
      <c r="F1955" t="s">
        <v>57</v>
      </c>
      <c r="G1955">
        <v>0</v>
      </c>
    </row>
    <row r="1956" spans="1:7" x14ac:dyDescent="0.35">
      <c r="A1956" t="s">
        <v>276</v>
      </c>
      <c r="B1956" t="s">
        <v>48</v>
      </c>
      <c r="C1956" t="s">
        <v>274</v>
      </c>
      <c r="D1956" t="s">
        <v>275</v>
      </c>
      <c r="E1956" t="s">
        <v>238</v>
      </c>
      <c r="F1956" t="s">
        <v>57</v>
      </c>
      <c r="G1956">
        <v>0</v>
      </c>
    </row>
    <row r="1957" spans="1:7" x14ac:dyDescent="0.35">
      <c r="A1957" t="s">
        <v>276</v>
      </c>
      <c r="B1957" t="s">
        <v>48</v>
      </c>
      <c r="C1957" t="s">
        <v>274</v>
      </c>
      <c r="D1957" t="s">
        <v>275</v>
      </c>
      <c r="E1957" t="s">
        <v>239</v>
      </c>
      <c r="F1957" t="s">
        <v>57</v>
      </c>
      <c r="G1957">
        <v>0</v>
      </c>
    </row>
    <row r="1958" spans="1:7" x14ac:dyDescent="0.35">
      <c r="A1958" t="s">
        <v>276</v>
      </c>
      <c r="B1958" t="s">
        <v>48</v>
      </c>
      <c r="C1958" t="s">
        <v>274</v>
      </c>
      <c r="D1958" t="s">
        <v>275</v>
      </c>
      <c r="E1958" t="s">
        <v>240</v>
      </c>
      <c r="F1958" t="s">
        <v>57</v>
      </c>
      <c r="G1958">
        <v>0</v>
      </c>
    </row>
    <row r="1959" spans="1:7" x14ac:dyDescent="0.35">
      <c r="A1959" t="s">
        <v>276</v>
      </c>
      <c r="B1959" t="s">
        <v>48</v>
      </c>
      <c r="C1959" t="s">
        <v>274</v>
      </c>
      <c r="D1959" t="s">
        <v>275</v>
      </c>
      <c r="E1959" t="s">
        <v>241</v>
      </c>
      <c r="F1959" t="s">
        <v>57</v>
      </c>
      <c r="G1959">
        <v>0</v>
      </c>
    </row>
    <row r="1960" spans="1:7" x14ac:dyDescent="0.35">
      <c r="A1960" t="s">
        <v>276</v>
      </c>
      <c r="B1960" t="s">
        <v>49</v>
      </c>
      <c r="C1960" t="s">
        <v>274</v>
      </c>
      <c r="D1960" t="s">
        <v>275</v>
      </c>
      <c r="E1960" t="s">
        <v>228</v>
      </c>
      <c r="F1960" t="s">
        <v>57</v>
      </c>
      <c r="G1960">
        <v>0</v>
      </c>
    </row>
    <row r="1961" spans="1:7" x14ac:dyDescent="0.35">
      <c r="A1961" t="s">
        <v>276</v>
      </c>
      <c r="B1961" t="s">
        <v>49</v>
      </c>
      <c r="C1961" t="s">
        <v>274</v>
      </c>
      <c r="D1961" t="s">
        <v>275</v>
      </c>
      <c r="E1961" t="s">
        <v>229</v>
      </c>
      <c r="F1961" t="s">
        <v>57</v>
      </c>
      <c r="G1961">
        <v>0</v>
      </c>
    </row>
    <row r="1962" spans="1:7" x14ac:dyDescent="0.35">
      <c r="A1962" t="s">
        <v>276</v>
      </c>
      <c r="B1962" t="s">
        <v>49</v>
      </c>
      <c r="C1962" t="s">
        <v>274</v>
      </c>
      <c r="D1962" t="s">
        <v>275</v>
      </c>
      <c r="E1962" t="s">
        <v>230</v>
      </c>
      <c r="F1962" t="s">
        <v>57</v>
      </c>
      <c r="G1962">
        <v>2</v>
      </c>
    </row>
    <row r="1963" spans="1:7" x14ac:dyDescent="0.35">
      <c r="A1963" t="s">
        <v>276</v>
      </c>
      <c r="B1963" t="s">
        <v>49</v>
      </c>
      <c r="C1963" t="s">
        <v>274</v>
      </c>
      <c r="D1963" t="s">
        <v>275</v>
      </c>
      <c r="E1963" t="s">
        <v>231</v>
      </c>
      <c r="F1963" t="s">
        <v>57</v>
      </c>
      <c r="G1963">
        <v>0</v>
      </c>
    </row>
    <row r="1964" spans="1:7" x14ac:dyDescent="0.35">
      <c r="A1964" t="s">
        <v>276</v>
      </c>
      <c r="B1964" t="s">
        <v>49</v>
      </c>
      <c r="C1964" t="s">
        <v>274</v>
      </c>
      <c r="D1964" t="s">
        <v>275</v>
      </c>
      <c r="E1964" t="s">
        <v>232</v>
      </c>
      <c r="F1964" t="s">
        <v>57</v>
      </c>
      <c r="G1964">
        <v>0</v>
      </c>
    </row>
    <row r="1965" spans="1:7" x14ac:dyDescent="0.35">
      <c r="A1965" t="s">
        <v>276</v>
      </c>
      <c r="B1965" t="s">
        <v>49</v>
      </c>
      <c r="C1965" t="s">
        <v>274</v>
      </c>
      <c r="D1965" t="s">
        <v>275</v>
      </c>
      <c r="E1965" t="s">
        <v>233</v>
      </c>
      <c r="F1965" t="s">
        <v>57</v>
      </c>
      <c r="G1965">
        <v>0</v>
      </c>
    </row>
    <row r="1966" spans="1:7" x14ac:dyDescent="0.35">
      <c r="A1966" t="s">
        <v>276</v>
      </c>
      <c r="B1966" t="s">
        <v>49</v>
      </c>
      <c r="C1966" t="s">
        <v>274</v>
      </c>
      <c r="D1966" t="s">
        <v>275</v>
      </c>
      <c r="E1966" t="s">
        <v>234</v>
      </c>
      <c r="F1966" t="s">
        <v>57</v>
      </c>
      <c r="G1966">
        <v>2</v>
      </c>
    </row>
    <row r="1967" spans="1:7" x14ac:dyDescent="0.35">
      <c r="A1967" t="s">
        <v>276</v>
      </c>
      <c r="B1967" t="s">
        <v>49</v>
      </c>
      <c r="C1967" t="s">
        <v>274</v>
      </c>
      <c r="D1967" t="s">
        <v>275</v>
      </c>
      <c r="E1967" t="s">
        <v>235</v>
      </c>
      <c r="F1967" t="s">
        <v>57</v>
      </c>
      <c r="G1967">
        <v>0</v>
      </c>
    </row>
    <row r="1968" spans="1:7" x14ac:dyDescent="0.35">
      <c r="A1968" t="s">
        <v>276</v>
      </c>
      <c r="B1968" t="s">
        <v>49</v>
      </c>
      <c r="C1968" t="s">
        <v>274</v>
      </c>
      <c r="D1968" t="s">
        <v>275</v>
      </c>
      <c r="E1968" t="s">
        <v>236</v>
      </c>
      <c r="F1968" t="s">
        <v>57</v>
      </c>
      <c r="G1968">
        <v>0</v>
      </c>
    </row>
    <row r="1969" spans="1:7" x14ac:dyDescent="0.35">
      <c r="A1969" t="s">
        <v>276</v>
      </c>
      <c r="B1969" t="s">
        <v>49</v>
      </c>
      <c r="C1969" t="s">
        <v>274</v>
      </c>
      <c r="D1969" t="s">
        <v>275</v>
      </c>
      <c r="E1969" t="s">
        <v>237</v>
      </c>
      <c r="F1969" t="s">
        <v>57</v>
      </c>
      <c r="G1969">
        <v>0</v>
      </c>
    </row>
    <row r="1970" spans="1:7" x14ac:dyDescent="0.35">
      <c r="A1970" t="s">
        <v>276</v>
      </c>
      <c r="B1970" t="s">
        <v>49</v>
      </c>
      <c r="C1970" t="s">
        <v>274</v>
      </c>
      <c r="D1970" t="s">
        <v>275</v>
      </c>
      <c r="E1970" t="s">
        <v>238</v>
      </c>
      <c r="F1970" t="s">
        <v>57</v>
      </c>
      <c r="G1970">
        <v>0</v>
      </c>
    </row>
    <row r="1971" spans="1:7" x14ac:dyDescent="0.35">
      <c r="A1971" t="s">
        <v>276</v>
      </c>
      <c r="B1971" t="s">
        <v>49</v>
      </c>
      <c r="C1971" t="s">
        <v>274</v>
      </c>
      <c r="D1971" t="s">
        <v>275</v>
      </c>
      <c r="E1971" t="s">
        <v>239</v>
      </c>
      <c r="F1971" t="s">
        <v>57</v>
      </c>
      <c r="G1971">
        <v>0</v>
      </c>
    </row>
    <row r="1972" spans="1:7" x14ac:dyDescent="0.35">
      <c r="A1972" t="s">
        <v>276</v>
      </c>
      <c r="B1972" t="s">
        <v>49</v>
      </c>
      <c r="C1972" t="s">
        <v>274</v>
      </c>
      <c r="D1972" t="s">
        <v>275</v>
      </c>
      <c r="E1972" t="s">
        <v>240</v>
      </c>
      <c r="F1972" t="s">
        <v>57</v>
      </c>
      <c r="G1972">
        <v>0</v>
      </c>
    </row>
    <row r="1973" spans="1:7" x14ac:dyDescent="0.35">
      <c r="A1973" t="s">
        <v>276</v>
      </c>
      <c r="B1973" t="s">
        <v>49</v>
      </c>
      <c r="C1973" t="s">
        <v>274</v>
      </c>
      <c r="D1973" t="s">
        <v>275</v>
      </c>
      <c r="E1973" t="s">
        <v>241</v>
      </c>
      <c r="F1973" t="s">
        <v>57</v>
      </c>
      <c r="G1973">
        <v>0</v>
      </c>
    </row>
    <row r="1974" spans="1:7" x14ac:dyDescent="0.35">
      <c r="A1974" t="s">
        <v>276</v>
      </c>
      <c r="B1974" t="s">
        <v>198</v>
      </c>
      <c r="C1974" t="s">
        <v>274</v>
      </c>
      <c r="D1974" t="s">
        <v>275</v>
      </c>
      <c r="E1974" t="s">
        <v>228</v>
      </c>
      <c r="F1974" t="s">
        <v>57</v>
      </c>
      <c r="G1974">
        <v>0</v>
      </c>
    </row>
    <row r="1975" spans="1:7" x14ac:dyDescent="0.35">
      <c r="A1975" t="s">
        <v>276</v>
      </c>
      <c r="B1975" t="s">
        <v>198</v>
      </c>
      <c r="C1975" t="s">
        <v>274</v>
      </c>
      <c r="D1975" t="s">
        <v>275</v>
      </c>
      <c r="E1975" t="s">
        <v>229</v>
      </c>
      <c r="F1975" t="s">
        <v>57</v>
      </c>
      <c r="G1975">
        <v>0</v>
      </c>
    </row>
    <row r="1976" spans="1:7" x14ac:dyDescent="0.35">
      <c r="A1976" t="s">
        <v>276</v>
      </c>
      <c r="B1976" t="s">
        <v>198</v>
      </c>
      <c r="C1976" t="s">
        <v>274</v>
      </c>
      <c r="D1976" t="s">
        <v>275</v>
      </c>
      <c r="E1976" t="s">
        <v>230</v>
      </c>
      <c r="F1976" t="s">
        <v>57</v>
      </c>
      <c r="G1976">
        <v>1</v>
      </c>
    </row>
    <row r="1977" spans="1:7" x14ac:dyDescent="0.35">
      <c r="A1977" t="s">
        <v>276</v>
      </c>
      <c r="B1977" t="s">
        <v>198</v>
      </c>
      <c r="C1977" t="s">
        <v>274</v>
      </c>
      <c r="D1977" t="s">
        <v>275</v>
      </c>
      <c r="E1977" t="s">
        <v>231</v>
      </c>
      <c r="F1977" t="s">
        <v>57</v>
      </c>
      <c r="G1977">
        <v>0</v>
      </c>
    </row>
    <row r="1978" spans="1:7" x14ac:dyDescent="0.35">
      <c r="A1978" t="s">
        <v>276</v>
      </c>
      <c r="B1978" t="s">
        <v>198</v>
      </c>
      <c r="C1978" t="s">
        <v>274</v>
      </c>
      <c r="D1978" t="s">
        <v>275</v>
      </c>
      <c r="E1978" t="s">
        <v>232</v>
      </c>
      <c r="F1978" t="s">
        <v>57</v>
      </c>
      <c r="G1978">
        <v>0</v>
      </c>
    </row>
    <row r="1979" spans="1:7" x14ac:dyDescent="0.35">
      <c r="A1979" t="s">
        <v>276</v>
      </c>
      <c r="B1979" t="s">
        <v>198</v>
      </c>
      <c r="C1979" t="s">
        <v>274</v>
      </c>
      <c r="D1979" t="s">
        <v>275</v>
      </c>
      <c r="E1979" t="s">
        <v>233</v>
      </c>
      <c r="F1979" t="s">
        <v>57</v>
      </c>
      <c r="G1979">
        <v>0</v>
      </c>
    </row>
    <row r="1980" spans="1:7" x14ac:dyDescent="0.35">
      <c r="A1980" t="s">
        <v>276</v>
      </c>
      <c r="B1980" t="s">
        <v>198</v>
      </c>
      <c r="C1980" t="s">
        <v>274</v>
      </c>
      <c r="D1980" t="s">
        <v>275</v>
      </c>
      <c r="E1980" t="s">
        <v>234</v>
      </c>
      <c r="F1980" t="s">
        <v>57</v>
      </c>
      <c r="G1980">
        <v>0</v>
      </c>
    </row>
    <row r="1981" spans="1:7" x14ac:dyDescent="0.35">
      <c r="A1981" t="s">
        <v>276</v>
      </c>
      <c r="B1981" t="s">
        <v>198</v>
      </c>
      <c r="C1981" t="s">
        <v>274</v>
      </c>
      <c r="D1981" t="s">
        <v>275</v>
      </c>
      <c r="E1981" t="s">
        <v>235</v>
      </c>
      <c r="F1981" t="s">
        <v>57</v>
      </c>
      <c r="G1981">
        <v>0</v>
      </c>
    </row>
    <row r="1982" spans="1:7" x14ac:dyDescent="0.35">
      <c r="A1982" t="s">
        <v>276</v>
      </c>
      <c r="B1982" t="s">
        <v>198</v>
      </c>
      <c r="C1982" t="s">
        <v>274</v>
      </c>
      <c r="D1982" t="s">
        <v>275</v>
      </c>
      <c r="E1982" t="s">
        <v>236</v>
      </c>
      <c r="F1982" t="s">
        <v>57</v>
      </c>
      <c r="G1982">
        <v>0</v>
      </c>
    </row>
    <row r="1983" spans="1:7" x14ac:dyDescent="0.35">
      <c r="A1983" t="s">
        <v>276</v>
      </c>
      <c r="B1983" t="s">
        <v>198</v>
      </c>
      <c r="C1983" t="s">
        <v>274</v>
      </c>
      <c r="D1983" t="s">
        <v>275</v>
      </c>
      <c r="E1983" t="s">
        <v>237</v>
      </c>
      <c r="F1983" t="s">
        <v>57</v>
      </c>
      <c r="G1983">
        <v>0</v>
      </c>
    </row>
    <row r="1984" spans="1:7" x14ac:dyDescent="0.35">
      <c r="A1984" t="s">
        <v>276</v>
      </c>
      <c r="B1984" t="s">
        <v>198</v>
      </c>
      <c r="C1984" t="s">
        <v>274</v>
      </c>
      <c r="D1984" t="s">
        <v>275</v>
      </c>
      <c r="E1984" t="s">
        <v>238</v>
      </c>
      <c r="F1984" t="s">
        <v>57</v>
      </c>
      <c r="G1984">
        <v>0</v>
      </c>
    </row>
    <row r="1985" spans="1:7" x14ac:dyDescent="0.35">
      <c r="A1985" t="s">
        <v>276</v>
      </c>
      <c r="B1985" t="s">
        <v>198</v>
      </c>
      <c r="C1985" t="s">
        <v>274</v>
      </c>
      <c r="D1985" t="s">
        <v>275</v>
      </c>
      <c r="E1985" t="s">
        <v>239</v>
      </c>
      <c r="F1985" t="s">
        <v>57</v>
      </c>
      <c r="G1985">
        <v>0</v>
      </c>
    </row>
    <row r="1986" spans="1:7" x14ac:dyDescent="0.35">
      <c r="A1986" t="s">
        <v>276</v>
      </c>
      <c r="B1986" t="s">
        <v>198</v>
      </c>
      <c r="C1986" t="s">
        <v>274</v>
      </c>
      <c r="D1986" t="s">
        <v>275</v>
      </c>
      <c r="E1986" t="s">
        <v>240</v>
      </c>
      <c r="F1986" t="s">
        <v>57</v>
      </c>
      <c r="G1986">
        <v>0</v>
      </c>
    </row>
    <row r="1987" spans="1:7" x14ac:dyDescent="0.35">
      <c r="A1987" t="s">
        <v>276</v>
      </c>
      <c r="B1987" t="s">
        <v>198</v>
      </c>
      <c r="C1987" t="s">
        <v>274</v>
      </c>
      <c r="D1987" t="s">
        <v>275</v>
      </c>
      <c r="E1987" t="s">
        <v>241</v>
      </c>
      <c r="F1987" t="s">
        <v>57</v>
      </c>
      <c r="G1987">
        <v>0</v>
      </c>
    </row>
    <row r="1988" spans="1:7" x14ac:dyDescent="0.35">
      <c r="A1988" t="s">
        <v>276</v>
      </c>
      <c r="B1988" t="s">
        <v>50</v>
      </c>
      <c r="C1988" t="s">
        <v>274</v>
      </c>
      <c r="D1988" t="s">
        <v>275</v>
      </c>
      <c r="E1988" t="s">
        <v>228</v>
      </c>
      <c r="F1988" t="s">
        <v>57</v>
      </c>
      <c r="G1988">
        <v>0</v>
      </c>
    </row>
    <row r="1989" spans="1:7" x14ac:dyDescent="0.35">
      <c r="A1989" t="s">
        <v>276</v>
      </c>
      <c r="B1989" t="s">
        <v>50</v>
      </c>
      <c r="C1989" t="s">
        <v>274</v>
      </c>
      <c r="D1989" t="s">
        <v>275</v>
      </c>
      <c r="E1989" t="s">
        <v>229</v>
      </c>
      <c r="F1989" t="s">
        <v>57</v>
      </c>
      <c r="G1989">
        <v>0</v>
      </c>
    </row>
    <row r="1990" spans="1:7" x14ac:dyDescent="0.35">
      <c r="A1990" t="s">
        <v>276</v>
      </c>
      <c r="B1990" t="s">
        <v>50</v>
      </c>
      <c r="C1990" t="s">
        <v>274</v>
      </c>
      <c r="D1990" t="s">
        <v>275</v>
      </c>
      <c r="E1990" t="s">
        <v>230</v>
      </c>
      <c r="F1990" t="s">
        <v>57</v>
      </c>
      <c r="G1990">
        <v>0</v>
      </c>
    </row>
    <row r="1991" spans="1:7" x14ac:dyDescent="0.35">
      <c r="A1991" t="s">
        <v>276</v>
      </c>
      <c r="B1991" t="s">
        <v>50</v>
      </c>
      <c r="C1991" t="s">
        <v>274</v>
      </c>
      <c r="D1991" t="s">
        <v>275</v>
      </c>
      <c r="E1991" t="s">
        <v>231</v>
      </c>
      <c r="F1991" t="s">
        <v>57</v>
      </c>
      <c r="G1991">
        <v>0</v>
      </c>
    </row>
    <row r="1992" spans="1:7" x14ac:dyDescent="0.35">
      <c r="A1992" t="s">
        <v>276</v>
      </c>
      <c r="B1992" t="s">
        <v>50</v>
      </c>
      <c r="C1992" t="s">
        <v>274</v>
      </c>
      <c r="D1992" t="s">
        <v>275</v>
      </c>
      <c r="E1992" t="s">
        <v>232</v>
      </c>
      <c r="F1992" t="s">
        <v>57</v>
      </c>
      <c r="G1992">
        <v>0</v>
      </c>
    </row>
    <row r="1993" spans="1:7" x14ac:dyDescent="0.35">
      <c r="A1993" t="s">
        <v>276</v>
      </c>
      <c r="B1993" t="s">
        <v>50</v>
      </c>
      <c r="C1993" t="s">
        <v>274</v>
      </c>
      <c r="D1993" t="s">
        <v>275</v>
      </c>
      <c r="E1993" t="s">
        <v>233</v>
      </c>
      <c r="F1993" t="s">
        <v>57</v>
      </c>
      <c r="G1993">
        <v>0</v>
      </c>
    </row>
    <row r="1994" spans="1:7" x14ac:dyDescent="0.35">
      <c r="A1994" t="s">
        <v>276</v>
      </c>
      <c r="B1994" t="s">
        <v>50</v>
      </c>
      <c r="C1994" t="s">
        <v>274</v>
      </c>
      <c r="D1994" t="s">
        <v>275</v>
      </c>
      <c r="E1994" t="s">
        <v>234</v>
      </c>
      <c r="F1994" t="s">
        <v>57</v>
      </c>
      <c r="G1994">
        <v>0</v>
      </c>
    </row>
    <row r="1995" spans="1:7" x14ac:dyDescent="0.35">
      <c r="A1995" t="s">
        <v>276</v>
      </c>
      <c r="B1995" t="s">
        <v>50</v>
      </c>
      <c r="C1995" t="s">
        <v>274</v>
      </c>
      <c r="D1995" t="s">
        <v>275</v>
      </c>
      <c r="E1995" t="s">
        <v>235</v>
      </c>
      <c r="F1995" t="s">
        <v>57</v>
      </c>
      <c r="G1995">
        <v>0</v>
      </c>
    </row>
    <row r="1996" spans="1:7" x14ac:dyDescent="0.35">
      <c r="A1996" t="s">
        <v>276</v>
      </c>
      <c r="B1996" t="s">
        <v>50</v>
      </c>
      <c r="C1996" t="s">
        <v>274</v>
      </c>
      <c r="D1996" t="s">
        <v>275</v>
      </c>
      <c r="E1996" t="s">
        <v>236</v>
      </c>
      <c r="F1996" t="s">
        <v>57</v>
      </c>
      <c r="G1996">
        <v>0</v>
      </c>
    </row>
    <row r="1997" spans="1:7" x14ac:dyDescent="0.35">
      <c r="A1997" t="s">
        <v>276</v>
      </c>
      <c r="B1997" t="s">
        <v>50</v>
      </c>
      <c r="C1997" t="s">
        <v>274</v>
      </c>
      <c r="D1997" t="s">
        <v>275</v>
      </c>
      <c r="E1997" t="s">
        <v>237</v>
      </c>
      <c r="F1997" t="s">
        <v>57</v>
      </c>
      <c r="G1997">
        <v>0</v>
      </c>
    </row>
    <row r="1998" spans="1:7" x14ac:dyDescent="0.35">
      <c r="A1998" t="s">
        <v>276</v>
      </c>
      <c r="B1998" t="s">
        <v>50</v>
      </c>
      <c r="C1998" t="s">
        <v>274</v>
      </c>
      <c r="D1998" t="s">
        <v>275</v>
      </c>
      <c r="E1998" t="s">
        <v>238</v>
      </c>
      <c r="F1998" t="s">
        <v>57</v>
      </c>
      <c r="G1998">
        <v>0</v>
      </c>
    </row>
    <row r="1999" spans="1:7" x14ac:dyDescent="0.35">
      <c r="A1999" t="s">
        <v>276</v>
      </c>
      <c r="B1999" t="s">
        <v>50</v>
      </c>
      <c r="C1999" t="s">
        <v>274</v>
      </c>
      <c r="D1999" t="s">
        <v>275</v>
      </c>
      <c r="E1999" t="s">
        <v>239</v>
      </c>
      <c r="F1999" t="s">
        <v>57</v>
      </c>
      <c r="G1999">
        <v>0</v>
      </c>
    </row>
    <row r="2000" spans="1:7" x14ac:dyDescent="0.35">
      <c r="A2000" t="s">
        <v>276</v>
      </c>
      <c r="B2000" t="s">
        <v>50</v>
      </c>
      <c r="C2000" t="s">
        <v>274</v>
      </c>
      <c r="D2000" t="s">
        <v>275</v>
      </c>
      <c r="E2000" t="s">
        <v>240</v>
      </c>
      <c r="F2000" t="s">
        <v>57</v>
      </c>
      <c r="G2000">
        <v>0</v>
      </c>
    </row>
    <row r="2001" spans="1:7" x14ac:dyDescent="0.35">
      <c r="A2001" t="s">
        <v>276</v>
      </c>
      <c r="B2001" t="s">
        <v>50</v>
      </c>
      <c r="C2001" t="s">
        <v>274</v>
      </c>
      <c r="D2001" t="s">
        <v>275</v>
      </c>
      <c r="E2001" t="s">
        <v>241</v>
      </c>
      <c r="F2001" t="s">
        <v>57</v>
      </c>
      <c r="G2001">
        <v>0</v>
      </c>
    </row>
    <row r="2002" spans="1:7" x14ac:dyDescent="0.35">
      <c r="A2002" t="s">
        <v>276</v>
      </c>
      <c r="B2002" t="s">
        <v>51</v>
      </c>
      <c r="C2002" t="s">
        <v>274</v>
      </c>
      <c r="D2002" t="s">
        <v>275</v>
      </c>
      <c r="E2002" t="s">
        <v>228</v>
      </c>
      <c r="F2002" t="s">
        <v>57</v>
      </c>
      <c r="G2002">
        <v>0</v>
      </c>
    </row>
    <row r="2003" spans="1:7" x14ac:dyDescent="0.35">
      <c r="A2003" t="s">
        <v>276</v>
      </c>
      <c r="B2003" t="s">
        <v>51</v>
      </c>
      <c r="C2003" t="s">
        <v>274</v>
      </c>
      <c r="D2003" t="s">
        <v>275</v>
      </c>
      <c r="E2003" t="s">
        <v>229</v>
      </c>
      <c r="F2003" t="s">
        <v>57</v>
      </c>
      <c r="G2003">
        <v>0</v>
      </c>
    </row>
    <row r="2004" spans="1:7" x14ac:dyDescent="0.35">
      <c r="A2004" t="s">
        <v>276</v>
      </c>
      <c r="B2004" t="s">
        <v>51</v>
      </c>
      <c r="C2004" t="s">
        <v>274</v>
      </c>
      <c r="D2004" t="s">
        <v>275</v>
      </c>
      <c r="E2004" t="s">
        <v>230</v>
      </c>
      <c r="F2004" t="s">
        <v>57</v>
      </c>
      <c r="G2004">
        <v>0</v>
      </c>
    </row>
    <row r="2005" spans="1:7" x14ac:dyDescent="0.35">
      <c r="A2005" t="s">
        <v>276</v>
      </c>
      <c r="B2005" t="s">
        <v>51</v>
      </c>
      <c r="C2005" t="s">
        <v>274</v>
      </c>
      <c r="D2005" t="s">
        <v>275</v>
      </c>
      <c r="E2005" t="s">
        <v>231</v>
      </c>
      <c r="F2005" t="s">
        <v>57</v>
      </c>
      <c r="G2005">
        <v>0</v>
      </c>
    </row>
    <row r="2006" spans="1:7" x14ac:dyDescent="0.35">
      <c r="A2006" t="s">
        <v>276</v>
      </c>
      <c r="B2006" t="s">
        <v>51</v>
      </c>
      <c r="C2006" t="s">
        <v>274</v>
      </c>
      <c r="D2006" t="s">
        <v>275</v>
      </c>
      <c r="E2006" t="s">
        <v>232</v>
      </c>
      <c r="F2006" t="s">
        <v>57</v>
      </c>
      <c r="G2006">
        <v>3</v>
      </c>
    </row>
    <row r="2007" spans="1:7" x14ac:dyDescent="0.35">
      <c r="A2007" t="s">
        <v>276</v>
      </c>
      <c r="B2007" t="s">
        <v>51</v>
      </c>
      <c r="C2007" t="s">
        <v>274</v>
      </c>
      <c r="D2007" t="s">
        <v>275</v>
      </c>
      <c r="E2007" t="s">
        <v>233</v>
      </c>
      <c r="F2007" t="s">
        <v>57</v>
      </c>
      <c r="G2007">
        <v>0</v>
      </c>
    </row>
    <row r="2008" spans="1:7" x14ac:dyDescent="0.35">
      <c r="A2008" t="s">
        <v>276</v>
      </c>
      <c r="B2008" t="s">
        <v>51</v>
      </c>
      <c r="C2008" t="s">
        <v>274</v>
      </c>
      <c r="D2008" t="s">
        <v>275</v>
      </c>
      <c r="E2008" t="s">
        <v>234</v>
      </c>
      <c r="F2008" t="s">
        <v>57</v>
      </c>
      <c r="G2008">
        <v>0</v>
      </c>
    </row>
    <row r="2009" spans="1:7" x14ac:dyDescent="0.35">
      <c r="A2009" t="s">
        <v>276</v>
      </c>
      <c r="B2009" t="s">
        <v>51</v>
      </c>
      <c r="C2009" t="s">
        <v>274</v>
      </c>
      <c r="D2009" t="s">
        <v>275</v>
      </c>
      <c r="E2009" t="s">
        <v>235</v>
      </c>
      <c r="F2009" t="s">
        <v>57</v>
      </c>
      <c r="G2009">
        <v>0</v>
      </c>
    </row>
    <row r="2010" spans="1:7" x14ac:dyDescent="0.35">
      <c r="A2010" t="s">
        <v>276</v>
      </c>
      <c r="B2010" t="s">
        <v>51</v>
      </c>
      <c r="C2010" t="s">
        <v>274</v>
      </c>
      <c r="D2010" t="s">
        <v>275</v>
      </c>
      <c r="E2010" t="s">
        <v>236</v>
      </c>
      <c r="F2010" t="s">
        <v>57</v>
      </c>
      <c r="G2010">
        <v>0</v>
      </c>
    </row>
    <row r="2011" spans="1:7" x14ac:dyDescent="0.35">
      <c r="A2011" t="s">
        <v>276</v>
      </c>
      <c r="B2011" t="s">
        <v>51</v>
      </c>
      <c r="C2011" t="s">
        <v>274</v>
      </c>
      <c r="D2011" t="s">
        <v>275</v>
      </c>
      <c r="E2011" t="s">
        <v>237</v>
      </c>
      <c r="F2011" t="s">
        <v>57</v>
      </c>
      <c r="G2011">
        <v>0</v>
      </c>
    </row>
    <row r="2012" spans="1:7" x14ac:dyDescent="0.35">
      <c r="A2012" t="s">
        <v>276</v>
      </c>
      <c r="B2012" t="s">
        <v>51</v>
      </c>
      <c r="C2012" t="s">
        <v>274</v>
      </c>
      <c r="D2012" t="s">
        <v>275</v>
      </c>
      <c r="E2012" t="s">
        <v>238</v>
      </c>
      <c r="F2012" t="s">
        <v>57</v>
      </c>
      <c r="G2012">
        <v>0</v>
      </c>
    </row>
    <row r="2013" spans="1:7" x14ac:dyDescent="0.35">
      <c r="A2013" t="s">
        <v>276</v>
      </c>
      <c r="B2013" t="s">
        <v>51</v>
      </c>
      <c r="C2013" t="s">
        <v>274</v>
      </c>
      <c r="D2013" t="s">
        <v>275</v>
      </c>
      <c r="E2013" t="s">
        <v>239</v>
      </c>
      <c r="F2013" t="s">
        <v>57</v>
      </c>
      <c r="G2013">
        <v>0</v>
      </c>
    </row>
    <row r="2014" spans="1:7" x14ac:dyDescent="0.35">
      <c r="A2014" t="s">
        <v>276</v>
      </c>
      <c r="B2014" t="s">
        <v>51</v>
      </c>
      <c r="C2014" t="s">
        <v>274</v>
      </c>
      <c r="D2014" t="s">
        <v>275</v>
      </c>
      <c r="E2014" t="s">
        <v>240</v>
      </c>
      <c r="F2014" t="s">
        <v>57</v>
      </c>
      <c r="G2014">
        <v>0</v>
      </c>
    </row>
    <row r="2015" spans="1:7" x14ac:dyDescent="0.35">
      <c r="A2015" t="s">
        <v>276</v>
      </c>
      <c r="B2015" t="s">
        <v>51</v>
      </c>
      <c r="C2015" t="s">
        <v>274</v>
      </c>
      <c r="D2015" t="s">
        <v>275</v>
      </c>
      <c r="E2015" t="s">
        <v>241</v>
      </c>
      <c r="F2015" t="s">
        <v>57</v>
      </c>
      <c r="G2015">
        <v>0</v>
      </c>
    </row>
    <row r="2016" spans="1:7" x14ac:dyDescent="0.35">
      <c r="A2016" t="s">
        <v>276</v>
      </c>
      <c r="B2016" t="s">
        <v>52</v>
      </c>
      <c r="C2016" t="s">
        <v>274</v>
      </c>
      <c r="D2016" t="s">
        <v>275</v>
      </c>
      <c r="E2016" t="s">
        <v>228</v>
      </c>
      <c r="F2016" t="s">
        <v>57</v>
      </c>
      <c r="G2016">
        <v>0</v>
      </c>
    </row>
    <row r="2017" spans="1:7" x14ac:dyDescent="0.35">
      <c r="A2017" t="s">
        <v>276</v>
      </c>
      <c r="B2017" t="s">
        <v>52</v>
      </c>
      <c r="C2017" t="s">
        <v>274</v>
      </c>
      <c r="D2017" t="s">
        <v>275</v>
      </c>
      <c r="E2017" t="s">
        <v>229</v>
      </c>
      <c r="F2017" t="s">
        <v>57</v>
      </c>
      <c r="G2017">
        <v>0</v>
      </c>
    </row>
    <row r="2018" spans="1:7" x14ac:dyDescent="0.35">
      <c r="A2018" t="s">
        <v>276</v>
      </c>
      <c r="B2018" t="s">
        <v>52</v>
      </c>
      <c r="C2018" t="s">
        <v>274</v>
      </c>
      <c r="D2018" t="s">
        <v>275</v>
      </c>
      <c r="E2018" t="s">
        <v>230</v>
      </c>
      <c r="F2018" t="s">
        <v>57</v>
      </c>
      <c r="G2018">
        <v>0</v>
      </c>
    </row>
    <row r="2019" spans="1:7" x14ac:dyDescent="0.35">
      <c r="A2019" t="s">
        <v>276</v>
      </c>
      <c r="B2019" t="s">
        <v>52</v>
      </c>
      <c r="C2019" t="s">
        <v>274</v>
      </c>
      <c r="D2019" t="s">
        <v>275</v>
      </c>
      <c r="E2019" t="s">
        <v>231</v>
      </c>
      <c r="F2019" t="s">
        <v>57</v>
      </c>
      <c r="G2019">
        <v>0</v>
      </c>
    </row>
    <row r="2020" spans="1:7" x14ac:dyDescent="0.35">
      <c r="A2020" t="s">
        <v>276</v>
      </c>
      <c r="B2020" t="s">
        <v>52</v>
      </c>
      <c r="C2020" t="s">
        <v>274</v>
      </c>
      <c r="D2020" t="s">
        <v>275</v>
      </c>
      <c r="E2020" t="s">
        <v>232</v>
      </c>
      <c r="F2020" t="s">
        <v>57</v>
      </c>
      <c r="G2020">
        <v>0</v>
      </c>
    </row>
    <row r="2021" spans="1:7" x14ac:dyDescent="0.35">
      <c r="A2021" t="s">
        <v>276</v>
      </c>
      <c r="B2021" t="s">
        <v>52</v>
      </c>
      <c r="C2021" t="s">
        <v>274</v>
      </c>
      <c r="D2021" t="s">
        <v>275</v>
      </c>
      <c r="E2021" t="s">
        <v>233</v>
      </c>
      <c r="F2021" t="s">
        <v>57</v>
      </c>
      <c r="G2021">
        <v>0</v>
      </c>
    </row>
    <row r="2022" spans="1:7" x14ac:dyDescent="0.35">
      <c r="A2022" t="s">
        <v>276</v>
      </c>
      <c r="B2022" t="s">
        <v>52</v>
      </c>
      <c r="C2022" t="s">
        <v>274</v>
      </c>
      <c r="D2022" t="s">
        <v>275</v>
      </c>
      <c r="E2022" t="s">
        <v>234</v>
      </c>
      <c r="F2022" t="s">
        <v>57</v>
      </c>
      <c r="G2022">
        <v>0</v>
      </c>
    </row>
    <row r="2023" spans="1:7" x14ac:dyDescent="0.35">
      <c r="A2023" t="s">
        <v>276</v>
      </c>
      <c r="B2023" t="s">
        <v>52</v>
      </c>
      <c r="C2023" t="s">
        <v>274</v>
      </c>
      <c r="D2023" t="s">
        <v>275</v>
      </c>
      <c r="E2023" t="s">
        <v>235</v>
      </c>
      <c r="F2023" t="s">
        <v>57</v>
      </c>
      <c r="G2023">
        <v>0</v>
      </c>
    </row>
    <row r="2024" spans="1:7" x14ac:dyDescent="0.35">
      <c r="A2024" t="s">
        <v>276</v>
      </c>
      <c r="B2024" t="s">
        <v>52</v>
      </c>
      <c r="C2024" t="s">
        <v>274</v>
      </c>
      <c r="D2024" t="s">
        <v>275</v>
      </c>
      <c r="E2024" t="s">
        <v>236</v>
      </c>
      <c r="F2024" t="s">
        <v>57</v>
      </c>
      <c r="G2024">
        <v>0</v>
      </c>
    </row>
    <row r="2025" spans="1:7" x14ac:dyDescent="0.35">
      <c r="A2025" t="s">
        <v>276</v>
      </c>
      <c r="B2025" t="s">
        <v>52</v>
      </c>
      <c r="C2025" t="s">
        <v>274</v>
      </c>
      <c r="D2025" t="s">
        <v>275</v>
      </c>
      <c r="E2025" t="s">
        <v>237</v>
      </c>
      <c r="F2025" t="s">
        <v>57</v>
      </c>
      <c r="G2025">
        <v>0</v>
      </c>
    </row>
    <row r="2026" spans="1:7" x14ac:dyDescent="0.35">
      <c r="A2026" t="s">
        <v>276</v>
      </c>
      <c r="B2026" t="s">
        <v>52</v>
      </c>
      <c r="C2026" t="s">
        <v>274</v>
      </c>
      <c r="D2026" t="s">
        <v>275</v>
      </c>
      <c r="E2026" t="s">
        <v>238</v>
      </c>
      <c r="F2026" t="s">
        <v>57</v>
      </c>
      <c r="G2026">
        <v>0</v>
      </c>
    </row>
    <row r="2027" spans="1:7" x14ac:dyDescent="0.35">
      <c r="A2027" t="s">
        <v>276</v>
      </c>
      <c r="B2027" t="s">
        <v>52</v>
      </c>
      <c r="C2027" t="s">
        <v>274</v>
      </c>
      <c r="D2027" t="s">
        <v>275</v>
      </c>
      <c r="E2027" t="s">
        <v>239</v>
      </c>
      <c r="F2027" t="s">
        <v>57</v>
      </c>
      <c r="G2027">
        <v>0</v>
      </c>
    </row>
    <row r="2028" spans="1:7" x14ac:dyDescent="0.35">
      <c r="A2028" t="s">
        <v>276</v>
      </c>
      <c r="B2028" t="s">
        <v>52</v>
      </c>
      <c r="C2028" t="s">
        <v>274</v>
      </c>
      <c r="D2028" t="s">
        <v>275</v>
      </c>
      <c r="E2028" t="s">
        <v>240</v>
      </c>
      <c r="F2028" t="s">
        <v>57</v>
      </c>
      <c r="G2028">
        <v>0</v>
      </c>
    </row>
    <row r="2029" spans="1:7" x14ac:dyDescent="0.35">
      <c r="A2029" t="s">
        <v>276</v>
      </c>
      <c r="B2029" t="s">
        <v>52</v>
      </c>
      <c r="C2029" t="s">
        <v>274</v>
      </c>
      <c r="D2029" t="s">
        <v>275</v>
      </c>
      <c r="E2029" t="s">
        <v>241</v>
      </c>
      <c r="F2029" t="s">
        <v>57</v>
      </c>
      <c r="G2029">
        <v>0</v>
      </c>
    </row>
    <row r="2030" spans="1:7" x14ac:dyDescent="0.35">
      <c r="A2030" t="s">
        <v>276</v>
      </c>
      <c r="B2030" t="s">
        <v>53</v>
      </c>
      <c r="C2030" t="s">
        <v>274</v>
      </c>
      <c r="D2030" t="s">
        <v>275</v>
      </c>
      <c r="E2030" t="s">
        <v>228</v>
      </c>
      <c r="F2030" t="s">
        <v>57</v>
      </c>
      <c r="G2030">
        <v>0</v>
      </c>
    </row>
    <row r="2031" spans="1:7" x14ac:dyDescent="0.35">
      <c r="A2031" t="s">
        <v>276</v>
      </c>
      <c r="B2031" t="s">
        <v>53</v>
      </c>
      <c r="C2031" t="s">
        <v>274</v>
      </c>
      <c r="D2031" t="s">
        <v>275</v>
      </c>
      <c r="E2031" t="s">
        <v>229</v>
      </c>
      <c r="F2031" t="s">
        <v>57</v>
      </c>
      <c r="G2031">
        <v>1</v>
      </c>
    </row>
    <row r="2032" spans="1:7" x14ac:dyDescent="0.35">
      <c r="A2032" t="s">
        <v>276</v>
      </c>
      <c r="B2032" t="s">
        <v>53</v>
      </c>
      <c r="C2032" t="s">
        <v>274</v>
      </c>
      <c r="D2032" t="s">
        <v>275</v>
      </c>
      <c r="E2032" t="s">
        <v>230</v>
      </c>
      <c r="F2032" t="s">
        <v>57</v>
      </c>
      <c r="G2032">
        <v>1</v>
      </c>
    </row>
    <row r="2033" spans="1:7" x14ac:dyDescent="0.35">
      <c r="A2033" t="s">
        <v>276</v>
      </c>
      <c r="B2033" t="s">
        <v>53</v>
      </c>
      <c r="C2033" t="s">
        <v>274</v>
      </c>
      <c r="D2033" t="s">
        <v>275</v>
      </c>
      <c r="E2033" t="s">
        <v>231</v>
      </c>
      <c r="F2033" t="s">
        <v>57</v>
      </c>
      <c r="G2033">
        <v>0</v>
      </c>
    </row>
    <row r="2034" spans="1:7" x14ac:dyDescent="0.35">
      <c r="A2034" t="s">
        <v>276</v>
      </c>
      <c r="B2034" t="s">
        <v>53</v>
      </c>
      <c r="C2034" t="s">
        <v>274</v>
      </c>
      <c r="D2034" t="s">
        <v>275</v>
      </c>
      <c r="E2034" t="s">
        <v>232</v>
      </c>
      <c r="F2034" t="s">
        <v>57</v>
      </c>
      <c r="G2034">
        <v>0</v>
      </c>
    </row>
    <row r="2035" spans="1:7" x14ac:dyDescent="0.35">
      <c r="A2035" t="s">
        <v>276</v>
      </c>
      <c r="B2035" t="s">
        <v>53</v>
      </c>
      <c r="C2035" t="s">
        <v>274</v>
      </c>
      <c r="D2035" t="s">
        <v>275</v>
      </c>
      <c r="E2035" t="s">
        <v>233</v>
      </c>
      <c r="F2035" t="s">
        <v>57</v>
      </c>
      <c r="G2035">
        <v>1</v>
      </c>
    </row>
    <row r="2036" spans="1:7" x14ac:dyDescent="0.35">
      <c r="A2036" t="s">
        <v>276</v>
      </c>
      <c r="B2036" t="s">
        <v>53</v>
      </c>
      <c r="C2036" t="s">
        <v>274</v>
      </c>
      <c r="D2036" t="s">
        <v>275</v>
      </c>
      <c r="E2036" t="s">
        <v>234</v>
      </c>
      <c r="F2036" t="s">
        <v>57</v>
      </c>
      <c r="G2036">
        <v>0</v>
      </c>
    </row>
    <row r="2037" spans="1:7" x14ac:dyDescent="0.35">
      <c r="A2037" t="s">
        <v>276</v>
      </c>
      <c r="B2037" t="s">
        <v>53</v>
      </c>
      <c r="C2037" t="s">
        <v>274</v>
      </c>
      <c r="D2037" t="s">
        <v>275</v>
      </c>
      <c r="E2037" t="s">
        <v>235</v>
      </c>
      <c r="F2037" t="s">
        <v>57</v>
      </c>
      <c r="G2037">
        <v>0</v>
      </c>
    </row>
    <row r="2038" spans="1:7" x14ac:dyDescent="0.35">
      <c r="A2038" t="s">
        <v>276</v>
      </c>
      <c r="B2038" t="s">
        <v>53</v>
      </c>
      <c r="C2038" t="s">
        <v>274</v>
      </c>
      <c r="D2038" t="s">
        <v>275</v>
      </c>
      <c r="E2038" t="s">
        <v>236</v>
      </c>
      <c r="F2038" t="s">
        <v>57</v>
      </c>
      <c r="G2038">
        <v>0</v>
      </c>
    </row>
    <row r="2039" spans="1:7" x14ac:dyDescent="0.35">
      <c r="A2039" t="s">
        <v>276</v>
      </c>
      <c r="B2039" t="s">
        <v>53</v>
      </c>
      <c r="C2039" t="s">
        <v>274</v>
      </c>
      <c r="D2039" t="s">
        <v>275</v>
      </c>
      <c r="E2039" t="s">
        <v>237</v>
      </c>
      <c r="F2039" t="s">
        <v>57</v>
      </c>
      <c r="G2039">
        <v>0</v>
      </c>
    </row>
    <row r="2040" spans="1:7" x14ac:dyDescent="0.35">
      <c r="A2040" t="s">
        <v>276</v>
      </c>
      <c r="B2040" t="s">
        <v>53</v>
      </c>
      <c r="C2040" t="s">
        <v>274</v>
      </c>
      <c r="D2040" t="s">
        <v>275</v>
      </c>
      <c r="E2040" t="s">
        <v>238</v>
      </c>
      <c r="F2040" t="s">
        <v>57</v>
      </c>
      <c r="G2040">
        <v>0</v>
      </c>
    </row>
    <row r="2041" spans="1:7" x14ac:dyDescent="0.35">
      <c r="A2041" t="s">
        <v>276</v>
      </c>
      <c r="B2041" t="s">
        <v>53</v>
      </c>
      <c r="C2041" t="s">
        <v>274</v>
      </c>
      <c r="D2041" t="s">
        <v>275</v>
      </c>
      <c r="E2041" t="s">
        <v>239</v>
      </c>
      <c r="F2041" t="s">
        <v>57</v>
      </c>
      <c r="G2041">
        <v>0</v>
      </c>
    </row>
    <row r="2042" spans="1:7" x14ac:dyDescent="0.35">
      <c r="A2042" t="s">
        <v>276</v>
      </c>
      <c r="B2042" t="s">
        <v>53</v>
      </c>
      <c r="C2042" t="s">
        <v>274</v>
      </c>
      <c r="D2042" t="s">
        <v>275</v>
      </c>
      <c r="E2042" t="s">
        <v>240</v>
      </c>
      <c r="F2042" t="s">
        <v>57</v>
      </c>
      <c r="G2042">
        <v>0</v>
      </c>
    </row>
    <row r="2043" spans="1:7" x14ac:dyDescent="0.35">
      <c r="A2043" t="s">
        <v>276</v>
      </c>
      <c r="B2043" t="s">
        <v>53</v>
      </c>
      <c r="C2043" t="s">
        <v>274</v>
      </c>
      <c r="D2043" t="s">
        <v>275</v>
      </c>
      <c r="E2043" t="s">
        <v>241</v>
      </c>
      <c r="F2043" t="s">
        <v>57</v>
      </c>
      <c r="G2043">
        <v>1</v>
      </c>
    </row>
    <row r="2044" spans="1:7" x14ac:dyDescent="0.35">
      <c r="A2044" t="s">
        <v>276</v>
      </c>
      <c r="B2044" t="s">
        <v>200</v>
      </c>
      <c r="C2044" t="s">
        <v>274</v>
      </c>
      <c r="D2044" t="s">
        <v>275</v>
      </c>
      <c r="E2044" t="s">
        <v>228</v>
      </c>
      <c r="F2044" t="s">
        <v>57</v>
      </c>
      <c r="G2044">
        <v>0</v>
      </c>
    </row>
    <row r="2045" spans="1:7" x14ac:dyDescent="0.35">
      <c r="A2045" t="s">
        <v>276</v>
      </c>
      <c r="B2045" t="s">
        <v>200</v>
      </c>
      <c r="C2045" t="s">
        <v>274</v>
      </c>
      <c r="D2045" t="s">
        <v>275</v>
      </c>
      <c r="E2045" t="s">
        <v>229</v>
      </c>
      <c r="F2045" t="s">
        <v>57</v>
      </c>
      <c r="G2045">
        <v>0</v>
      </c>
    </row>
    <row r="2046" spans="1:7" x14ac:dyDescent="0.35">
      <c r="A2046" t="s">
        <v>276</v>
      </c>
      <c r="B2046" t="s">
        <v>200</v>
      </c>
      <c r="C2046" t="s">
        <v>274</v>
      </c>
      <c r="D2046" t="s">
        <v>275</v>
      </c>
      <c r="E2046" t="s">
        <v>230</v>
      </c>
      <c r="F2046" t="s">
        <v>57</v>
      </c>
      <c r="G2046">
        <v>1</v>
      </c>
    </row>
    <row r="2047" spans="1:7" x14ac:dyDescent="0.35">
      <c r="A2047" t="s">
        <v>276</v>
      </c>
      <c r="B2047" t="s">
        <v>200</v>
      </c>
      <c r="C2047" t="s">
        <v>274</v>
      </c>
      <c r="D2047" t="s">
        <v>275</v>
      </c>
      <c r="E2047" t="s">
        <v>231</v>
      </c>
      <c r="F2047" t="s">
        <v>57</v>
      </c>
      <c r="G2047">
        <v>0</v>
      </c>
    </row>
    <row r="2048" spans="1:7" x14ac:dyDescent="0.35">
      <c r="A2048" t="s">
        <v>276</v>
      </c>
      <c r="B2048" t="s">
        <v>200</v>
      </c>
      <c r="C2048" t="s">
        <v>274</v>
      </c>
      <c r="D2048" t="s">
        <v>275</v>
      </c>
      <c r="E2048" t="s">
        <v>232</v>
      </c>
      <c r="F2048" t="s">
        <v>57</v>
      </c>
      <c r="G2048">
        <v>1</v>
      </c>
    </row>
    <row r="2049" spans="1:7" x14ac:dyDescent="0.35">
      <c r="A2049" t="s">
        <v>276</v>
      </c>
      <c r="B2049" t="s">
        <v>200</v>
      </c>
      <c r="C2049" t="s">
        <v>274</v>
      </c>
      <c r="D2049" t="s">
        <v>275</v>
      </c>
      <c r="E2049" t="s">
        <v>233</v>
      </c>
      <c r="F2049" t="s">
        <v>57</v>
      </c>
      <c r="G2049">
        <v>0</v>
      </c>
    </row>
    <row r="2050" spans="1:7" x14ac:dyDescent="0.35">
      <c r="A2050" t="s">
        <v>276</v>
      </c>
      <c r="B2050" t="s">
        <v>200</v>
      </c>
      <c r="C2050" t="s">
        <v>274</v>
      </c>
      <c r="D2050" t="s">
        <v>275</v>
      </c>
      <c r="E2050" t="s">
        <v>234</v>
      </c>
      <c r="F2050" t="s">
        <v>57</v>
      </c>
      <c r="G2050">
        <v>0</v>
      </c>
    </row>
    <row r="2051" spans="1:7" x14ac:dyDescent="0.35">
      <c r="A2051" t="s">
        <v>276</v>
      </c>
      <c r="B2051" t="s">
        <v>200</v>
      </c>
      <c r="C2051" t="s">
        <v>274</v>
      </c>
      <c r="D2051" t="s">
        <v>275</v>
      </c>
      <c r="E2051" t="s">
        <v>235</v>
      </c>
      <c r="F2051" t="s">
        <v>57</v>
      </c>
      <c r="G2051">
        <v>0</v>
      </c>
    </row>
    <row r="2052" spans="1:7" x14ac:dyDescent="0.35">
      <c r="A2052" t="s">
        <v>276</v>
      </c>
      <c r="B2052" t="s">
        <v>200</v>
      </c>
      <c r="C2052" t="s">
        <v>274</v>
      </c>
      <c r="D2052" t="s">
        <v>275</v>
      </c>
      <c r="E2052" t="s">
        <v>236</v>
      </c>
      <c r="F2052" t="s">
        <v>57</v>
      </c>
      <c r="G2052">
        <v>0</v>
      </c>
    </row>
    <row r="2053" spans="1:7" x14ac:dyDescent="0.35">
      <c r="A2053" t="s">
        <v>276</v>
      </c>
      <c r="B2053" t="s">
        <v>200</v>
      </c>
      <c r="C2053" t="s">
        <v>274</v>
      </c>
      <c r="D2053" t="s">
        <v>275</v>
      </c>
      <c r="E2053" t="s">
        <v>237</v>
      </c>
      <c r="F2053" t="s">
        <v>57</v>
      </c>
      <c r="G2053">
        <v>0</v>
      </c>
    </row>
    <row r="2054" spans="1:7" x14ac:dyDescent="0.35">
      <c r="A2054" t="s">
        <v>276</v>
      </c>
      <c r="B2054" t="s">
        <v>200</v>
      </c>
      <c r="C2054" t="s">
        <v>274</v>
      </c>
      <c r="D2054" t="s">
        <v>275</v>
      </c>
      <c r="E2054" t="s">
        <v>238</v>
      </c>
      <c r="F2054" t="s">
        <v>57</v>
      </c>
      <c r="G2054">
        <v>0</v>
      </c>
    </row>
    <row r="2055" spans="1:7" x14ac:dyDescent="0.35">
      <c r="A2055" t="s">
        <v>276</v>
      </c>
      <c r="B2055" t="s">
        <v>200</v>
      </c>
      <c r="C2055" t="s">
        <v>274</v>
      </c>
      <c r="D2055" t="s">
        <v>275</v>
      </c>
      <c r="E2055" t="s">
        <v>239</v>
      </c>
      <c r="F2055" t="s">
        <v>57</v>
      </c>
      <c r="G2055">
        <v>0</v>
      </c>
    </row>
    <row r="2056" spans="1:7" x14ac:dyDescent="0.35">
      <c r="A2056" t="s">
        <v>276</v>
      </c>
      <c r="B2056" t="s">
        <v>200</v>
      </c>
      <c r="C2056" t="s">
        <v>274</v>
      </c>
      <c r="D2056" t="s">
        <v>275</v>
      </c>
      <c r="E2056" t="s">
        <v>240</v>
      </c>
      <c r="F2056" t="s">
        <v>57</v>
      </c>
      <c r="G2056">
        <v>0</v>
      </c>
    </row>
    <row r="2057" spans="1:7" x14ac:dyDescent="0.35">
      <c r="A2057" t="s">
        <v>276</v>
      </c>
      <c r="B2057" t="s">
        <v>200</v>
      </c>
      <c r="C2057" t="s">
        <v>274</v>
      </c>
      <c r="D2057" t="s">
        <v>275</v>
      </c>
      <c r="E2057" t="s">
        <v>241</v>
      </c>
      <c r="F2057" t="s">
        <v>57</v>
      </c>
      <c r="G2057">
        <v>0</v>
      </c>
    </row>
    <row r="2058" spans="1:7" x14ac:dyDescent="0.35">
      <c r="A2058" t="s">
        <v>276</v>
      </c>
      <c r="B2058" t="s">
        <v>39</v>
      </c>
      <c r="C2058" t="s">
        <v>274</v>
      </c>
      <c r="D2058" t="s">
        <v>275</v>
      </c>
      <c r="E2058" t="s">
        <v>228</v>
      </c>
      <c r="F2058" t="s">
        <v>57</v>
      </c>
      <c r="G2058">
        <v>3</v>
      </c>
    </row>
    <row r="2059" spans="1:7" x14ac:dyDescent="0.35">
      <c r="A2059" t="s">
        <v>276</v>
      </c>
      <c r="B2059" t="s">
        <v>39</v>
      </c>
      <c r="C2059" t="s">
        <v>274</v>
      </c>
      <c r="D2059" t="s">
        <v>275</v>
      </c>
      <c r="E2059" t="s">
        <v>229</v>
      </c>
      <c r="F2059" t="s">
        <v>57</v>
      </c>
      <c r="G2059">
        <v>0</v>
      </c>
    </row>
    <row r="2060" spans="1:7" x14ac:dyDescent="0.35">
      <c r="A2060" t="s">
        <v>276</v>
      </c>
      <c r="B2060" t="s">
        <v>39</v>
      </c>
      <c r="C2060" t="s">
        <v>274</v>
      </c>
      <c r="D2060" t="s">
        <v>275</v>
      </c>
      <c r="E2060" t="s">
        <v>230</v>
      </c>
      <c r="F2060" t="s">
        <v>57</v>
      </c>
      <c r="G2060">
        <v>7</v>
      </c>
    </row>
    <row r="2061" spans="1:7" x14ac:dyDescent="0.35">
      <c r="A2061" t="s">
        <v>276</v>
      </c>
      <c r="B2061" t="s">
        <v>39</v>
      </c>
      <c r="C2061" t="s">
        <v>274</v>
      </c>
      <c r="D2061" t="s">
        <v>275</v>
      </c>
      <c r="E2061" t="s">
        <v>231</v>
      </c>
      <c r="F2061" t="s">
        <v>57</v>
      </c>
      <c r="G2061">
        <v>0</v>
      </c>
    </row>
    <row r="2062" spans="1:7" x14ac:dyDescent="0.35">
      <c r="A2062" t="s">
        <v>276</v>
      </c>
      <c r="B2062" t="s">
        <v>39</v>
      </c>
      <c r="C2062" t="s">
        <v>274</v>
      </c>
      <c r="D2062" t="s">
        <v>275</v>
      </c>
      <c r="E2062" t="s">
        <v>232</v>
      </c>
      <c r="F2062" t="s">
        <v>57</v>
      </c>
      <c r="G2062">
        <v>0</v>
      </c>
    </row>
    <row r="2063" spans="1:7" x14ac:dyDescent="0.35">
      <c r="A2063" t="s">
        <v>276</v>
      </c>
      <c r="B2063" t="s">
        <v>39</v>
      </c>
      <c r="C2063" t="s">
        <v>274</v>
      </c>
      <c r="D2063" t="s">
        <v>275</v>
      </c>
      <c r="E2063" t="s">
        <v>233</v>
      </c>
      <c r="F2063" t="s">
        <v>57</v>
      </c>
      <c r="G2063">
        <v>0</v>
      </c>
    </row>
    <row r="2064" spans="1:7" x14ac:dyDescent="0.35">
      <c r="A2064" t="s">
        <v>276</v>
      </c>
      <c r="B2064" t="s">
        <v>39</v>
      </c>
      <c r="C2064" t="s">
        <v>274</v>
      </c>
      <c r="D2064" t="s">
        <v>275</v>
      </c>
      <c r="E2064" t="s">
        <v>234</v>
      </c>
      <c r="F2064" t="s">
        <v>57</v>
      </c>
      <c r="G2064">
        <v>0</v>
      </c>
    </row>
    <row r="2065" spans="1:7" x14ac:dyDescent="0.35">
      <c r="A2065" t="s">
        <v>276</v>
      </c>
      <c r="B2065" t="s">
        <v>39</v>
      </c>
      <c r="C2065" t="s">
        <v>274</v>
      </c>
      <c r="D2065" t="s">
        <v>275</v>
      </c>
      <c r="E2065" t="s">
        <v>235</v>
      </c>
      <c r="F2065" t="s">
        <v>57</v>
      </c>
      <c r="G2065">
        <v>0</v>
      </c>
    </row>
    <row r="2066" spans="1:7" x14ac:dyDescent="0.35">
      <c r="A2066" t="s">
        <v>276</v>
      </c>
      <c r="B2066" t="s">
        <v>39</v>
      </c>
      <c r="C2066" t="s">
        <v>274</v>
      </c>
      <c r="D2066" t="s">
        <v>275</v>
      </c>
      <c r="E2066" t="s">
        <v>236</v>
      </c>
      <c r="F2066" t="s">
        <v>57</v>
      </c>
      <c r="G2066">
        <v>0</v>
      </c>
    </row>
    <row r="2067" spans="1:7" x14ac:dyDescent="0.35">
      <c r="A2067" t="s">
        <v>276</v>
      </c>
      <c r="B2067" t="s">
        <v>39</v>
      </c>
      <c r="C2067" t="s">
        <v>274</v>
      </c>
      <c r="D2067" t="s">
        <v>275</v>
      </c>
      <c r="E2067" t="s">
        <v>237</v>
      </c>
      <c r="F2067" t="s">
        <v>57</v>
      </c>
      <c r="G2067">
        <v>0</v>
      </c>
    </row>
    <row r="2068" spans="1:7" x14ac:dyDescent="0.35">
      <c r="A2068" t="s">
        <v>276</v>
      </c>
      <c r="B2068" t="s">
        <v>39</v>
      </c>
      <c r="C2068" t="s">
        <v>274</v>
      </c>
      <c r="D2068" t="s">
        <v>275</v>
      </c>
      <c r="E2068" t="s">
        <v>238</v>
      </c>
      <c r="F2068" t="s">
        <v>57</v>
      </c>
      <c r="G2068">
        <v>0</v>
      </c>
    </row>
    <row r="2069" spans="1:7" x14ac:dyDescent="0.35">
      <c r="A2069" t="s">
        <v>276</v>
      </c>
      <c r="B2069" t="s">
        <v>39</v>
      </c>
      <c r="C2069" t="s">
        <v>274</v>
      </c>
      <c r="D2069" t="s">
        <v>275</v>
      </c>
      <c r="E2069" t="s">
        <v>239</v>
      </c>
      <c r="F2069" t="s">
        <v>57</v>
      </c>
      <c r="G2069">
        <v>0</v>
      </c>
    </row>
    <row r="2070" spans="1:7" x14ac:dyDescent="0.35">
      <c r="A2070" t="s">
        <v>276</v>
      </c>
      <c r="B2070" t="s">
        <v>39</v>
      </c>
      <c r="C2070" t="s">
        <v>274</v>
      </c>
      <c r="D2070" t="s">
        <v>275</v>
      </c>
      <c r="E2070" t="s">
        <v>240</v>
      </c>
      <c r="F2070" t="s">
        <v>57</v>
      </c>
      <c r="G2070">
        <v>0</v>
      </c>
    </row>
    <row r="2071" spans="1:7" x14ac:dyDescent="0.35">
      <c r="A2071" t="s">
        <v>276</v>
      </c>
      <c r="B2071" t="s">
        <v>39</v>
      </c>
      <c r="C2071" t="s">
        <v>274</v>
      </c>
      <c r="D2071" t="s">
        <v>275</v>
      </c>
      <c r="E2071" t="s">
        <v>241</v>
      </c>
      <c r="F2071" t="s">
        <v>57</v>
      </c>
      <c r="G2071">
        <v>0</v>
      </c>
    </row>
    <row r="2072" spans="1:7" x14ac:dyDescent="0.35">
      <c r="A2072" t="s">
        <v>276</v>
      </c>
      <c r="B2072" t="s">
        <v>12</v>
      </c>
      <c r="C2072" t="s">
        <v>274</v>
      </c>
      <c r="D2072" t="s">
        <v>275</v>
      </c>
      <c r="E2072" t="s">
        <v>228</v>
      </c>
      <c r="F2072" t="s">
        <v>215</v>
      </c>
      <c r="G2072">
        <v>0</v>
      </c>
    </row>
    <row r="2073" spans="1:7" x14ac:dyDescent="0.35">
      <c r="A2073" t="s">
        <v>276</v>
      </c>
      <c r="B2073" t="s">
        <v>12</v>
      </c>
      <c r="C2073" t="s">
        <v>274</v>
      </c>
      <c r="D2073" t="s">
        <v>275</v>
      </c>
      <c r="E2073" t="s">
        <v>229</v>
      </c>
      <c r="F2073" t="s">
        <v>215</v>
      </c>
      <c r="G2073">
        <v>0</v>
      </c>
    </row>
    <row r="2074" spans="1:7" x14ac:dyDescent="0.35">
      <c r="A2074" t="s">
        <v>276</v>
      </c>
      <c r="B2074" t="s">
        <v>12</v>
      </c>
      <c r="C2074" t="s">
        <v>274</v>
      </c>
      <c r="D2074" t="s">
        <v>275</v>
      </c>
      <c r="E2074" t="s">
        <v>230</v>
      </c>
      <c r="F2074" t="s">
        <v>215</v>
      </c>
      <c r="G2074">
        <v>1</v>
      </c>
    </row>
    <row r="2075" spans="1:7" x14ac:dyDescent="0.35">
      <c r="A2075" t="s">
        <v>276</v>
      </c>
      <c r="B2075" t="s">
        <v>12</v>
      </c>
      <c r="C2075" t="s">
        <v>274</v>
      </c>
      <c r="D2075" t="s">
        <v>275</v>
      </c>
      <c r="E2075" t="s">
        <v>231</v>
      </c>
      <c r="F2075" t="s">
        <v>215</v>
      </c>
      <c r="G2075">
        <v>0</v>
      </c>
    </row>
    <row r="2076" spans="1:7" x14ac:dyDescent="0.35">
      <c r="A2076" t="s">
        <v>276</v>
      </c>
      <c r="B2076" t="s">
        <v>12</v>
      </c>
      <c r="C2076" t="s">
        <v>274</v>
      </c>
      <c r="D2076" t="s">
        <v>275</v>
      </c>
      <c r="E2076" t="s">
        <v>232</v>
      </c>
      <c r="F2076" t="s">
        <v>215</v>
      </c>
      <c r="G2076">
        <v>0</v>
      </c>
    </row>
    <row r="2077" spans="1:7" x14ac:dyDescent="0.35">
      <c r="A2077" t="s">
        <v>276</v>
      </c>
      <c r="B2077" t="s">
        <v>12</v>
      </c>
      <c r="C2077" t="s">
        <v>274</v>
      </c>
      <c r="D2077" t="s">
        <v>275</v>
      </c>
      <c r="E2077" t="s">
        <v>233</v>
      </c>
      <c r="F2077" t="s">
        <v>215</v>
      </c>
      <c r="G2077">
        <v>0</v>
      </c>
    </row>
    <row r="2078" spans="1:7" x14ac:dyDescent="0.35">
      <c r="A2078" t="s">
        <v>276</v>
      </c>
      <c r="B2078" t="s">
        <v>12</v>
      </c>
      <c r="C2078" t="s">
        <v>274</v>
      </c>
      <c r="D2078" t="s">
        <v>275</v>
      </c>
      <c r="E2078" t="s">
        <v>234</v>
      </c>
      <c r="F2078" t="s">
        <v>215</v>
      </c>
      <c r="G2078">
        <v>0</v>
      </c>
    </row>
    <row r="2079" spans="1:7" x14ac:dyDescent="0.35">
      <c r="A2079" t="s">
        <v>276</v>
      </c>
      <c r="B2079" t="s">
        <v>12</v>
      </c>
      <c r="C2079" t="s">
        <v>274</v>
      </c>
      <c r="D2079" t="s">
        <v>275</v>
      </c>
      <c r="E2079" t="s">
        <v>235</v>
      </c>
      <c r="F2079" t="s">
        <v>215</v>
      </c>
      <c r="G2079">
        <v>0</v>
      </c>
    </row>
    <row r="2080" spans="1:7" x14ac:dyDescent="0.35">
      <c r="A2080" t="s">
        <v>276</v>
      </c>
      <c r="B2080" t="s">
        <v>12</v>
      </c>
      <c r="C2080" t="s">
        <v>274</v>
      </c>
      <c r="D2080" t="s">
        <v>275</v>
      </c>
      <c r="E2080" t="s">
        <v>236</v>
      </c>
      <c r="F2080" t="s">
        <v>215</v>
      </c>
      <c r="G2080">
        <v>2</v>
      </c>
    </row>
    <row r="2081" spans="1:7" x14ac:dyDescent="0.35">
      <c r="A2081" t="s">
        <v>276</v>
      </c>
      <c r="B2081" t="s">
        <v>12</v>
      </c>
      <c r="C2081" t="s">
        <v>274</v>
      </c>
      <c r="D2081" t="s">
        <v>275</v>
      </c>
      <c r="E2081" t="s">
        <v>237</v>
      </c>
      <c r="F2081" t="s">
        <v>215</v>
      </c>
      <c r="G2081">
        <v>0</v>
      </c>
    </row>
    <row r="2082" spans="1:7" x14ac:dyDescent="0.35">
      <c r="A2082" t="s">
        <v>276</v>
      </c>
      <c r="B2082" t="s">
        <v>12</v>
      </c>
      <c r="C2082" t="s">
        <v>274</v>
      </c>
      <c r="D2082" t="s">
        <v>275</v>
      </c>
      <c r="E2082" t="s">
        <v>238</v>
      </c>
      <c r="F2082" t="s">
        <v>215</v>
      </c>
      <c r="G2082">
        <v>0</v>
      </c>
    </row>
    <row r="2083" spans="1:7" x14ac:dyDescent="0.35">
      <c r="A2083" t="s">
        <v>276</v>
      </c>
      <c r="B2083" t="s">
        <v>12</v>
      </c>
      <c r="C2083" t="s">
        <v>274</v>
      </c>
      <c r="D2083" t="s">
        <v>275</v>
      </c>
      <c r="E2083" t="s">
        <v>239</v>
      </c>
      <c r="F2083" t="s">
        <v>215</v>
      </c>
      <c r="G2083">
        <v>0</v>
      </c>
    </row>
    <row r="2084" spans="1:7" x14ac:dyDescent="0.35">
      <c r="A2084" t="s">
        <v>276</v>
      </c>
      <c r="B2084" t="s">
        <v>12</v>
      </c>
      <c r="C2084" t="s">
        <v>274</v>
      </c>
      <c r="D2084" t="s">
        <v>275</v>
      </c>
      <c r="E2084" t="s">
        <v>240</v>
      </c>
      <c r="F2084" t="s">
        <v>215</v>
      </c>
      <c r="G2084">
        <v>0</v>
      </c>
    </row>
    <row r="2085" spans="1:7" x14ac:dyDescent="0.35">
      <c r="A2085" t="s">
        <v>276</v>
      </c>
      <c r="B2085" t="s">
        <v>12</v>
      </c>
      <c r="C2085" t="s">
        <v>274</v>
      </c>
      <c r="D2085" t="s">
        <v>275</v>
      </c>
      <c r="E2085" t="s">
        <v>241</v>
      </c>
      <c r="F2085" t="s">
        <v>215</v>
      </c>
      <c r="G2085">
        <v>14</v>
      </c>
    </row>
    <row r="2086" spans="1:7" x14ac:dyDescent="0.35">
      <c r="A2086" t="s">
        <v>276</v>
      </c>
      <c r="B2086" t="s">
        <v>13</v>
      </c>
      <c r="C2086" t="s">
        <v>274</v>
      </c>
      <c r="D2086" t="s">
        <v>275</v>
      </c>
      <c r="E2086" t="s">
        <v>228</v>
      </c>
      <c r="F2086" t="s">
        <v>215</v>
      </c>
      <c r="G2086">
        <v>0</v>
      </c>
    </row>
    <row r="2087" spans="1:7" x14ac:dyDescent="0.35">
      <c r="A2087" t="s">
        <v>276</v>
      </c>
      <c r="B2087" t="s">
        <v>13</v>
      </c>
      <c r="C2087" t="s">
        <v>274</v>
      </c>
      <c r="D2087" t="s">
        <v>275</v>
      </c>
      <c r="E2087" t="s">
        <v>229</v>
      </c>
      <c r="F2087" t="s">
        <v>215</v>
      </c>
      <c r="G2087">
        <v>0</v>
      </c>
    </row>
    <row r="2088" spans="1:7" x14ac:dyDescent="0.35">
      <c r="A2088" t="s">
        <v>276</v>
      </c>
      <c r="B2088" t="s">
        <v>13</v>
      </c>
      <c r="C2088" t="s">
        <v>274</v>
      </c>
      <c r="D2088" t="s">
        <v>275</v>
      </c>
      <c r="E2088" t="s">
        <v>230</v>
      </c>
      <c r="F2088" t="s">
        <v>215</v>
      </c>
      <c r="G2088">
        <v>4</v>
      </c>
    </row>
    <row r="2089" spans="1:7" x14ac:dyDescent="0.35">
      <c r="A2089" t="s">
        <v>276</v>
      </c>
      <c r="B2089" t="s">
        <v>13</v>
      </c>
      <c r="C2089" t="s">
        <v>274</v>
      </c>
      <c r="D2089" t="s">
        <v>275</v>
      </c>
      <c r="E2089" t="s">
        <v>231</v>
      </c>
      <c r="F2089" t="s">
        <v>215</v>
      </c>
      <c r="G2089">
        <v>0</v>
      </c>
    </row>
    <row r="2090" spans="1:7" x14ac:dyDescent="0.35">
      <c r="A2090" t="s">
        <v>276</v>
      </c>
      <c r="B2090" t="s">
        <v>13</v>
      </c>
      <c r="C2090" t="s">
        <v>274</v>
      </c>
      <c r="D2090" t="s">
        <v>275</v>
      </c>
      <c r="E2090" t="s">
        <v>232</v>
      </c>
      <c r="F2090" t="s">
        <v>215</v>
      </c>
      <c r="G2090">
        <v>6</v>
      </c>
    </row>
    <row r="2091" spans="1:7" x14ac:dyDescent="0.35">
      <c r="A2091" t="s">
        <v>276</v>
      </c>
      <c r="B2091" t="s">
        <v>13</v>
      </c>
      <c r="C2091" t="s">
        <v>274</v>
      </c>
      <c r="D2091" t="s">
        <v>275</v>
      </c>
      <c r="E2091" t="s">
        <v>233</v>
      </c>
      <c r="F2091" t="s">
        <v>215</v>
      </c>
      <c r="G2091">
        <v>3</v>
      </c>
    </row>
    <row r="2092" spans="1:7" x14ac:dyDescent="0.35">
      <c r="A2092" t="s">
        <v>276</v>
      </c>
      <c r="B2092" t="s">
        <v>13</v>
      </c>
      <c r="C2092" t="s">
        <v>274</v>
      </c>
      <c r="D2092" t="s">
        <v>275</v>
      </c>
      <c r="E2092" t="s">
        <v>234</v>
      </c>
      <c r="F2092" t="s">
        <v>215</v>
      </c>
      <c r="G2092">
        <v>0</v>
      </c>
    </row>
    <row r="2093" spans="1:7" x14ac:dyDescent="0.35">
      <c r="A2093" t="s">
        <v>276</v>
      </c>
      <c r="B2093" t="s">
        <v>13</v>
      </c>
      <c r="C2093" t="s">
        <v>274</v>
      </c>
      <c r="D2093" t="s">
        <v>275</v>
      </c>
      <c r="E2093" t="s">
        <v>235</v>
      </c>
      <c r="F2093" t="s">
        <v>215</v>
      </c>
      <c r="G2093">
        <v>5</v>
      </c>
    </row>
    <row r="2094" spans="1:7" x14ac:dyDescent="0.35">
      <c r="A2094" t="s">
        <v>276</v>
      </c>
      <c r="B2094" t="s">
        <v>13</v>
      </c>
      <c r="C2094" t="s">
        <v>274</v>
      </c>
      <c r="D2094" t="s">
        <v>275</v>
      </c>
      <c r="E2094" t="s">
        <v>236</v>
      </c>
      <c r="F2094" t="s">
        <v>215</v>
      </c>
      <c r="G2094">
        <v>2</v>
      </c>
    </row>
    <row r="2095" spans="1:7" x14ac:dyDescent="0.35">
      <c r="A2095" t="s">
        <v>276</v>
      </c>
      <c r="B2095" t="s">
        <v>13</v>
      </c>
      <c r="C2095" t="s">
        <v>274</v>
      </c>
      <c r="D2095" t="s">
        <v>275</v>
      </c>
      <c r="E2095" t="s">
        <v>237</v>
      </c>
      <c r="F2095" t="s">
        <v>215</v>
      </c>
      <c r="G2095">
        <v>0</v>
      </c>
    </row>
    <row r="2096" spans="1:7" x14ac:dyDescent="0.35">
      <c r="A2096" t="s">
        <v>276</v>
      </c>
      <c r="B2096" t="s">
        <v>13</v>
      </c>
      <c r="C2096" t="s">
        <v>274</v>
      </c>
      <c r="D2096" t="s">
        <v>275</v>
      </c>
      <c r="E2096" t="s">
        <v>238</v>
      </c>
      <c r="F2096" t="s">
        <v>215</v>
      </c>
      <c r="G2096">
        <v>0</v>
      </c>
    </row>
    <row r="2097" spans="1:7" x14ac:dyDescent="0.35">
      <c r="A2097" t="s">
        <v>276</v>
      </c>
      <c r="B2097" t="s">
        <v>13</v>
      </c>
      <c r="C2097" t="s">
        <v>274</v>
      </c>
      <c r="D2097" t="s">
        <v>275</v>
      </c>
      <c r="E2097" t="s">
        <v>239</v>
      </c>
      <c r="F2097" t="s">
        <v>215</v>
      </c>
      <c r="G2097">
        <v>0</v>
      </c>
    </row>
    <row r="2098" spans="1:7" x14ac:dyDescent="0.35">
      <c r="A2098" t="s">
        <v>276</v>
      </c>
      <c r="B2098" t="s">
        <v>13</v>
      </c>
      <c r="C2098" t="s">
        <v>274</v>
      </c>
      <c r="D2098" t="s">
        <v>275</v>
      </c>
      <c r="E2098" t="s">
        <v>240</v>
      </c>
      <c r="F2098" t="s">
        <v>215</v>
      </c>
      <c r="G2098">
        <v>0</v>
      </c>
    </row>
    <row r="2099" spans="1:7" x14ac:dyDescent="0.35">
      <c r="A2099" t="s">
        <v>276</v>
      </c>
      <c r="B2099" t="s">
        <v>13</v>
      </c>
      <c r="C2099" t="s">
        <v>274</v>
      </c>
      <c r="D2099" t="s">
        <v>275</v>
      </c>
      <c r="E2099" t="s">
        <v>241</v>
      </c>
      <c r="F2099" t="s">
        <v>215</v>
      </c>
      <c r="G2099">
        <v>0</v>
      </c>
    </row>
    <row r="2100" spans="1:7" x14ac:dyDescent="0.35">
      <c r="A2100" t="s">
        <v>276</v>
      </c>
      <c r="B2100" t="s">
        <v>14</v>
      </c>
      <c r="C2100" t="s">
        <v>274</v>
      </c>
      <c r="D2100" t="s">
        <v>275</v>
      </c>
      <c r="E2100" t="s">
        <v>228</v>
      </c>
      <c r="F2100" t="s">
        <v>215</v>
      </c>
      <c r="G2100">
        <v>1</v>
      </c>
    </row>
    <row r="2101" spans="1:7" x14ac:dyDescent="0.35">
      <c r="A2101" t="s">
        <v>276</v>
      </c>
      <c r="B2101" t="s">
        <v>14</v>
      </c>
      <c r="C2101" t="s">
        <v>274</v>
      </c>
      <c r="D2101" t="s">
        <v>275</v>
      </c>
      <c r="E2101" t="s">
        <v>229</v>
      </c>
      <c r="F2101" t="s">
        <v>215</v>
      </c>
      <c r="G2101">
        <v>0</v>
      </c>
    </row>
    <row r="2102" spans="1:7" x14ac:dyDescent="0.35">
      <c r="A2102" t="s">
        <v>276</v>
      </c>
      <c r="B2102" t="s">
        <v>14</v>
      </c>
      <c r="C2102" t="s">
        <v>274</v>
      </c>
      <c r="D2102" t="s">
        <v>275</v>
      </c>
      <c r="E2102" t="s">
        <v>230</v>
      </c>
      <c r="F2102" t="s">
        <v>215</v>
      </c>
      <c r="G2102">
        <v>7</v>
      </c>
    </row>
    <row r="2103" spans="1:7" x14ac:dyDescent="0.35">
      <c r="A2103" t="s">
        <v>276</v>
      </c>
      <c r="B2103" t="s">
        <v>14</v>
      </c>
      <c r="C2103" t="s">
        <v>274</v>
      </c>
      <c r="D2103" t="s">
        <v>275</v>
      </c>
      <c r="E2103" t="s">
        <v>231</v>
      </c>
      <c r="F2103" t="s">
        <v>215</v>
      </c>
      <c r="G2103">
        <v>0</v>
      </c>
    </row>
    <row r="2104" spans="1:7" x14ac:dyDescent="0.35">
      <c r="A2104" t="s">
        <v>276</v>
      </c>
      <c r="B2104" t="s">
        <v>14</v>
      </c>
      <c r="C2104" t="s">
        <v>274</v>
      </c>
      <c r="D2104" t="s">
        <v>275</v>
      </c>
      <c r="E2104" t="s">
        <v>232</v>
      </c>
      <c r="F2104" t="s">
        <v>215</v>
      </c>
      <c r="G2104">
        <v>8</v>
      </c>
    </row>
    <row r="2105" spans="1:7" x14ac:dyDescent="0.35">
      <c r="A2105" t="s">
        <v>276</v>
      </c>
      <c r="B2105" t="s">
        <v>14</v>
      </c>
      <c r="C2105" t="s">
        <v>274</v>
      </c>
      <c r="D2105" t="s">
        <v>275</v>
      </c>
      <c r="E2105" t="s">
        <v>233</v>
      </c>
      <c r="F2105" t="s">
        <v>215</v>
      </c>
      <c r="G2105">
        <v>2</v>
      </c>
    </row>
    <row r="2106" spans="1:7" x14ac:dyDescent="0.35">
      <c r="A2106" t="s">
        <v>276</v>
      </c>
      <c r="B2106" t="s">
        <v>14</v>
      </c>
      <c r="C2106" t="s">
        <v>274</v>
      </c>
      <c r="D2106" t="s">
        <v>275</v>
      </c>
      <c r="E2106" t="s">
        <v>234</v>
      </c>
      <c r="F2106" t="s">
        <v>215</v>
      </c>
      <c r="G2106">
        <v>0</v>
      </c>
    </row>
    <row r="2107" spans="1:7" x14ac:dyDescent="0.35">
      <c r="A2107" t="s">
        <v>276</v>
      </c>
      <c r="B2107" t="s">
        <v>14</v>
      </c>
      <c r="C2107" t="s">
        <v>274</v>
      </c>
      <c r="D2107" t="s">
        <v>275</v>
      </c>
      <c r="E2107" t="s">
        <v>235</v>
      </c>
      <c r="F2107" t="s">
        <v>215</v>
      </c>
      <c r="G2107">
        <v>0</v>
      </c>
    </row>
    <row r="2108" spans="1:7" x14ac:dyDescent="0.35">
      <c r="A2108" t="s">
        <v>276</v>
      </c>
      <c r="B2108" t="s">
        <v>14</v>
      </c>
      <c r="C2108" t="s">
        <v>274</v>
      </c>
      <c r="D2108" t="s">
        <v>275</v>
      </c>
      <c r="E2108" t="s">
        <v>236</v>
      </c>
      <c r="F2108" t="s">
        <v>215</v>
      </c>
      <c r="G2108">
        <v>3</v>
      </c>
    </row>
    <row r="2109" spans="1:7" x14ac:dyDescent="0.35">
      <c r="A2109" t="s">
        <v>276</v>
      </c>
      <c r="B2109" t="s">
        <v>14</v>
      </c>
      <c r="C2109" t="s">
        <v>274</v>
      </c>
      <c r="D2109" t="s">
        <v>275</v>
      </c>
      <c r="E2109" t="s">
        <v>237</v>
      </c>
      <c r="F2109" t="s">
        <v>215</v>
      </c>
      <c r="G2109">
        <v>0</v>
      </c>
    </row>
    <row r="2110" spans="1:7" x14ac:dyDescent="0.35">
      <c r="A2110" t="s">
        <v>276</v>
      </c>
      <c r="B2110" t="s">
        <v>14</v>
      </c>
      <c r="C2110" t="s">
        <v>274</v>
      </c>
      <c r="D2110" t="s">
        <v>275</v>
      </c>
      <c r="E2110" t="s">
        <v>238</v>
      </c>
      <c r="F2110" t="s">
        <v>215</v>
      </c>
      <c r="G2110">
        <v>1</v>
      </c>
    </row>
    <row r="2111" spans="1:7" x14ac:dyDescent="0.35">
      <c r="A2111" t="s">
        <v>276</v>
      </c>
      <c r="B2111" t="s">
        <v>14</v>
      </c>
      <c r="C2111" t="s">
        <v>274</v>
      </c>
      <c r="D2111" t="s">
        <v>275</v>
      </c>
      <c r="E2111" t="s">
        <v>239</v>
      </c>
      <c r="F2111" t="s">
        <v>215</v>
      </c>
      <c r="G2111">
        <v>0</v>
      </c>
    </row>
    <row r="2112" spans="1:7" x14ac:dyDescent="0.35">
      <c r="A2112" t="s">
        <v>276</v>
      </c>
      <c r="B2112" t="s">
        <v>14</v>
      </c>
      <c r="C2112" t="s">
        <v>274</v>
      </c>
      <c r="D2112" t="s">
        <v>275</v>
      </c>
      <c r="E2112" t="s">
        <v>240</v>
      </c>
      <c r="F2112" t="s">
        <v>215</v>
      </c>
      <c r="G2112">
        <v>11</v>
      </c>
    </row>
    <row r="2113" spans="1:7" x14ac:dyDescent="0.35">
      <c r="A2113" t="s">
        <v>276</v>
      </c>
      <c r="B2113" t="s">
        <v>14</v>
      </c>
      <c r="C2113" t="s">
        <v>274</v>
      </c>
      <c r="D2113" t="s">
        <v>275</v>
      </c>
      <c r="E2113" t="s">
        <v>241</v>
      </c>
      <c r="F2113" t="s">
        <v>215</v>
      </c>
      <c r="G2113">
        <v>0</v>
      </c>
    </row>
    <row r="2114" spans="1:7" x14ac:dyDescent="0.35">
      <c r="A2114" t="s">
        <v>276</v>
      </c>
      <c r="B2114" t="s">
        <v>15</v>
      </c>
      <c r="C2114" t="s">
        <v>274</v>
      </c>
      <c r="D2114" t="s">
        <v>275</v>
      </c>
      <c r="E2114" t="s">
        <v>228</v>
      </c>
      <c r="F2114" t="s">
        <v>215</v>
      </c>
      <c r="G2114">
        <v>0</v>
      </c>
    </row>
    <row r="2115" spans="1:7" x14ac:dyDescent="0.35">
      <c r="A2115" t="s">
        <v>276</v>
      </c>
      <c r="B2115" t="s">
        <v>15</v>
      </c>
      <c r="C2115" t="s">
        <v>274</v>
      </c>
      <c r="D2115" t="s">
        <v>275</v>
      </c>
      <c r="E2115" t="s">
        <v>229</v>
      </c>
      <c r="F2115" t="s">
        <v>215</v>
      </c>
      <c r="G2115">
        <v>0</v>
      </c>
    </row>
    <row r="2116" spans="1:7" x14ac:dyDescent="0.35">
      <c r="A2116" t="s">
        <v>276</v>
      </c>
      <c r="B2116" t="s">
        <v>15</v>
      </c>
      <c r="C2116" t="s">
        <v>274</v>
      </c>
      <c r="D2116" t="s">
        <v>275</v>
      </c>
      <c r="E2116" t="s">
        <v>230</v>
      </c>
      <c r="F2116" t="s">
        <v>215</v>
      </c>
      <c r="G2116">
        <v>1</v>
      </c>
    </row>
    <row r="2117" spans="1:7" x14ac:dyDescent="0.35">
      <c r="A2117" t="s">
        <v>276</v>
      </c>
      <c r="B2117" t="s">
        <v>15</v>
      </c>
      <c r="C2117" t="s">
        <v>274</v>
      </c>
      <c r="D2117" t="s">
        <v>275</v>
      </c>
      <c r="E2117" t="s">
        <v>231</v>
      </c>
      <c r="F2117" t="s">
        <v>215</v>
      </c>
      <c r="G2117">
        <v>0</v>
      </c>
    </row>
    <row r="2118" spans="1:7" x14ac:dyDescent="0.35">
      <c r="A2118" t="s">
        <v>276</v>
      </c>
      <c r="B2118" t="s">
        <v>15</v>
      </c>
      <c r="C2118" t="s">
        <v>274</v>
      </c>
      <c r="D2118" t="s">
        <v>275</v>
      </c>
      <c r="E2118" t="s">
        <v>232</v>
      </c>
      <c r="F2118" t="s">
        <v>215</v>
      </c>
      <c r="G2118">
        <v>0</v>
      </c>
    </row>
    <row r="2119" spans="1:7" x14ac:dyDescent="0.35">
      <c r="A2119" t="s">
        <v>276</v>
      </c>
      <c r="B2119" t="s">
        <v>15</v>
      </c>
      <c r="C2119" t="s">
        <v>274</v>
      </c>
      <c r="D2119" t="s">
        <v>275</v>
      </c>
      <c r="E2119" t="s">
        <v>233</v>
      </c>
      <c r="F2119" t="s">
        <v>215</v>
      </c>
      <c r="G2119">
        <v>0</v>
      </c>
    </row>
    <row r="2120" spans="1:7" x14ac:dyDescent="0.35">
      <c r="A2120" t="s">
        <v>276</v>
      </c>
      <c r="B2120" t="s">
        <v>15</v>
      </c>
      <c r="C2120" t="s">
        <v>274</v>
      </c>
      <c r="D2120" t="s">
        <v>275</v>
      </c>
      <c r="E2120" t="s">
        <v>234</v>
      </c>
      <c r="F2120" t="s">
        <v>215</v>
      </c>
      <c r="G2120">
        <v>0</v>
      </c>
    </row>
    <row r="2121" spans="1:7" x14ac:dyDescent="0.35">
      <c r="A2121" t="s">
        <v>276</v>
      </c>
      <c r="B2121" t="s">
        <v>15</v>
      </c>
      <c r="C2121" t="s">
        <v>274</v>
      </c>
      <c r="D2121" t="s">
        <v>275</v>
      </c>
      <c r="E2121" t="s">
        <v>235</v>
      </c>
      <c r="F2121" t="s">
        <v>215</v>
      </c>
      <c r="G2121">
        <v>0</v>
      </c>
    </row>
    <row r="2122" spans="1:7" x14ac:dyDescent="0.35">
      <c r="A2122" t="s">
        <v>276</v>
      </c>
      <c r="B2122" t="s">
        <v>15</v>
      </c>
      <c r="C2122" t="s">
        <v>274</v>
      </c>
      <c r="D2122" t="s">
        <v>275</v>
      </c>
      <c r="E2122" t="s">
        <v>236</v>
      </c>
      <c r="F2122" t="s">
        <v>215</v>
      </c>
      <c r="G2122">
        <v>0</v>
      </c>
    </row>
    <row r="2123" spans="1:7" x14ac:dyDescent="0.35">
      <c r="A2123" t="s">
        <v>276</v>
      </c>
      <c r="B2123" t="s">
        <v>15</v>
      </c>
      <c r="C2123" t="s">
        <v>274</v>
      </c>
      <c r="D2123" t="s">
        <v>275</v>
      </c>
      <c r="E2123" t="s">
        <v>237</v>
      </c>
      <c r="F2123" t="s">
        <v>215</v>
      </c>
      <c r="G2123">
        <v>0</v>
      </c>
    </row>
    <row r="2124" spans="1:7" x14ac:dyDescent="0.35">
      <c r="A2124" t="s">
        <v>276</v>
      </c>
      <c r="B2124" t="s">
        <v>15</v>
      </c>
      <c r="C2124" t="s">
        <v>274</v>
      </c>
      <c r="D2124" t="s">
        <v>275</v>
      </c>
      <c r="E2124" t="s">
        <v>238</v>
      </c>
      <c r="F2124" t="s">
        <v>215</v>
      </c>
      <c r="G2124">
        <v>0</v>
      </c>
    </row>
    <row r="2125" spans="1:7" x14ac:dyDescent="0.35">
      <c r="A2125" t="s">
        <v>276</v>
      </c>
      <c r="B2125" t="s">
        <v>15</v>
      </c>
      <c r="C2125" t="s">
        <v>274</v>
      </c>
      <c r="D2125" t="s">
        <v>275</v>
      </c>
      <c r="E2125" t="s">
        <v>239</v>
      </c>
      <c r="F2125" t="s">
        <v>215</v>
      </c>
      <c r="G2125">
        <v>0</v>
      </c>
    </row>
    <row r="2126" spans="1:7" x14ac:dyDescent="0.35">
      <c r="A2126" t="s">
        <v>276</v>
      </c>
      <c r="B2126" t="s">
        <v>15</v>
      </c>
      <c r="C2126" t="s">
        <v>274</v>
      </c>
      <c r="D2126" t="s">
        <v>275</v>
      </c>
      <c r="E2126" t="s">
        <v>240</v>
      </c>
      <c r="F2126" t="s">
        <v>215</v>
      </c>
      <c r="G2126">
        <v>1</v>
      </c>
    </row>
    <row r="2127" spans="1:7" x14ac:dyDescent="0.35">
      <c r="A2127" t="s">
        <v>276</v>
      </c>
      <c r="B2127" t="s">
        <v>15</v>
      </c>
      <c r="C2127" t="s">
        <v>274</v>
      </c>
      <c r="D2127" t="s">
        <v>275</v>
      </c>
      <c r="E2127" t="s">
        <v>241</v>
      </c>
      <c r="F2127" t="s">
        <v>215</v>
      </c>
      <c r="G2127">
        <v>7</v>
      </c>
    </row>
    <row r="2128" spans="1:7" x14ac:dyDescent="0.35">
      <c r="A2128" t="s">
        <v>276</v>
      </c>
      <c r="B2128" t="s">
        <v>16</v>
      </c>
      <c r="C2128" t="s">
        <v>274</v>
      </c>
      <c r="D2128" t="s">
        <v>275</v>
      </c>
      <c r="E2128" t="s">
        <v>228</v>
      </c>
      <c r="F2128" t="s">
        <v>215</v>
      </c>
      <c r="G2128">
        <v>1</v>
      </c>
    </row>
    <row r="2129" spans="1:7" x14ac:dyDescent="0.35">
      <c r="A2129" t="s">
        <v>276</v>
      </c>
      <c r="B2129" t="s">
        <v>16</v>
      </c>
      <c r="C2129" t="s">
        <v>274</v>
      </c>
      <c r="D2129" t="s">
        <v>275</v>
      </c>
      <c r="E2129" t="s">
        <v>229</v>
      </c>
      <c r="F2129" t="s">
        <v>215</v>
      </c>
      <c r="G2129">
        <v>0</v>
      </c>
    </row>
    <row r="2130" spans="1:7" x14ac:dyDescent="0.35">
      <c r="A2130" t="s">
        <v>276</v>
      </c>
      <c r="B2130" t="s">
        <v>16</v>
      </c>
      <c r="C2130" t="s">
        <v>274</v>
      </c>
      <c r="D2130" t="s">
        <v>275</v>
      </c>
      <c r="E2130" t="s">
        <v>230</v>
      </c>
      <c r="F2130" t="s">
        <v>215</v>
      </c>
      <c r="G2130">
        <v>7</v>
      </c>
    </row>
    <row r="2131" spans="1:7" x14ac:dyDescent="0.35">
      <c r="A2131" t="s">
        <v>276</v>
      </c>
      <c r="B2131" t="s">
        <v>16</v>
      </c>
      <c r="C2131" t="s">
        <v>274</v>
      </c>
      <c r="D2131" t="s">
        <v>275</v>
      </c>
      <c r="E2131" t="s">
        <v>231</v>
      </c>
      <c r="F2131" t="s">
        <v>215</v>
      </c>
      <c r="G2131">
        <v>0</v>
      </c>
    </row>
    <row r="2132" spans="1:7" x14ac:dyDescent="0.35">
      <c r="A2132" t="s">
        <v>276</v>
      </c>
      <c r="B2132" t="s">
        <v>16</v>
      </c>
      <c r="C2132" t="s">
        <v>274</v>
      </c>
      <c r="D2132" t="s">
        <v>275</v>
      </c>
      <c r="E2132" t="s">
        <v>232</v>
      </c>
      <c r="F2132" t="s">
        <v>215</v>
      </c>
      <c r="G2132">
        <v>2</v>
      </c>
    </row>
    <row r="2133" spans="1:7" x14ac:dyDescent="0.35">
      <c r="A2133" t="s">
        <v>276</v>
      </c>
      <c r="B2133" t="s">
        <v>16</v>
      </c>
      <c r="C2133" t="s">
        <v>274</v>
      </c>
      <c r="D2133" t="s">
        <v>275</v>
      </c>
      <c r="E2133" t="s">
        <v>233</v>
      </c>
      <c r="F2133" t="s">
        <v>215</v>
      </c>
      <c r="G2133">
        <v>0</v>
      </c>
    </row>
    <row r="2134" spans="1:7" x14ac:dyDescent="0.35">
      <c r="A2134" t="s">
        <v>276</v>
      </c>
      <c r="B2134" t="s">
        <v>16</v>
      </c>
      <c r="C2134" t="s">
        <v>274</v>
      </c>
      <c r="D2134" t="s">
        <v>275</v>
      </c>
      <c r="E2134" t="s">
        <v>234</v>
      </c>
      <c r="F2134" t="s">
        <v>215</v>
      </c>
      <c r="G2134">
        <v>1</v>
      </c>
    </row>
    <row r="2135" spans="1:7" x14ac:dyDescent="0.35">
      <c r="A2135" t="s">
        <v>276</v>
      </c>
      <c r="B2135" t="s">
        <v>16</v>
      </c>
      <c r="C2135" t="s">
        <v>274</v>
      </c>
      <c r="D2135" t="s">
        <v>275</v>
      </c>
      <c r="E2135" t="s">
        <v>235</v>
      </c>
      <c r="F2135" t="s">
        <v>215</v>
      </c>
      <c r="G2135">
        <v>6</v>
      </c>
    </row>
    <row r="2136" spans="1:7" x14ac:dyDescent="0.35">
      <c r="A2136" t="s">
        <v>276</v>
      </c>
      <c r="B2136" t="s">
        <v>16</v>
      </c>
      <c r="C2136" t="s">
        <v>274</v>
      </c>
      <c r="D2136" t="s">
        <v>275</v>
      </c>
      <c r="E2136" t="s">
        <v>236</v>
      </c>
      <c r="F2136" t="s">
        <v>215</v>
      </c>
      <c r="G2136">
        <v>0</v>
      </c>
    </row>
    <row r="2137" spans="1:7" x14ac:dyDescent="0.35">
      <c r="A2137" t="s">
        <v>276</v>
      </c>
      <c r="B2137" t="s">
        <v>16</v>
      </c>
      <c r="C2137" t="s">
        <v>274</v>
      </c>
      <c r="D2137" t="s">
        <v>275</v>
      </c>
      <c r="E2137" t="s">
        <v>237</v>
      </c>
      <c r="F2137" t="s">
        <v>215</v>
      </c>
      <c r="G2137">
        <v>0</v>
      </c>
    </row>
    <row r="2138" spans="1:7" x14ac:dyDescent="0.35">
      <c r="A2138" t="s">
        <v>276</v>
      </c>
      <c r="B2138" t="s">
        <v>16</v>
      </c>
      <c r="C2138" t="s">
        <v>274</v>
      </c>
      <c r="D2138" t="s">
        <v>275</v>
      </c>
      <c r="E2138" t="s">
        <v>238</v>
      </c>
      <c r="F2138" t="s">
        <v>215</v>
      </c>
      <c r="G2138">
        <v>0</v>
      </c>
    </row>
    <row r="2139" spans="1:7" x14ac:dyDescent="0.35">
      <c r="A2139" t="s">
        <v>276</v>
      </c>
      <c r="B2139" t="s">
        <v>16</v>
      </c>
      <c r="C2139" t="s">
        <v>274</v>
      </c>
      <c r="D2139" t="s">
        <v>275</v>
      </c>
      <c r="E2139" t="s">
        <v>239</v>
      </c>
      <c r="F2139" t="s">
        <v>215</v>
      </c>
      <c r="G2139">
        <v>0</v>
      </c>
    </row>
    <row r="2140" spans="1:7" x14ac:dyDescent="0.35">
      <c r="A2140" t="s">
        <v>276</v>
      </c>
      <c r="B2140" t="s">
        <v>16</v>
      </c>
      <c r="C2140" t="s">
        <v>274</v>
      </c>
      <c r="D2140" t="s">
        <v>275</v>
      </c>
      <c r="E2140" t="s">
        <v>240</v>
      </c>
      <c r="F2140" t="s">
        <v>215</v>
      </c>
      <c r="G2140">
        <v>0</v>
      </c>
    </row>
    <row r="2141" spans="1:7" x14ac:dyDescent="0.35">
      <c r="A2141" t="s">
        <v>276</v>
      </c>
      <c r="B2141" t="s">
        <v>16</v>
      </c>
      <c r="C2141" t="s">
        <v>274</v>
      </c>
      <c r="D2141" t="s">
        <v>275</v>
      </c>
      <c r="E2141" t="s">
        <v>241</v>
      </c>
      <c r="F2141" t="s">
        <v>215</v>
      </c>
      <c r="G2141">
        <v>0</v>
      </c>
    </row>
    <row r="2142" spans="1:7" x14ac:dyDescent="0.35">
      <c r="A2142" t="s">
        <v>276</v>
      </c>
      <c r="B2142" t="s">
        <v>17</v>
      </c>
      <c r="C2142" t="s">
        <v>274</v>
      </c>
      <c r="D2142" t="s">
        <v>275</v>
      </c>
      <c r="E2142" t="s">
        <v>228</v>
      </c>
      <c r="F2142" t="s">
        <v>215</v>
      </c>
      <c r="G2142">
        <v>1</v>
      </c>
    </row>
    <row r="2143" spans="1:7" x14ac:dyDescent="0.35">
      <c r="A2143" t="s">
        <v>276</v>
      </c>
      <c r="B2143" t="s">
        <v>17</v>
      </c>
      <c r="C2143" t="s">
        <v>274</v>
      </c>
      <c r="D2143" t="s">
        <v>275</v>
      </c>
      <c r="E2143" t="s">
        <v>229</v>
      </c>
      <c r="F2143" t="s">
        <v>215</v>
      </c>
      <c r="G2143">
        <v>1</v>
      </c>
    </row>
    <row r="2144" spans="1:7" x14ac:dyDescent="0.35">
      <c r="A2144" t="s">
        <v>276</v>
      </c>
      <c r="B2144" t="s">
        <v>17</v>
      </c>
      <c r="C2144" t="s">
        <v>274</v>
      </c>
      <c r="D2144" t="s">
        <v>275</v>
      </c>
      <c r="E2144" t="s">
        <v>230</v>
      </c>
      <c r="F2144" t="s">
        <v>215</v>
      </c>
      <c r="G2144">
        <v>4</v>
      </c>
    </row>
    <row r="2145" spans="1:7" x14ac:dyDescent="0.35">
      <c r="A2145" t="s">
        <v>276</v>
      </c>
      <c r="B2145" t="s">
        <v>17</v>
      </c>
      <c r="C2145" t="s">
        <v>274</v>
      </c>
      <c r="D2145" t="s">
        <v>275</v>
      </c>
      <c r="E2145" t="s">
        <v>231</v>
      </c>
      <c r="F2145" t="s">
        <v>215</v>
      </c>
      <c r="G2145">
        <v>2</v>
      </c>
    </row>
    <row r="2146" spans="1:7" x14ac:dyDescent="0.35">
      <c r="A2146" t="s">
        <v>276</v>
      </c>
      <c r="B2146" t="s">
        <v>17</v>
      </c>
      <c r="C2146" t="s">
        <v>274</v>
      </c>
      <c r="D2146" t="s">
        <v>275</v>
      </c>
      <c r="E2146" t="s">
        <v>232</v>
      </c>
      <c r="F2146" t="s">
        <v>215</v>
      </c>
      <c r="G2146">
        <v>7</v>
      </c>
    </row>
    <row r="2147" spans="1:7" x14ac:dyDescent="0.35">
      <c r="A2147" t="s">
        <v>276</v>
      </c>
      <c r="B2147" t="s">
        <v>17</v>
      </c>
      <c r="C2147" t="s">
        <v>274</v>
      </c>
      <c r="D2147" t="s">
        <v>275</v>
      </c>
      <c r="E2147" t="s">
        <v>233</v>
      </c>
      <c r="F2147" t="s">
        <v>215</v>
      </c>
      <c r="G2147">
        <v>0</v>
      </c>
    </row>
    <row r="2148" spans="1:7" x14ac:dyDescent="0.35">
      <c r="A2148" t="s">
        <v>276</v>
      </c>
      <c r="B2148" t="s">
        <v>17</v>
      </c>
      <c r="C2148" t="s">
        <v>274</v>
      </c>
      <c r="D2148" t="s">
        <v>275</v>
      </c>
      <c r="E2148" t="s">
        <v>234</v>
      </c>
      <c r="F2148" t="s">
        <v>215</v>
      </c>
      <c r="G2148">
        <v>0</v>
      </c>
    </row>
    <row r="2149" spans="1:7" x14ac:dyDescent="0.35">
      <c r="A2149" t="s">
        <v>276</v>
      </c>
      <c r="B2149" t="s">
        <v>17</v>
      </c>
      <c r="C2149" t="s">
        <v>274</v>
      </c>
      <c r="D2149" t="s">
        <v>275</v>
      </c>
      <c r="E2149" t="s">
        <v>235</v>
      </c>
      <c r="F2149" t="s">
        <v>215</v>
      </c>
      <c r="G2149">
        <v>0</v>
      </c>
    </row>
    <row r="2150" spans="1:7" x14ac:dyDescent="0.35">
      <c r="A2150" t="s">
        <v>276</v>
      </c>
      <c r="B2150" t="s">
        <v>17</v>
      </c>
      <c r="C2150" t="s">
        <v>274</v>
      </c>
      <c r="D2150" t="s">
        <v>275</v>
      </c>
      <c r="E2150" t="s">
        <v>236</v>
      </c>
      <c r="F2150" t="s">
        <v>215</v>
      </c>
      <c r="G2150">
        <v>0</v>
      </c>
    </row>
    <row r="2151" spans="1:7" x14ac:dyDescent="0.35">
      <c r="A2151" t="s">
        <v>276</v>
      </c>
      <c r="B2151" t="s">
        <v>17</v>
      </c>
      <c r="C2151" t="s">
        <v>274</v>
      </c>
      <c r="D2151" t="s">
        <v>275</v>
      </c>
      <c r="E2151" t="s">
        <v>237</v>
      </c>
      <c r="F2151" t="s">
        <v>215</v>
      </c>
      <c r="G2151">
        <v>0</v>
      </c>
    </row>
    <row r="2152" spans="1:7" x14ac:dyDescent="0.35">
      <c r="A2152" t="s">
        <v>276</v>
      </c>
      <c r="B2152" t="s">
        <v>17</v>
      </c>
      <c r="C2152" t="s">
        <v>274</v>
      </c>
      <c r="D2152" t="s">
        <v>275</v>
      </c>
      <c r="E2152" t="s">
        <v>238</v>
      </c>
      <c r="F2152" t="s">
        <v>215</v>
      </c>
      <c r="G2152">
        <v>0</v>
      </c>
    </row>
    <row r="2153" spans="1:7" x14ac:dyDescent="0.35">
      <c r="A2153" t="s">
        <v>276</v>
      </c>
      <c r="B2153" t="s">
        <v>17</v>
      </c>
      <c r="C2153" t="s">
        <v>274</v>
      </c>
      <c r="D2153" t="s">
        <v>275</v>
      </c>
      <c r="E2153" t="s">
        <v>239</v>
      </c>
      <c r="F2153" t="s">
        <v>215</v>
      </c>
      <c r="G2153">
        <v>1</v>
      </c>
    </row>
    <row r="2154" spans="1:7" x14ac:dyDescent="0.35">
      <c r="A2154" t="s">
        <v>276</v>
      </c>
      <c r="B2154" t="s">
        <v>17</v>
      </c>
      <c r="C2154" t="s">
        <v>274</v>
      </c>
      <c r="D2154" t="s">
        <v>275</v>
      </c>
      <c r="E2154" t="s">
        <v>240</v>
      </c>
      <c r="F2154" t="s">
        <v>215</v>
      </c>
      <c r="G2154">
        <v>1</v>
      </c>
    </row>
    <row r="2155" spans="1:7" x14ac:dyDescent="0.35">
      <c r="A2155" t="s">
        <v>276</v>
      </c>
      <c r="B2155" t="s">
        <v>17</v>
      </c>
      <c r="C2155" t="s">
        <v>274</v>
      </c>
      <c r="D2155" t="s">
        <v>275</v>
      </c>
      <c r="E2155" t="s">
        <v>241</v>
      </c>
      <c r="F2155" t="s">
        <v>215</v>
      </c>
      <c r="G2155">
        <v>0</v>
      </c>
    </row>
    <row r="2156" spans="1:7" x14ac:dyDescent="0.35">
      <c r="A2156" t="s">
        <v>276</v>
      </c>
      <c r="B2156" t="s">
        <v>18</v>
      </c>
      <c r="C2156" t="s">
        <v>274</v>
      </c>
      <c r="D2156" t="s">
        <v>275</v>
      </c>
      <c r="E2156" t="s">
        <v>228</v>
      </c>
      <c r="F2156" t="s">
        <v>215</v>
      </c>
      <c r="G2156">
        <v>1</v>
      </c>
    </row>
    <row r="2157" spans="1:7" x14ac:dyDescent="0.35">
      <c r="A2157" t="s">
        <v>276</v>
      </c>
      <c r="B2157" t="s">
        <v>18</v>
      </c>
      <c r="C2157" t="s">
        <v>274</v>
      </c>
      <c r="D2157" t="s">
        <v>275</v>
      </c>
      <c r="E2157" t="s">
        <v>229</v>
      </c>
      <c r="F2157" t="s">
        <v>215</v>
      </c>
      <c r="G2157">
        <v>0</v>
      </c>
    </row>
    <row r="2158" spans="1:7" x14ac:dyDescent="0.35">
      <c r="A2158" t="s">
        <v>276</v>
      </c>
      <c r="B2158" t="s">
        <v>18</v>
      </c>
      <c r="C2158" t="s">
        <v>274</v>
      </c>
      <c r="D2158" t="s">
        <v>275</v>
      </c>
      <c r="E2158" t="s">
        <v>230</v>
      </c>
      <c r="F2158" t="s">
        <v>215</v>
      </c>
      <c r="G2158">
        <v>7</v>
      </c>
    </row>
    <row r="2159" spans="1:7" x14ac:dyDescent="0.35">
      <c r="A2159" t="s">
        <v>276</v>
      </c>
      <c r="B2159" t="s">
        <v>18</v>
      </c>
      <c r="C2159" t="s">
        <v>274</v>
      </c>
      <c r="D2159" t="s">
        <v>275</v>
      </c>
      <c r="E2159" t="s">
        <v>231</v>
      </c>
      <c r="F2159" t="s">
        <v>215</v>
      </c>
      <c r="G2159">
        <v>0</v>
      </c>
    </row>
    <row r="2160" spans="1:7" x14ac:dyDescent="0.35">
      <c r="A2160" t="s">
        <v>276</v>
      </c>
      <c r="B2160" t="s">
        <v>18</v>
      </c>
      <c r="C2160" t="s">
        <v>274</v>
      </c>
      <c r="D2160" t="s">
        <v>275</v>
      </c>
      <c r="E2160" t="s">
        <v>232</v>
      </c>
      <c r="F2160" t="s">
        <v>215</v>
      </c>
      <c r="G2160">
        <v>1</v>
      </c>
    </row>
    <row r="2161" spans="1:7" x14ac:dyDescent="0.35">
      <c r="A2161" t="s">
        <v>276</v>
      </c>
      <c r="B2161" t="s">
        <v>18</v>
      </c>
      <c r="C2161" t="s">
        <v>274</v>
      </c>
      <c r="D2161" t="s">
        <v>275</v>
      </c>
      <c r="E2161" t="s">
        <v>233</v>
      </c>
      <c r="F2161" t="s">
        <v>215</v>
      </c>
      <c r="G2161">
        <v>0</v>
      </c>
    </row>
    <row r="2162" spans="1:7" x14ac:dyDescent="0.35">
      <c r="A2162" t="s">
        <v>276</v>
      </c>
      <c r="B2162" t="s">
        <v>18</v>
      </c>
      <c r="C2162" t="s">
        <v>274</v>
      </c>
      <c r="D2162" t="s">
        <v>275</v>
      </c>
      <c r="E2162" t="s">
        <v>234</v>
      </c>
      <c r="F2162" t="s">
        <v>215</v>
      </c>
      <c r="G2162">
        <v>0</v>
      </c>
    </row>
    <row r="2163" spans="1:7" x14ac:dyDescent="0.35">
      <c r="A2163" t="s">
        <v>276</v>
      </c>
      <c r="B2163" t="s">
        <v>18</v>
      </c>
      <c r="C2163" t="s">
        <v>274</v>
      </c>
      <c r="D2163" t="s">
        <v>275</v>
      </c>
      <c r="E2163" t="s">
        <v>235</v>
      </c>
      <c r="F2163" t="s">
        <v>215</v>
      </c>
      <c r="G2163">
        <v>0</v>
      </c>
    </row>
    <row r="2164" spans="1:7" x14ac:dyDescent="0.35">
      <c r="A2164" t="s">
        <v>276</v>
      </c>
      <c r="B2164" t="s">
        <v>18</v>
      </c>
      <c r="C2164" t="s">
        <v>274</v>
      </c>
      <c r="D2164" t="s">
        <v>275</v>
      </c>
      <c r="E2164" t="s">
        <v>236</v>
      </c>
      <c r="F2164" t="s">
        <v>215</v>
      </c>
      <c r="G2164">
        <v>1</v>
      </c>
    </row>
    <row r="2165" spans="1:7" x14ac:dyDescent="0.35">
      <c r="A2165" t="s">
        <v>276</v>
      </c>
      <c r="B2165" t="s">
        <v>18</v>
      </c>
      <c r="C2165" t="s">
        <v>274</v>
      </c>
      <c r="D2165" t="s">
        <v>275</v>
      </c>
      <c r="E2165" t="s">
        <v>237</v>
      </c>
      <c r="F2165" t="s">
        <v>215</v>
      </c>
      <c r="G2165">
        <v>0</v>
      </c>
    </row>
    <row r="2166" spans="1:7" x14ac:dyDescent="0.35">
      <c r="A2166" t="s">
        <v>276</v>
      </c>
      <c r="B2166" t="s">
        <v>18</v>
      </c>
      <c r="C2166" t="s">
        <v>274</v>
      </c>
      <c r="D2166" t="s">
        <v>275</v>
      </c>
      <c r="E2166" t="s">
        <v>238</v>
      </c>
      <c r="F2166" t="s">
        <v>215</v>
      </c>
      <c r="G2166">
        <v>0</v>
      </c>
    </row>
    <row r="2167" spans="1:7" x14ac:dyDescent="0.35">
      <c r="A2167" t="s">
        <v>276</v>
      </c>
      <c r="B2167" t="s">
        <v>18</v>
      </c>
      <c r="C2167" t="s">
        <v>274</v>
      </c>
      <c r="D2167" t="s">
        <v>275</v>
      </c>
      <c r="E2167" t="s">
        <v>239</v>
      </c>
      <c r="F2167" t="s">
        <v>215</v>
      </c>
      <c r="G2167">
        <v>0</v>
      </c>
    </row>
    <row r="2168" spans="1:7" x14ac:dyDescent="0.35">
      <c r="A2168" t="s">
        <v>276</v>
      </c>
      <c r="B2168" t="s">
        <v>18</v>
      </c>
      <c r="C2168" t="s">
        <v>274</v>
      </c>
      <c r="D2168" t="s">
        <v>275</v>
      </c>
      <c r="E2168" t="s">
        <v>240</v>
      </c>
      <c r="F2168" t="s">
        <v>215</v>
      </c>
      <c r="G2168">
        <v>3</v>
      </c>
    </row>
    <row r="2169" spans="1:7" x14ac:dyDescent="0.35">
      <c r="A2169" t="s">
        <v>276</v>
      </c>
      <c r="B2169" t="s">
        <v>18</v>
      </c>
      <c r="C2169" t="s">
        <v>274</v>
      </c>
      <c r="D2169" t="s">
        <v>275</v>
      </c>
      <c r="E2169" t="s">
        <v>241</v>
      </c>
      <c r="F2169" t="s">
        <v>215</v>
      </c>
      <c r="G2169">
        <v>0</v>
      </c>
    </row>
    <row r="2170" spans="1:7" x14ac:dyDescent="0.35">
      <c r="A2170" t="s">
        <v>276</v>
      </c>
      <c r="B2170" t="s">
        <v>19</v>
      </c>
      <c r="C2170" t="s">
        <v>274</v>
      </c>
      <c r="D2170" t="s">
        <v>275</v>
      </c>
      <c r="E2170" t="s">
        <v>228</v>
      </c>
      <c r="F2170" t="s">
        <v>215</v>
      </c>
      <c r="G2170">
        <v>0</v>
      </c>
    </row>
    <row r="2171" spans="1:7" x14ac:dyDescent="0.35">
      <c r="A2171" t="s">
        <v>276</v>
      </c>
      <c r="B2171" t="s">
        <v>19</v>
      </c>
      <c r="C2171" t="s">
        <v>274</v>
      </c>
      <c r="D2171" t="s">
        <v>275</v>
      </c>
      <c r="E2171" t="s">
        <v>229</v>
      </c>
      <c r="F2171" t="s">
        <v>215</v>
      </c>
      <c r="G2171">
        <v>0</v>
      </c>
    </row>
    <row r="2172" spans="1:7" x14ac:dyDescent="0.35">
      <c r="A2172" t="s">
        <v>276</v>
      </c>
      <c r="B2172" t="s">
        <v>19</v>
      </c>
      <c r="C2172" t="s">
        <v>274</v>
      </c>
      <c r="D2172" t="s">
        <v>275</v>
      </c>
      <c r="E2172" t="s">
        <v>230</v>
      </c>
      <c r="F2172" t="s">
        <v>215</v>
      </c>
      <c r="G2172">
        <v>0</v>
      </c>
    </row>
    <row r="2173" spans="1:7" x14ac:dyDescent="0.35">
      <c r="A2173" t="s">
        <v>276</v>
      </c>
      <c r="B2173" t="s">
        <v>19</v>
      </c>
      <c r="C2173" t="s">
        <v>274</v>
      </c>
      <c r="D2173" t="s">
        <v>275</v>
      </c>
      <c r="E2173" t="s">
        <v>231</v>
      </c>
      <c r="F2173" t="s">
        <v>215</v>
      </c>
      <c r="G2173">
        <v>1</v>
      </c>
    </row>
    <row r="2174" spans="1:7" x14ac:dyDescent="0.35">
      <c r="A2174" t="s">
        <v>276</v>
      </c>
      <c r="B2174" t="s">
        <v>19</v>
      </c>
      <c r="C2174" t="s">
        <v>274</v>
      </c>
      <c r="D2174" t="s">
        <v>275</v>
      </c>
      <c r="E2174" t="s">
        <v>232</v>
      </c>
      <c r="F2174" t="s">
        <v>215</v>
      </c>
      <c r="G2174">
        <v>5</v>
      </c>
    </row>
    <row r="2175" spans="1:7" x14ac:dyDescent="0.35">
      <c r="A2175" t="s">
        <v>276</v>
      </c>
      <c r="B2175" t="s">
        <v>19</v>
      </c>
      <c r="C2175" t="s">
        <v>274</v>
      </c>
      <c r="D2175" t="s">
        <v>275</v>
      </c>
      <c r="E2175" t="s">
        <v>233</v>
      </c>
      <c r="F2175" t="s">
        <v>215</v>
      </c>
      <c r="G2175">
        <v>1</v>
      </c>
    </row>
    <row r="2176" spans="1:7" x14ac:dyDescent="0.35">
      <c r="A2176" t="s">
        <v>276</v>
      </c>
      <c r="B2176" t="s">
        <v>19</v>
      </c>
      <c r="C2176" t="s">
        <v>274</v>
      </c>
      <c r="D2176" t="s">
        <v>275</v>
      </c>
      <c r="E2176" t="s">
        <v>234</v>
      </c>
      <c r="F2176" t="s">
        <v>215</v>
      </c>
      <c r="G2176">
        <v>1</v>
      </c>
    </row>
    <row r="2177" spans="1:7" x14ac:dyDescent="0.35">
      <c r="A2177" t="s">
        <v>276</v>
      </c>
      <c r="B2177" t="s">
        <v>19</v>
      </c>
      <c r="C2177" t="s">
        <v>274</v>
      </c>
      <c r="D2177" t="s">
        <v>275</v>
      </c>
      <c r="E2177" t="s">
        <v>235</v>
      </c>
      <c r="F2177" t="s">
        <v>215</v>
      </c>
      <c r="G2177">
        <v>0</v>
      </c>
    </row>
    <row r="2178" spans="1:7" x14ac:dyDescent="0.35">
      <c r="A2178" t="s">
        <v>276</v>
      </c>
      <c r="B2178" t="s">
        <v>19</v>
      </c>
      <c r="C2178" t="s">
        <v>274</v>
      </c>
      <c r="D2178" t="s">
        <v>275</v>
      </c>
      <c r="E2178" t="s">
        <v>236</v>
      </c>
      <c r="F2178" t="s">
        <v>215</v>
      </c>
      <c r="G2178">
        <v>1</v>
      </c>
    </row>
    <row r="2179" spans="1:7" x14ac:dyDescent="0.35">
      <c r="A2179" t="s">
        <v>276</v>
      </c>
      <c r="B2179" t="s">
        <v>19</v>
      </c>
      <c r="C2179" t="s">
        <v>274</v>
      </c>
      <c r="D2179" t="s">
        <v>275</v>
      </c>
      <c r="E2179" t="s">
        <v>237</v>
      </c>
      <c r="F2179" t="s">
        <v>215</v>
      </c>
      <c r="G2179">
        <v>0</v>
      </c>
    </row>
    <row r="2180" spans="1:7" x14ac:dyDescent="0.35">
      <c r="A2180" t="s">
        <v>276</v>
      </c>
      <c r="B2180" t="s">
        <v>19</v>
      </c>
      <c r="C2180" t="s">
        <v>274</v>
      </c>
      <c r="D2180" t="s">
        <v>275</v>
      </c>
      <c r="E2180" t="s">
        <v>238</v>
      </c>
      <c r="F2180" t="s">
        <v>215</v>
      </c>
      <c r="G2180">
        <v>0</v>
      </c>
    </row>
    <row r="2181" spans="1:7" x14ac:dyDescent="0.35">
      <c r="A2181" t="s">
        <v>276</v>
      </c>
      <c r="B2181" t="s">
        <v>19</v>
      </c>
      <c r="C2181" t="s">
        <v>274</v>
      </c>
      <c r="D2181" t="s">
        <v>275</v>
      </c>
      <c r="E2181" t="s">
        <v>239</v>
      </c>
      <c r="F2181" t="s">
        <v>215</v>
      </c>
      <c r="G2181">
        <v>0</v>
      </c>
    </row>
    <row r="2182" spans="1:7" x14ac:dyDescent="0.35">
      <c r="A2182" t="s">
        <v>276</v>
      </c>
      <c r="B2182" t="s">
        <v>19</v>
      </c>
      <c r="C2182" t="s">
        <v>274</v>
      </c>
      <c r="D2182" t="s">
        <v>275</v>
      </c>
      <c r="E2182" t="s">
        <v>240</v>
      </c>
      <c r="F2182" t="s">
        <v>215</v>
      </c>
      <c r="G2182">
        <v>0</v>
      </c>
    </row>
    <row r="2183" spans="1:7" x14ac:dyDescent="0.35">
      <c r="A2183" t="s">
        <v>276</v>
      </c>
      <c r="B2183" t="s">
        <v>19</v>
      </c>
      <c r="C2183" t="s">
        <v>274</v>
      </c>
      <c r="D2183" t="s">
        <v>275</v>
      </c>
      <c r="E2183" t="s">
        <v>241</v>
      </c>
      <c r="F2183" t="s">
        <v>215</v>
      </c>
      <c r="G2183">
        <v>0</v>
      </c>
    </row>
    <row r="2184" spans="1:7" x14ac:dyDescent="0.35">
      <c r="A2184" t="s">
        <v>276</v>
      </c>
      <c r="B2184" t="s">
        <v>20</v>
      </c>
      <c r="C2184" t="s">
        <v>274</v>
      </c>
      <c r="D2184" t="s">
        <v>275</v>
      </c>
      <c r="E2184" t="s">
        <v>228</v>
      </c>
      <c r="F2184" t="s">
        <v>215</v>
      </c>
      <c r="G2184">
        <v>0</v>
      </c>
    </row>
    <row r="2185" spans="1:7" x14ac:dyDescent="0.35">
      <c r="A2185" t="s">
        <v>276</v>
      </c>
      <c r="B2185" t="s">
        <v>20</v>
      </c>
      <c r="C2185" t="s">
        <v>274</v>
      </c>
      <c r="D2185" t="s">
        <v>275</v>
      </c>
      <c r="E2185" t="s">
        <v>229</v>
      </c>
      <c r="F2185" t="s">
        <v>215</v>
      </c>
      <c r="G2185">
        <v>0</v>
      </c>
    </row>
    <row r="2186" spans="1:7" x14ac:dyDescent="0.35">
      <c r="A2186" t="s">
        <v>276</v>
      </c>
      <c r="B2186" t="s">
        <v>20</v>
      </c>
      <c r="C2186" t="s">
        <v>274</v>
      </c>
      <c r="D2186" t="s">
        <v>275</v>
      </c>
      <c r="E2186" t="s">
        <v>230</v>
      </c>
      <c r="F2186" t="s">
        <v>215</v>
      </c>
      <c r="G2186">
        <v>1</v>
      </c>
    </row>
    <row r="2187" spans="1:7" x14ac:dyDescent="0.35">
      <c r="A2187" t="s">
        <v>276</v>
      </c>
      <c r="B2187" t="s">
        <v>20</v>
      </c>
      <c r="C2187" t="s">
        <v>274</v>
      </c>
      <c r="D2187" t="s">
        <v>275</v>
      </c>
      <c r="E2187" t="s">
        <v>231</v>
      </c>
      <c r="F2187" t="s">
        <v>215</v>
      </c>
      <c r="G2187">
        <v>0</v>
      </c>
    </row>
    <row r="2188" spans="1:7" x14ac:dyDescent="0.35">
      <c r="A2188" t="s">
        <v>276</v>
      </c>
      <c r="B2188" t="s">
        <v>20</v>
      </c>
      <c r="C2188" t="s">
        <v>274</v>
      </c>
      <c r="D2188" t="s">
        <v>275</v>
      </c>
      <c r="E2188" t="s">
        <v>232</v>
      </c>
      <c r="F2188" t="s">
        <v>215</v>
      </c>
      <c r="G2188">
        <v>0</v>
      </c>
    </row>
    <row r="2189" spans="1:7" x14ac:dyDescent="0.35">
      <c r="A2189" t="s">
        <v>276</v>
      </c>
      <c r="B2189" t="s">
        <v>20</v>
      </c>
      <c r="C2189" t="s">
        <v>274</v>
      </c>
      <c r="D2189" t="s">
        <v>275</v>
      </c>
      <c r="E2189" t="s">
        <v>233</v>
      </c>
      <c r="F2189" t="s">
        <v>215</v>
      </c>
      <c r="G2189">
        <v>0</v>
      </c>
    </row>
    <row r="2190" spans="1:7" x14ac:dyDescent="0.35">
      <c r="A2190" t="s">
        <v>276</v>
      </c>
      <c r="B2190" t="s">
        <v>20</v>
      </c>
      <c r="C2190" t="s">
        <v>274</v>
      </c>
      <c r="D2190" t="s">
        <v>275</v>
      </c>
      <c r="E2190" t="s">
        <v>234</v>
      </c>
      <c r="F2190" t="s">
        <v>215</v>
      </c>
      <c r="G2190">
        <v>0</v>
      </c>
    </row>
    <row r="2191" spans="1:7" x14ac:dyDescent="0.35">
      <c r="A2191" t="s">
        <v>276</v>
      </c>
      <c r="B2191" t="s">
        <v>20</v>
      </c>
      <c r="C2191" t="s">
        <v>274</v>
      </c>
      <c r="D2191" t="s">
        <v>275</v>
      </c>
      <c r="E2191" t="s">
        <v>235</v>
      </c>
      <c r="F2191" t="s">
        <v>215</v>
      </c>
      <c r="G2191">
        <v>0</v>
      </c>
    </row>
    <row r="2192" spans="1:7" x14ac:dyDescent="0.35">
      <c r="A2192" t="s">
        <v>276</v>
      </c>
      <c r="B2192" t="s">
        <v>20</v>
      </c>
      <c r="C2192" t="s">
        <v>274</v>
      </c>
      <c r="D2192" t="s">
        <v>275</v>
      </c>
      <c r="E2192" t="s">
        <v>236</v>
      </c>
      <c r="F2192" t="s">
        <v>215</v>
      </c>
      <c r="G2192">
        <v>1</v>
      </c>
    </row>
    <row r="2193" spans="1:7" x14ac:dyDescent="0.35">
      <c r="A2193" t="s">
        <v>276</v>
      </c>
      <c r="B2193" t="s">
        <v>20</v>
      </c>
      <c r="C2193" t="s">
        <v>274</v>
      </c>
      <c r="D2193" t="s">
        <v>275</v>
      </c>
      <c r="E2193" t="s">
        <v>237</v>
      </c>
      <c r="F2193" t="s">
        <v>215</v>
      </c>
      <c r="G2193">
        <v>0</v>
      </c>
    </row>
    <row r="2194" spans="1:7" x14ac:dyDescent="0.35">
      <c r="A2194" t="s">
        <v>276</v>
      </c>
      <c r="B2194" t="s">
        <v>20</v>
      </c>
      <c r="C2194" t="s">
        <v>274</v>
      </c>
      <c r="D2194" t="s">
        <v>275</v>
      </c>
      <c r="E2194" t="s">
        <v>238</v>
      </c>
      <c r="F2194" t="s">
        <v>215</v>
      </c>
      <c r="G2194">
        <v>0</v>
      </c>
    </row>
    <row r="2195" spans="1:7" x14ac:dyDescent="0.35">
      <c r="A2195" t="s">
        <v>276</v>
      </c>
      <c r="B2195" t="s">
        <v>20</v>
      </c>
      <c r="C2195" t="s">
        <v>274</v>
      </c>
      <c r="D2195" t="s">
        <v>275</v>
      </c>
      <c r="E2195" t="s">
        <v>239</v>
      </c>
      <c r="F2195" t="s">
        <v>215</v>
      </c>
      <c r="G2195">
        <v>0</v>
      </c>
    </row>
    <row r="2196" spans="1:7" x14ac:dyDescent="0.35">
      <c r="A2196" t="s">
        <v>276</v>
      </c>
      <c r="B2196" t="s">
        <v>20</v>
      </c>
      <c r="C2196" t="s">
        <v>274</v>
      </c>
      <c r="D2196" t="s">
        <v>275</v>
      </c>
      <c r="E2196" t="s">
        <v>240</v>
      </c>
      <c r="F2196" t="s">
        <v>215</v>
      </c>
      <c r="G2196">
        <v>0</v>
      </c>
    </row>
    <row r="2197" spans="1:7" x14ac:dyDescent="0.35">
      <c r="A2197" t="s">
        <v>276</v>
      </c>
      <c r="B2197" t="s">
        <v>20</v>
      </c>
      <c r="C2197" t="s">
        <v>274</v>
      </c>
      <c r="D2197" t="s">
        <v>275</v>
      </c>
      <c r="E2197" t="s">
        <v>241</v>
      </c>
      <c r="F2197" t="s">
        <v>215</v>
      </c>
      <c r="G2197">
        <v>0</v>
      </c>
    </row>
    <row r="2198" spans="1:7" x14ac:dyDescent="0.35">
      <c r="A2198" t="s">
        <v>276</v>
      </c>
      <c r="B2198" t="s">
        <v>21</v>
      </c>
      <c r="C2198" t="s">
        <v>274</v>
      </c>
      <c r="D2198" t="s">
        <v>275</v>
      </c>
      <c r="E2198" t="s">
        <v>228</v>
      </c>
      <c r="F2198" t="s">
        <v>215</v>
      </c>
      <c r="G2198">
        <v>0</v>
      </c>
    </row>
    <row r="2199" spans="1:7" x14ac:dyDescent="0.35">
      <c r="A2199" t="s">
        <v>276</v>
      </c>
      <c r="B2199" t="s">
        <v>21</v>
      </c>
      <c r="C2199" t="s">
        <v>274</v>
      </c>
      <c r="D2199" t="s">
        <v>275</v>
      </c>
      <c r="E2199" t="s">
        <v>229</v>
      </c>
      <c r="F2199" t="s">
        <v>215</v>
      </c>
      <c r="G2199">
        <v>1</v>
      </c>
    </row>
    <row r="2200" spans="1:7" x14ac:dyDescent="0.35">
      <c r="A2200" t="s">
        <v>276</v>
      </c>
      <c r="B2200" t="s">
        <v>21</v>
      </c>
      <c r="C2200" t="s">
        <v>274</v>
      </c>
      <c r="D2200" t="s">
        <v>275</v>
      </c>
      <c r="E2200" t="s">
        <v>230</v>
      </c>
      <c r="F2200" t="s">
        <v>215</v>
      </c>
      <c r="G2200">
        <v>0</v>
      </c>
    </row>
    <row r="2201" spans="1:7" x14ac:dyDescent="0.35">
      <c r="A2201" t="s">
        <v>276</v>
      </c>
      <c r="B2201" t="s">
        <v>21</v>
      </c>
      <c r="C2201" t="s">
        <v>274</v>
      </c>
      <c r="D2201" t="s">
        <v>275</v>
      </c>
      <c r="E2201" t="s">
        <v>231</v>
      </c>
      <c r="F2201" t="s">
        <v>215</v>
      </c>
      <c r="G2201">
        <v>0</v>
      </c>
    </row>
    <row r="2202" spans="1:7" x14ac:dyDescent="0.35">
      <c r="A2202" t="s">
        <v>276</v>
      </c>
      <c r="B2202" t="s">
        <v>21</v>
      </c>
      <c r="C2202" t="s">
        <v>274</v>
      </c>
      <c r="D2202" t="s">
        <v>275</v>
      </c>
      <c r="E2202" t="s">
        <v>232</v>
      </c>
      <c r="F2202" t="s">
        <v>215</v>
      </c>
      <c r="G2202">
        <v>0</v>
      </c>
    </row>
    <row r="2203" spans="1:7" x14ac:dyDescent="0.35">
      <c r="A2203" t="s">
        <v>276</v>
      </c>
      <c r="B2203" t="s">
        <v>21</v>
      </c>
      <c r="C2203" t="s">
        <v>274</v>
      </c>
      <c r="D2203" t="s">
        <v>275</v>
      </c>
      <c r="E2203" t="s">
        <v>233</v>
      </c>
      <c r="F2203" t="s">
        <v>215</v>
      </c>
      <c r="G2203">
        <v>0</v>
      </c>
    </row>
    <row r="2204" spans="1:7" x14ac:dyDescent="0.35">
      <c r="A2204" t="s">
        <v>276</v>
      </c>
      <c r="B2204" t="s">
        <v>21</v>
      </c>
      <c r="C2204" t="s">
        <v>274</v>
      </c>
      <c r="D2204" t="s">
        <v>275</v>
      </c>
      <c r="E2204" t="s">
        <v>234</v>
      </c>
      <c r="F2204" t="s">
        <v>215</v>
      </c>
      <c r="G2204">
        <v>0</v>
      </c>
    </row>
    <row r="2205" spans="1:7" x14ac:dyDescent="0.35">
      <c r="A2205" t="s">
        <v>276</v>
      </c>
      <c r="B2205" t="s">
        <v>21</v>
      </c>
      <c r="C2205" t="s">
        <v>274</v>
      </c>
      <c r="D2205" t="s">
        <v>275</v>
      </c>
      <c r="E2205" t="s">
        <v>235</v>
      </c>
      <c r="F2205" t="s">
        <v>215</v>
      </c>
      <c r="G2205">
        <v>1</v>
      </c>
    </row>
    <row r="2206" spans="1:7" x14ac:dyDescent="0.35">
      <c r="A2206" t="s">
        <v>276</v>
      </c>
      <c r="B2206" t="s">
        <v>21</v>
      </c>
      <c r="C2206" t="s">
        <v>274</v>
      </c>
      <c r="D2206" t="s">
        <v>275</v>
      </c>
      <c r="E2206" t="s">
        <v>236</v>
      </c>
      <c r="F2206" t="s">
        <v>215</v>
      </c>
      <c r="G2206">
        <v>5</v>
      </c>
    </row>
    <row r="2207" spans="1:7" x14ac:dyDescent="0.35">
      <c r="A2207" t="s">
        <v>276</v>
      </c>
      <c r="B2207" t="s">
        <v>21</v>
      </c>
      <c r="C2207" t="s">
        <v>274</v>
      </c>
      <c r="D2207" t="s">
        <v>275</v>
      </c>
      <c r="E2207" t="s">
        <v>237</v>
      </c>
      <c r="F2207" t="s">
        <v>215</v>
      </c>
      <c r="G2207">
        <v>0</v>
      </c>
    </row>
    <row r="2208" spans="1:7" x14ac:dyDescent="0.35">
      <c r="A2208" t="s">
        <v>276</v>
      </c>
      <c r="B2208" t="s">
        <v>21</v>
      </c>
      <c r="C2208" t="s">
        <v>274</v>
      </c>
      <c r="D2208" t="s">
        <v>275</v>
      </c>
      <c r="E2208" t="s">
        <v>238</v>
      </c>
      <c r="F2208" t="s">
        <v>215</v>
      </c>
      <c r="G2208">
        <v>0</v>
      </c>
    </row>
    <row r="2209" spans="1:7" x14ac:dyDescent="0.35">
      <c r="A2209" t="s">
        <v>276</v>
      </c>
      <c r="B2209" t="s">
        <v>21</v>
      </c>
      <c r="C2209" t="s">
        <v>274</v>
      </c>
      <c r="D2209" t="s">
        <v>275</v>
      </c>
      <c r="E2209" t="s">
        <v>239</v>
      </c>
      <c r="F2209" t="s">
        <v>215</v>
      </c>
      <c r="G2209">
        <v>0</v>
      </c>
    </row>
    <row r="2210" spans="1:7" x14ac:dyDescent="0.35">
      <c r="A2210" t="s">
        <v>276</v>
      </c>
      <c r="B2210" t="s">
        <v>21</v>
      </c>
      <c r="C2210" t="s">
        <v>274</v>
      </c>
      <c r="D2210" t="s">
        <v>275</v>
      </c>
      <c r="E2210" t="s">
        <v>240</v>
      </c>
      <c r="F2210" t="s">
        <v>215</v>
      </c>
      <c r="G2210">
        <v>0</v>
      </c>
    </row>
    <row r="2211" spans="1:7" x14ac:dyDescent="0.35">
      <c r="A2211" t="s">
        <v>276</v>
      </c>
      <c r="B2211" t="s">
        <v>21</v>
      </c>
      <c r="C2211" t="s">
        <v>274</v>
      </c>
      <c r="D2211" t="s">
        <v>275</v>
      </c>
      <c r="E2211" t="s">
        <v>241</v>
      </c>
      <c r="F2211" t="s">
        <v>215</v>
      </c>
      <c r="G2211">
        <v>9</v>
      </c>
    </row>
    <row r="2212" spans="1:7" x14ac:dyDescent="0.35">
      <c r="A2212" t="s">
        <v>276</v>
      </c>
      <c r="B2212" t="s">
        <v>183</v>
      </c>
      <c r="C2212" t="s">
        <v>274</v>
      </c>
      <c r="D2212" t="s">
        <v>275</v>
      </c>
      <c r="E2212" t="s">
        <v>228</v>
      </c>
      <c r="F2212" t="s">
        <v>215</v>
      </c>
      <c r="G2212">
        <v>0</v>
      </c>
    </row>
    <row r="2213" spans="1:7" x14ac:dyDescent="0.35">
      <c r="A2213" t="s">
        <v>276</v>
      </c>
      <c r="B2213" t="s">
        <v>183</v>
      </c>
      <c r="C2213" t="s">
        <v>274</v>
      </c>
      <c r="D2213" t="s">
        <v>275</v>
      </c>
      <c r="E2213" t="s">
        <v>229</v>
      </c>
      <c r="F2213" t="s">
        <v>215</v>
      </c>
      <c r="G2213">
        <v>0</v>
      </c>
    </row>
    <row r="2214" spans="1:7" x14ac:dyDescent="0.35">
      <c r="A2214" t="s">
        <v>276</v>
      </c>
      <c r="B2214" t="s">
        <v>183</v>
      </c>
      <c r="C2214" t="s">
        <v>274</v>
      </c>
      <c r="D2214" t="s">
        <v>275</v>
      </c>
      <c r="E2214" t="s">
        <v>230</v>
      </c>
      <c r="F2214" t="s">
        <v>215</v>
      </c>
      <c r="G2214">
        <v>6</v>
      </c>
    </row>
    <row r="2215" spans="1:7" x14ac:dyDescent="0.35">
      <c r="A2215" t="s">
        <v>276</v>
      </c>
      <c r="B2215" t="s">
        <v>183</v>
      </c>
      <c r="C2215" t="s">
        <v>274</v>
      </c>
      <c r="D2215" t="s">
        <v>275</v>
      </c>
      <c r="E2215" t="s">
        <v>231</v>
      </c>
      <c r="F2215" t="s">
        <v>215</v>
      </c>
      <c r="G2215">
        <v>0</v>
      </c>
    </row>
    <row r="2216" spans="1:7" x14ac:dyDescent="0.35">
      <c r="A2216" t="s">
        <v>276</v>
      </c>
      <c r="B2216" t="s">
        <v>183</v>
      </c>
      <c r="C2216" t="s">
        <v>274</v>
      </c>
      <c r="D2216" t="s">
        <v>275</v>
      </c>
      <c r="E2216" t="s">
        <v>232</v>
      </c>
      <c r="F2216" t="s">
        <v>215</v>
      </c>
      <c r="G2216">
        <v>13</v>
      </c>
    </row>
    <row r="2217" spans="1:7" x14ac:dyDescent="0.35">
      <c r="A2217" t="s">
        <v>276</v>
      </c>
      <c r="B2217" t="s">
        <v>183</v>
      </c>
      <c r="C2217" t="s">
        <v>274</v>
      </c>
      <c r="D2217" t="s">
        <v>275</v>
      </c>
      <c r="E2217" t="s">
        <v>233</v>
      </c>
      <c r="F2217" t="s">
        <v>215</v>
      </c>
      <c r="G2217">
        <v>0</v>
      </c>
    </row>
    <row r="2218" spans="1:7" x14ac:dyDescent="0.35">
      <c r="A2218" t="s">
        <v>276</v>
      </c>
      <c r="B2218" t="s">
        <v>183</v>
      </c>
      <c r="C2218" t="s">
        <v>274</v>
      </c>
      <c r="D2218" t="s">
        <v>275</v>
      </c>
      <c r="E2218" t="s">
        <v>234</v>
      </c>
      <c r="F2218" t="s">
        <v>215</v>
      </c>
      <c r="G2218">
        <v>0</v>
      </c>
    </row>
    <row r="2219" spans="1:7" x14ac:dyDescent="0.35">
      <c r="A2219" t="s">
        <v>276</v>
      </c>
      <c r="B2219" t="s">
        <v>183</v>
      </c>
      <c r="C2219" t="s">
        <v>274</v>
      </c>
      <c r="D2219" t="s">
        <v>275</v>
      </c>
      <c r="E2219" t="s">
        <v>235</v>
      </c>
      <c r="F2219" t="s">
        <v>215</v>
      </c>
      <c r="G2219">
        <v>1</v>
      </c>
    </row>
    <row r="2220" spans="1:7" x14ac:dyDescent="0.35">
      <c r="A2220" t="s">
        <v>276</v>
      </c>
      <c r="B2220" t="s">
        <v>183</v>
      </c>
      <c r="C2220" t="s">
        <v>274</v>
      </c>
      <c r="D2220" t="s">
        <v>275</v>
      </c>
      <c r="E2220" t="s">
        <v>236</v>
      </c>
      <c r="F2220" t="s">
        <v>215</v>
      </c>
      <c r="G2220">
        <v>2</v>
      </c>
    </row>
    <row r="2221" spans="1:7" x14ac:dyDescent="0.35">
      <c r="A2221" t="s">
        <v>276</v>
      </c>
      <c r="B2221" t="s">
        <v>183</v>
      </c>
      <c r="C2221" t="s">
        <v>274</v>
      </c>
      <c r="D2221" t="s">
        <v>275</v>
      </c>
      <c r="E2221" t="s">
        <v>237</v>
      </c>
      <c r="F2221" t="s">
        <v>215</v>
      </c>
      <c r="G2221">
        <v>1</v>
      </c>
    </row>
    <row r="2222" spans="1:7" x14ac:dyDescent="0.35">
      <c r="A2222" t="s">
        <v>276</v>
      </c>
      <c r="B2222" t="s">
        <v>183</v>
      </c>
      <c r="C2222" t="s">
        <v>274</v>
      </c>
      <c r="D2222" t="s">
        <v>275</v>
      </c>
      <c r="E2222" t="s">
        <v>238</v>
      </c>
      <c r="F2222" t="s">
        <v>215</v>
      </c>
      <c r="G2222">
        <v>0</v>
      </c>
    </row>
    <row r="2223" spans="1:7" x14ac:dyDescent="0.35">
      <c r="A2223" t="s">
        <v>276</v>
      </c>
      <c r="B2223" t="s">
        <v>183</v>
      </c>
      <c r="C2223" t="s">
        <v>274</v>
      </c>
      <c r="D2223" t="s">
        <v>275</v>
      </c>
      <c r="E2223" t="s">
        <v>239</v>
      </c>
      <c r="F2223" t="s">
        <v>215</v>
      </c>
      <c r="G2223">
        <v>1</v>
      </c>
    </row>
    <row r="2224" spans="1:7" x14ac:dyDescent="0.35">
      <c r="A2224" t="s">
        <v>276</v>
      </c>
      <c r="B2224" t="s">
        <v>183</v>
      </c>
      <c r="C2224" t="s">
        <v>274</v>
      </c>
      <c r="D2224" t="s">
        <v>275</v>
      </c>
      <c r="E2224" t="s">
        <v>240</v>
      </c>
      <c r="F2224" t="s">
        <v>215</v>
      </c>
      <c r="G2224">
        <v>3</v>
      </c>
    </row>
    <row r="2225" spans="1:7" x14ac:dyDescent="0.35">
      <c r="A2225" t="s">
        <v>276</v>
      </c>
      <c r="B2225" t="s">
        <v>183</v>
      </c>
      <c r="C2225" t="s">
        <v>274</v>
      </c>
      <c r="D2225" t="s">
        <v>275</v>
      </c>
      <c r="E2225" t="s">
        <v>241</v>
      </c>
      <c r="F2225" t="s">
        <v>215</v>
      </c>
      <c r="G2225">
        <v>0</v>
      </c>
    </row>
    <row r="2226" spans="1:7" x14ac:dyDescent="0.35">
      <c r="A2226" t="s">
        <v>276</v>
      </c>
      <c r="B2226" t="s">
        <v>23</v>
      </c>
      <c r="C2226" t="s">
        <v>274</v>
      </c>
      <c r="D2226" t="s">
        <v>275</v>
      </c>
      <c r="E2226" t="s">
        <v>228</v>
      </c>
      <c r="F2226" t="s">
        <v>215</v>
      </c>
      <c r="G2226">
        <v>0</v>
      </c>
    </row>
    <row r="2227" spans="1:7" x14ac:dyDescent="0.35">
      <c r="A2227" t="s">
        <v>276</v>
      </c>
      <c r="B2227" t="s">
        <v>23</v>
      </c>
      <c r="C2227" t="s">
        <v>274</v>
      </c>
      <c r="D2227" t="s">
        <v>275</v>
      </c>
      <c r="E2227" t="s">
        <v>229</v>
      </c>
      <c r="F2227" t="s">
        <v>215</v>
      </c>
      <c r="G2227">
        <v>0</v>
      </c>
    </row>
    <row r="2228" spans="1:7" x14ac:dyDescent="0.35">
      <c r="A2228" t="s">
        <v>276</v>
      </c>
      <c r="B2228" t="s">
        <v>23</v>
      </c>
      <c r="C2228" t="s">
        <v>274</v>
      </c>
      <c r="D2228" t="s">
        <v>275</v>
      </c>
      <c r="E2228" t="s">
        <v>230</v>
      </c>
      <c r="F2228" t="s">
        <v>215</v>
      </c>
      <c r="G2228">
        <v>2</v>
      </c>
    </row>
    <row r="2229" spans="1:7" x14ac:dyDescent="0.35">
      <c r="A2229" t="s">
        <v>276</v>
      </c>
      <c r="B2229" t="s">
        <v>23</v>
      </c>
      <c r="C2229" t="s">
        <v>274</v>
      </c>
      <c r="D2229" t="s">
        <v>275</v>
      </c>
      <c r="E2229" t="s">
        <v>231</v>
      </c>
      <c r="F2229" t="s">
        <v>215</v>
      </c>
      <c r="G2229">
        <v>0</v>
      </c>
    </row>
    <row r="2230" spans="1:7" x14ac:dyDescent="0.35">
      <c r="A2230" t="s">
        <v>276</v>
      </c>
      <c r="B2230" t="s">
        <v>23</v>
      </c>
      <c r="C2230" t="s">
        <v>274</v>
      </c>
      <c r="D2230" t="s">
        <v>275</v>
      </c>
      <c r="E2230" t="s">
        <v>232</v>
      </c>
      <c r="F2230" t="s">
        <v>215</v>
      </c>
      <c r="G2230">
        <v>2</v>
      </c>
    </row>
    <row r="2231" spans="1:7" x14ac:dyDescent="0.35">
      <c r="A2231" t="s">
        <v>276</v>
      </c>
      <c r="B2231" t="s">
        <v>23</v>
      </c>
      <c r="C2231" t="s">
        <v>274</v>
      </c>
      <c r="D2231" t="s">
        <v>275</v>
      </c>
      <c r="E2231" t="s">
        <v>233</v>
      </c>
      <c r="F2231" t="s">
        <v>215</v>
      </c>
      <c r="G2231">
        <v>0</v>
      </c>
    </row>
    <row r="2232" spans="1:7" x14ac:dyDescent="0.35">
      <c r="A2232" t="s">
        <v>276</v>
      </c>
      <c r="B2232" t="s">
        <v>23</v>
      </c>
      <c r="C2232" t="s">
        <v>274</v>
      </c>
      <c r="D2232" t="s">
        <v>275</v>
      </c>
      <c r="E2232" t="s">
        <v>234</v>
      </c>
      <c r="F2232" t="s">
        <v>215</v>
      </c>
      <c r="G2232">
        <v>0</v>
      </c>
    </row>
    <row r="2233" spans="1:7" x14ac:dyDescent="0.35">
      <c r="A2233" t="s">
        <v>276</v>
      </c>
      <c r="B2233" t="s">
        <v>23</v>
      </c>
      <c r="C2233" t="s">
        <v>274</v>
      </c>
      <c r="D2233" t="s">
        <v>275</v>
      </c>
      <c r="E2233" t="s">
        <v>235</v>
      </c>
      <c r="F2233" t="s">
        <v>215</v>
      </c>
      <c r="G2233">
        <v>0</v>
      </c>
    </row>
    <row r="2234" spans="1:7" x14ac:dyDescent="0.35">
      <c r="A2234" t="s">
        <v>276</v>
      </c>
      <c r="B2234" t="s">
        <v>23</v>
      </c>
      <c r="C2234" t="s">
        <v>274</v>
      </c>
      <c r="D2234" t="s">
        <v>275</v>
      </c>
      <c r="E2234" t="s">
        <v>236</v>
      </c>
      <c r="F2234" t="s">
        <v>215</v>
      </c>
      <c r="G2234">
        <v>1</v>
      </c>
    </row>
    <row r="2235" spans="1:7" x14ac:dyDescent="0.35">
      <c r="A2235" t="s">
        <v>276</v>
      </c>
      <c r="B2235" t="s">
        <v>23</v>
      </c>
      <c r="C2235" t="s">
        <v>274</v>
      </c>
      <c r="D2235" t="s">
        <v>275</v>
      </c>
      <c r="E2235" t="s">
        <v>237</v>
      </c>
      <c r="F2235" t="s">
        <v>215</v>
      </c>
      <c r="G2235">
        <v>0</v>
      </c>
    </row>
    <row r="2236" spans="1:7" x14ac:dyDescent="0.35">
      <c r="A2236" t="s">
        <v>276</v>
      </c>
      <c r="B2236" t="s">
        <v>23</v>
      </c>
      <c r="C2236" t="s">
        <v>274</v>
      </c>
      <c r="D2236" t="s">
        <v>275</v>
      </c>
      <c r="E2236" t="s">
        <v>238</v>
      </c>
      <c r="F2236" t="s">
        <v>215</v>
      </c>
      <c r="G2236">
        <v>0</v>
      </c>
    </row>
    <row r="2237" spans="1:7" x14ac:dyDescent="0.35">
      <c r="A2237" t="s">
        <v>276</v>
      </c>
      <c r="B2237" t="s">
        <v>23</v>
      </c>
      <c r="C2237" t="s">
        <v>274</v>
      </c>
      <c r="D2237" t="s">
        <v>275</v>
      </c>
      <c r="E2237" t="s">
        <v>239</v>
      </c>
      <c r="F2237" t="s">
        <v>215</v>
      </c>
      <c r="G2237">
        <v>0</v>
      </c>
    </row>
    <row r="2238" spans="1:7" x14ac:dyDescent="0.35">
      <c r="A2238" t="s">
        <v>276</v>
      </c>
      <c r="B2238" t="s">
        <v>23</v>
      </c>
      <c r="C2238" t="s">
        <v>274</v>
      </c>
      <c r="D2238" t="s">
        <v>275</v>
      </c>
      <c r="E2238" t="s">
        <v>240</v>
      </c>
      <c r="F2238" t="s">
        <v>215</v>
      </c>
      <c r="G2238">
        <v>1</v>
      </c>
    </row>
    <row r="2239" spans="1:7" x14ac:dyDescent="0.35">
      <c r="A2239" t="s">
        <v>276</v>
      </c>
      <c r="B2239" t="s">
        <v>23</v>
      </c>
      <c r="C2239" t="s">
        <v>274</v>
      </c>
      <c r="D2239" t="s">
        <v>275</v>
      </c>
      <c r="E2239" t="s">
        <v>241</v>
      </c>
      <c r="F2239" t="s">
        <v>215</v>
      </c>
      <c r="G2239">
        <v>0</v>
      </c>
    </row>
    <row r="2240" spans="1:7" x14ac:dyDescent="0.35">
      <c r="A2240" t="s">
        <v>276</v>
      </c>
      <c r="B2240" t="s">
        <v>24</v>
      </c>
      <c r="C2240" t="s">
        <v>274</v>
      </c>
      <c r="D2240" t="s">
        <v>275</v>
      </c>
      <c r="E2240" t="s">
        <v>228</v>
      </c>
      <c r="F2240" t="s">
        <v>215</v>
      </c>
      <c r="G2240">
        <v>1</v>
      </c>
    </row>
    <row r="2241" spans="1:7" x14ac:dyDescent="0.35">
      <c r="A2241" t="s">
        <v>276</v>
      </c>
      <c r="B2241" t="s">
        <v>24</v>
      </c>
      <c r="C2241" t="s">
        <v>274</v>
      </c>
      <c r="D2241" t="s">
        <v>275</v>
      </c>
      <c r="E2241" t="s">
        <v>229</v>
      </c>
      <c r="F2241" t="s">
        <v>215</v>
      </c>
      <c r="G2241">
        <v>0</v>
      </c>
    </row>
    <row r="2242" spans="1:7" x14ac:dyDescent="0.35">
      <c r="A2242" t="s">
        <v>276</v>
      </c>
      <c r="B2242" t="s">
        <v>24</v>
      </c>
      <c r="C2242" t="s">
        <v>274</v>
      </c>
      <c r="D2242" t="s">
        <v>275</v>
      </c>
      <c r="E2242" t="s">
        <v>230</v>
      </c>
      <c r="F2242" t="s">
        <v>215</v>
      </c>
      <c r="G2242">
        <v>8</v>
      </c>
    </row>
    <row r="2243" spans="1:7" x14ac:dyDescent="0.35">
      <c r="A2243" t="s">
        <v>276</v>
      </c>
      <c r="B2243" t="s">
        <v>24</v>
      </c>
      <c r="C2243" t="s">
        <v>274</v>
      </c>
      <c r="D2243" t="s">
        <v>275</v>
      </c>
      <c r="E2243" t="s">
        <v>231</v>
      </c>
      <c r="F2243" t="s">
        <v>215</v>
      </c>
      <c r="G2243">
        <v>0</v>
      </c>
    </row>
    <row r="2244" spans="1:7" x14ac:dyDescent="0.35">
      <c r="A2244" t="s">
        <v>276</v>
      </c>
      <c r="B2244" t="s">
        <v>24</v>
      </c>
      <c r="C2244" t="s">
        <v>274</v>
      </c>
      <c r="D2244" t="s">
        <v>275</v>
      </c>
      <c r="E2244" t="s">
        <v>232</v>
      </c>
      <c r="F2244" t="s">
        <v>215</v>
      </c>
      <c r="G2244">
        <v>0</v>
      </c>
    </row>
    <row r="2245" spans="1:7" x14ac:dyDescent="0.35">
      <c r="A2245" t="s">
        <v>276</v>
      </c>
      <c r="B2245" t="s">
        <v>24</v>
      </c>
      <c r="C2245" t="s">
        <v>274</v>
      </c>
      <c r="D2245" t="s">
        <v>275</v>
      </c>
      <c r="E2245" t="s">
        <v>233</v>
      </c>
      <c r="F2245" t="s">
        <v>215</v>
      </c>
      <c r="G2245">
        <v>1</v>
      </c>
    </row>
    <row r="2246" spans="1:7" x14ac:dyDescent="0.35">
      <c r="A2246" t="s">
        <v>276</v>
      </c>
      <c r="B2246" t="s">
        <v>24</v>
      </c>
      <c r="C2246" t="s">
        <v>274</v>
      </c>
      <c r="D2246" t="s">
        <v>275</v>
      </c>
      <c r="E2246" t="s">
        <v>234</v>
      </c>
      <c r="F2246" t="s">
        <v>215</v>
      </c>
      <c r="G2246">
        <v>1</v>
      </c>
    </row>
    <row r="2247" spans="1:7" x14ac:dyDescent="0.35">
      <c r="A2247" t="s">
        <v>276</v>
      </c>
      <c r="B2247" t="s">
        <v>24</v>
      </c>
      <c r="C2247" t="s">
        <v>274</v>
      </c>
      <c r="D2247" t="s">
        <v>275</v>
      </c>
      <c r="E2247" t="s">
        <v>235</v>
      </c>
      <c r="F2247" t="s">
        <v>215</v>
      </c>
      <c r="G2247">
        <v>0</v>
      </c>
    </row>
    <row r="2248" spans="1:7" x14ac:dyDescent="0.35">
      <c r="A2248" t="s">
        <v>276</v>
      </c>
      <c r="B2248" t="s">
        <v>24</v>
      </c>
      <c r="C2248" t="s">
        <v>274</v>
      </c>
      <c r="D2248" t="s">
        <v>275</v>
      </c>
      <c r="E2248" t="s">
        <v>236</v>
      </c>
      <c r="F2248" t="s">
        <v>215</v>
      </c>
      <c r="G2248">
        <v>2</v>
      </c>
    </row>
    <row r="2249" spans="1:7" x14ac:dyDescent="0.35">
      <c r="A2249" t="s">
        <v>276</v>
      </c>
      <c r="B2249" t="s">
        <v>24</v>
      </c>
      <c r="C2249" t="s">
        <v>274</v>
      </c>
      <c r="D2249" t="s">
        <v>275</v>
      </c>
      <c r="E2249" t="s">
        <v>237</v>
      </c>
      <c r="F2249" t="s">
        <v>215</v>
      </c>
      <c r="G2249">
        <v>0</v>
      </c>
    </row>
    <row r="2250" spans="1:7" x14ac:dyDescent="0.35">
      <c r="A2250" t="s">
        <v>276</v>
      </c>
      <c r="B2250" t="s">
        <v>24</v>
      </c>
      <c r="C2250" t="s">
        <v>274</v>
      </c>
      <c r="D2250" t="s">
        <v>275</v>
      </c>
      <c r="E2250" t="s">
        <v>238</v>
      </c>
      <c r="F2250" t="s">
        <v>215</v>
      </c>
      <c r="G2250">
        <v>0</v>
      </c>
    </row>
    <row r="2251" spans="1:7" x14ac:dyDescent="0.35">
      <c r="A2251" t="s">
        <v>276</v>
      </c>
      <c r="B2251" t="s">
        <v>24</v>
      </c>
      <c r="C2251" t="s">
        <v>274</v>
      </c>
      <c r="D2251" t="s">
        <v>275</v>
      </c>
      <c r="E2251" t="s">
        <v>239</v>
      </c>
      <c r="F2251" t="s">
        <v>215</v>
      </c>
      <c r="G2251">
        <v>0</v>
      </c>
    </row>
    <row r="2252" spans="1:7" x14ac:dyDescent="0.35">
      <c r="A2252" t="s">
        <v>276</v>
      </c>
      <c r="B2252" t="s">
        <v>24</v>
      </c>
      <c r="C2252" t="s">
        <v>274</v>
      </c>
      <c r="D2252" t="s">
        <v>275</v>
      </c>
      <c r="E2252" t="s">
        <v>240</v>
      </c>
      <c r="F2252" t="s">
        <v>215</v>
      </c>
      <c r="G2252">
        <v>3</v>
      </c>
    </row>
    <row r="2253" spans="1:7" x14ac:dyDescent="0.35">
      <c r="A2253" t="s">
        <v>276</v>
      </c>
      <c r="B2253" t="s">
        <v>24</v>
      </c>
      <c r="C2253" t="s">
        <v>274</v>
      </c>
      <c r="D2253" t="s">
        <v>275</v>
      </c>
      <c r="E2253" t="s">
        <v>241</v>
      </c>
      <c r="F2253" t="s">
        <v>215</v>
      </c>
      <c r="G2253">
        <v>0</v>
      </c>
    </row>
    <row r="2254" spans="1:7" x14ac:dyDescent="0.35">
      <c r="A2254" t="s">
        <v>276</v>
      </c>
      <c r="B2254" t="s">
        <v>25</v>
      </c>
      <c r="C2254" t="s">
        <v>274</v>
      </c>
      <c r="D2254" t="s">
        <v>275</v>
      </c>
      <c r="E2254" t="s">
        <v>228</v>
      </c>
      <c r="F2254" t="s">
        <v>215</v>
      </c>
      <c r="G2254">
        <v>0</v>
      </c>
    </row>
    <row r="2255" spans="1:7" x14ac:dyDescent="0.35">
      <c r="A2255" t="s">
        <v>276</v>
      </c>
      <c r="B2255" t="s">
        <v>25</v>
      </c>
      <c r="C2255" t="s">
        <v>274</v>
      </c>
      <c r="D2255" t="s">
        <v>275</v>
      </c>
      <c r="E2255" t="s">
        <v>229</v>
      </c>
      <c r="F2255" t="s">
        <v>215</v>
      </c>
      <c r="G2255">
        <v>0</v>
      </c>
    </row>
    <row r="2256" spans="1:7" x14ac:dyDescent="0.35">
      <c r="A2256" t="s">
        <v>276</v>
      </c>
      <c r="B2256" t="s">
        <v>25</v>
      </c>
      <c r="C2256" t="s">
        <v>274</v>
      </c>
      <c r="D2256" t="s">
        <v>275</v>
      </c>
      <c r="E2256" t="s">
        <v>230</v>
      </c>
      <c r="F2256" t="s">
        <v>215</v>
      </c>
      <c r="G2256">
        <v>0</v>
      </c>
    </row>
    <row r="2257" spans="1:7" x14ac:dyDescent="0.35">
      <c r="A2257" t="s">
        <v>276</v>
      </c>
      <c r="B2257" t="s">
        <v>25</v>
      </c>
      <c r="C2257" t="s">
        <v>274</v>
      </c>
      <c r="D2257" t="s">
        <v>275</v>
      </c>
      <c r="E2257" t="s">
        <v>231</v>
      </c>
      <c r="F2257" t="s">
        <v>215</v>
      </c>
      <c r="G2257">
        <v>0</v>
      </c>
    </row>
    <row r="2258" spans="1:7" x14ac:dyDescent="0.35">
      <c r="A2258" t="s">
        <v>276</v>
      </c>
      <c r="B2258" t="s">
        <v>25</v>
      </c>
      <c r="C2258" t="s">
        <v>274</v>
      </c>
      <c r="D2258" t="s">
        <v>275</v>
      </c>
      <c r="E2258" t="s">
        <v>232</v>
      </c>
      <c r="F2258" t="s">
        <v>215</v>
      </c>
      <c r="G2258">
        <v>28</v>
      </c>
    </row>
    <row r="2259" spans="1:7" x14ac:dyDescent="0.35">
      <c r="A2259" t="s">
        <v>276</v>
      </c>
      <c r="B2259" t="s">
        <v>25</v>
      </c>
      <c r="C2259" t="s">
        <v>274</v>
      </c>
      <c r="D2259" t="s">
        <v>275</v>
      </c>
      <c r="E2259" t="s">
        <v>233</v>
      </c>
      <c r="F2259" t="s">
        <v>215</v>
      </c>
      <c r="G2259">
        <v>1</v>
      </c>
    </row>
    <row r="2260" spans="1:7" x14ac:dyDescent="0.35">
      <c r="A2260" t="s">
        <v>276</v>
      </c>
      <c r="B2260" t="s">
        <v>25</v>
      </c>
      <c r="C2260" t="s">
        <v>274</v>
      </c>
      <c r="D2260" t="s">
        <v>275</v>
      </c>
      <c r="E2260" t="s">
        <v>234</v>
      </c>
      <c r="F2260" t="s">
        <v>215</v>
      </c>
      <c r="G2260">
        <v>0</v>
      </c>
    </row>
    <row r="2261" spans="1:7" x14ac:dyDescent="0.35">
      <c r="A2261" t="s">
        <v>276</v>
      </c>
      <c r="B2261" t="s">
        <v>25</v>
      </c>
      <c r="C2261" t="s">
        <v>274</v>
      </c>
      <c r="D2261" t="s">
        <v>275</v>
      </c>
      <c r="E2261" t="s">
        <v>235</v>
      </c>
      <c r="F2261" t="s">
        <v>215</v>
      </c>
      <c r="G2261">
        <v>0</v>
      </c>
    </row>
    <row r="2262" spans="1:7" x14ac:dyDescent="0.35">
      <c r="A2262" t="s">
        <v>276</v>
      </c>
      <c r="B2262" t="s">
        <v>25</v>
      </c>
      <c r="C2262" t="s">
        <v>274</v>
      </c>
      <c r="D2262" t="s">
        <v>275</v>
      </c>
      <c r="E2262" t="s">
        <v>236</v>
      </c>
      <c r="F2262" t="s">
        <v>215</v>
      </c>
      <c r="G2262">
        <v>8</v>
      </c>
    </row>
    <row r="2263" spans="1:7" x14ac:dyDescent="0.35">
      <c r="A2263" t="s">
        <v>276</v>
      </c>
      <c r="B2263" t="s">
        <v>25</v>
      </c>
      <c r="C2263" t="s">
        <v>274</v>
      </c>
      <c r="D2263" t="s">
        <v>275</v>
      </c>
      <c r="E2263" t="s">
        <v>237</v>
      </c>
      <c r="F2263" t="s">
        <v>215</v>
      </c>
      <c r="G2263">
        <v>0</v>
      </c>
    </row>
    <row r="2264" spans="1:7" x14ac:dyDescent="0.35">
      <c r="A2264" t="s">
        <v>276</v>
      </c>
      <c r="B2264" t="s">
        <v>25</v>
      </c>
      <c r="C2264" t="s">
        <v>274</v>
      </c>
      <c r="D2264" t="s">
        <v>275</v>
      </c>
      <c r="E2264" t="s">
        <v>238</v>
      </c>
      <c r="F2264" t="s">
        <v>215</v>
      </c>
      <c r="G2264">
        <v>0</v>
      </c>
    </row>
    <row r="2265" spans="1:7" x14ac:dyDescent="0.35">
      <c r="A2265" t="s">
        <v>276</v>
      </c>
      <c r="B2265" t="s">
        <v>25</v>
      </c>
      <c r="C2265" t="s">
        <v>274</v>
      </c>
      <c r="D2265" t="s">
        <v>275</v>
      </c>
      <c r="E2265" t="s">
        <v>239</v>
      </c>
      <c r="F2265" t="s">
        <v>215</v>
      </c>
      <c r="G2265">
        <v>1</v>
      </c>
    </row>
    <row r="2266" spans="1:7" x14ac:dyDescent="0.35">
      <c r="A2266" t="s">
        <v>276</v>
      </c>
      <c r="B2266" t="s">
        <v>25</v>
      </c>
      <c r="C2266" t="s">
        <v>274</v>
      </c>
      <c r="D2266" t="s">
        <v>275</v>
      </c>
      <c r="E2266" t="s">
        <v>240</v>
      </c>
      <c r="F2266" t="s">
        <v>215</v>
      </c>
      <c r="G2266">
        <v>19</v>
      </c>
    </row>
    <row r="2267" spans="1:7" x14ac:dyDescent="0.35">
      <c r="A2267" t="s">
        <v>276</v>
      </c>
      <c r="B2267" t="s">
        <v>25</v>
      </c>
      <c r="C2267" t="s">
        <v>274</v>
      </c>
      <c r="D2267" t="s">
        <v>275</v>
      </c>
      <c r="E2267" t="s">
        <v>241</v>
      </c>
      <c r="F2267" t="s">
        <v>215</v>
      </c>
      <c r="G2267">
        <v>0</v>
      </c>
    </row>
    <row r="2268" spans="1:7" x14ac:dyDescent="0.35">
      <c r="A2268" t="s">
        <v>276</v>
      </c>
      <c r="B2268" t="s">
        <v>26</v>
      </c>
      <c r="C2268" t="s">
        <v>274</v>
      </c>
      <c r="D2268" t="s">
        <v>275</v>
      </c>
      <c r="E2268" t="s">
        <v>228</v>
      </c>
      <c r="F2268" t="s">
        <v>215</v>
      </c>
      <c r="G2268">
        <v>0</v>
      </c>
    </row>
    <row r="2269" spans="1:7" x14ac:dyDescent="0.35">
      <c r="A2269" t="s">
        <v>276</v>
      </c>
      <c r="B2269" t="s">
        <v>26</v>
      </c>
      <c r="C2269" t="s">
        <v>274</v>
      </c>
      <c r="D2269" t="s">
        <v>275</v>
      </c>
      <c r="E2269" t="s">
        <v>229</v>
      </c>
      <c r="F2269" t="s">
        <v>215</v>
      </c>
      <c r="G2269">
        <v>0</v>
      </c>
    </row>
    <row r="2270" spans="1:7" x14ac:dyDescent="0.35">
      <c r="A2270" t="s">
        <v>276</v>
      </c>
      <c r="B2270" t="s">
        <v>26</v>
      </c>
      <c r="C2270" t="s">
        <v>274</v>
      </c>
      <c r="D2270" t="s">
        <v>275</v>
      </c>
      <c r="E2270" t="s">
        <v>230</v>
      </c>
      <c r="F2270" t="s">
        <v>215</v>
      </c>
      <c r="G2270">
        <v>2</v>
      </c>
    </row>
    <row r="2271" spans="1:7" x14ac:dyDescent="0.35">
      <c r="A2271" t="s">
        <v>276</v>
      </c>
      <c r="B2271" t="s">
        <v>26</v>
      </c>
      <c r="C2271" t="s">
        <v>274</v>
      </c>
      <c r="D2271" t="s">
        <v>275</v>
      </c>
      <c r="E2271" t="s">
        <v>231</v>
      </c>
      <c r="F2271" t="s">
        <v>215</v>
      </c>
      <c r="G2271">
        <v>0</v>
      </c>
    </row>
    <row r="2272" spans="1:7" x14ac:dyDescent="0.35">
      <c r="A2272" t="s">
        <v>276</v>
      </c>
      <c r="B2272" t="s">
        <v>26</v>
      </c>
      <c r="C2272" t="s">
        <v>274</v>
      </c>
      <c r="D2272" t="s">
        <v>275</v>
      </c>
      <c r="E2272" t="s">
        <v>232</v>
      </c>
      <c r="F2272" t="s">
        <v>215</v>
      </c>
      <c r="G2272">
        <v>3</v>
      </c>
    </row>
    <row r="2273" spans="1:7" x14ac:dyDescent="0.35">
      <c r="A2273" t="s">
        <v>276</v>
      </c>
      <c r="B2273" t="s">
        <v>26</v>
      </c>
      <c r="C2273" t="s">
        <v>274</v>
      </c>
      <c r="D2273" t="s">
        <v>275</v>
      </c>
      <c r="E2273" t="s">
        <v>233</v>
      </c>
      <c r="F2273" t="s">
        <v>215</v>
      </c>
      <c r="G2273">
        <v>0</v>
      </c>
    </row>
    <row r="2274" spans="1:7" x14ac:dyDescent="0.35">
      <c r="A2274" t="s">
        <v>276</v>
      </c>
      <c r="B2274" t="s">
        <v>26</v>
      </c>
      <c r="C2274" t="s">
        <v>274</v>
      </c>
      <c r="D2274" t="s">
        <v>275</v>
      </c>
      <c r="E2274" t="s">
        <v>234</v>
      </c>
      <c r="F2274" t="s">
        <v>215</v>
      </c>
      <c r="G2274">
        <v>0</v>
      </c>
    </row>
    <row r="2275" spans="1:7" x14ac:dyDescent="0.35">
      <c r="A2275" t="s">
        <v>276</v>
      </c>
      <c r="B2275" t="s">
        <v>26</v>
      </c>
      <c r="C2275" t="s">
        <v>274</v>
      </c>
      <c r="D2275" t="s">
        <v>275</v>
      </c>
      <c r="E2275" t="s">
        <v>235</v>
      </c>
      <c r="F2275" t="s">
        <v>215</v>
      </c>
      <c r="G2275">
        <v>0</v>
      </c>
    </row>
    <row r="2276" spans="1:7" x14ac:dyDescent="0.35">
      <c r="A2276" t="s">
        <v>276</v>
      </c>
      <c r="B2276" t="s">
        <v>26</v>
      </c>
      <c r="C2276" t="s">
        <v>274</v>
      </c>
      <c r="D2276" t="s">
        <v>275</v>
      </c>
      <c r="E2276" t="s">
        <v>236</v>
      </c>
      <c r="F2276" t="s">
        <v>215</v>
      </c>
      <c r="G2276">
        <v>1</v>
      </c>
    </row>
    <row r="2277" spans="1:7" x14ac:dyDescent="0.35">
      <c r="A2277" t="s">
        <v>276</v>
      </c>
      <c r="B2277" t="s">
        <v>26</v>
      </c>
      <c r="C2277" t="s">
        <v>274</v>
      </c>
      <c r="D2277" t="s">
        <v>275</v>
      </c>
      <c r="E2277" t="s">
        <v>237</v>
      </c>
      <c r="F2277" t="s">
        <v>215</v>
      </c>
      <c r="G2277">
        <v>0</v>
      </c>
    </row>
    <row r="2278" spans="1:7" x14ac:dyDescent="0.35">
      <c r="A2278" t="s">
        <v>276</v>
      </c>
      <c r="B2278" t="s">
        <v>26</v>
      </c>
      <c r="C2278" t="s">
        <v>274</v>
      </c>
      <c r="D2278" t="s">
        <v>275</v>
      </c>
      <c r="E2278" t="s">
        <v>238</v>
      </c>
      <c r="F2278" t="s">
        <v>215</v>
      </c>
      <c r="G2278">
        <v>0</v>
      </c>
    </row>
    <row r="2279" spans="1:7" x14ac:dyDescent="0.35">
      <c r="A2279" t="s">
        <v>276</v>
      </c>
      <c r="B2279" t="s">
        <v>26</v>
      </c>
      <c r="C2279" t="s">
        <v>274</v>
      </c>
      <c r="D2279" t="s">
        <v>275</v>
      </c>
      <c r="E2279" t="s">
        <v>239</v>
      </c>
      <c r="F2279" t="s">
        <v>215</v>
      </c>
      <c r="G2279">
        <v>0</v>
      </c>
    </row>
    <row r="2280" spans="1:7" x14ac:dyDescent="0.35">
      <c r="A2280" t="s">
        <v>276</v>
      </c>
      <c r="B2280" t="s">
        <v>26</v>
      </c>
      <c r="C2280" t="s">
        <v>274</v>
      </c>
      <c r="D2280" t="s">
        <v>275</v>
      </c>
      <c r="E2280" t="s">
        <v>240</v>
      </c>
      <c r="F2280" t="s">
        <v>215</v>
      </c>
      <c r="G2280">
        <v>0</v>
      </c>
    </row>
    <row r="2281" spans="1:7" x14ac:dyDescent="0.35">
      <c r="A2281" t="s">
        <v>276</v>
      </c>
      <c r="B2281" t="s">
        <v>26</v>
      </c>
      <c r="C2281" t="s">
        <v>274</v>
      </c>
      <c r="D2281" t="s">
        <v>275</v>
      </c>
      <c r="E2281" t="s">
        <v>241</v>
      </c>
      <c r="F2281" t="s">
        <v>215</v>
      </c>
      <c r="G2281">
        <v>0</v>
      </c>
    </row>
    <row r="2282" spans="1:7" x14ac:dyDescent="0.35">
      <c r="A2282" t="s">
        <v>276</v>
      </c>
      <c r="B2282" t="s">
        <v>27</v>
      </c>
      <c r="C2282" t="s">
        <v>274</v>
      </c>
      <c r="D2282" t="s">
        <v>275</v>
      </c>
      <c r="E2282" t="s">
        <v>228</v>
      </c>
      <c r="F2282" t="s">
        <v>215</v>
      </c>
      <c r="G2282">
        <v>0</v>
      </c>
    </row>
    <row r="2283" spans="1:7" x14ac:dyDescent="0.35">
      <c r="A2283" t="s">
        <v>276</v>
      </c>
      <c r="B2283" t="s">
        <v>27</v>
      </c>
      <c r="C2283" t="s">
        <v>274</v>
      </c>
      <c r="D2283" t="s">
        <v>275</v>
      </c>
      <c r="E2283" t="s">
        <v>229</v>
      </c>
      <c r="F2283" t="s">
        <v>215</v>
      </c>
      <c r="G2283">
        <v>3</v>
      </c>
    </row>
    <row r="2284" spans="1:7" x14ac:dyDescent="0.35">
      <c r="A2284" t="s">
        <v>276</v>
      </c>
      <c r="B2284" t="s">
        <v>27</v>
      </c>
      <c r="C2284" t="s">
        <v>274</v>
      </c>
      <c r="D2284" t="s">
        <v>275</v>
      </c>
      <c r="E2284" t="s">
        <v>230</v>
      </c>
      <c r="F2284" t="s">
        <v>215</v>
      </c>
      <c r="G2284">
        <v>16</v>
      </c>
    </row>
    <row r="2285" spans="1:7" x14ac:dyDescent="0.35">
      <c r="A2285" t="s">
        <v>276</v>
      </c>
      <c r="B2285" t="s">
        <v>27</v>
      </c>
      <c r="C2285" t="s">
        <v>274</v>
      </c>
      <c r="D2285" t="s">
        <v>275</v>
      </c>
      <c r="E2285" t="s">
        <v>231</v>
      </c>
      <c r="F2285" t="s">
        <v>215</v>
      </c>
      <c r="G2285">
        <v>0</v>
      </c>
    </row>
    <row r="2286" spans="1:7" x14ac:dyDescent="0.35">
      <c r="A2286" t="s">
        <v>276</v>
      </c>
      <c r="B2286" t="s">
        <v>27</v>
      </c>
      <c r="C2286" t="s">
        <v>274</v>
      </c>
      <c r="D2286" t="s">
        <v>275</v>
      </c>
      <c r="E2286" t="s">
        <v>232</v>
      </c>
      <c r="F2286" t="s">
        <v>215</v>
      </c>
      <c r="G2286">
        <v>24</v>
      </c>
    </row>
    <row r="2287" spans="1:7" x14ac:dyDescent="0.35">
      <c r="A2287" t="s">
        <v>276</v>
      </c>
      <c r="B2287" t="s">
        <v>27</v>
      </c>
      <c r="C2287" t="s">
        <v>274</v>
      </c>
      <c r="D2287" t="s">
        <v>275</v>
      </c>
      <c r="E2287" t="s">
        <v>233</v>
      </c>
      <c r="F2287" t="s">
        <v>215</v>
      </c>
      <c r="G2287">
        <v>0</v>
      </c>
    </row>
    <row r="2288" spans="1:7" x14ac:dyDescent="0.35">
      <c r="A2288" t="s">
        <v>276</v>
      </c>
      <c r="B2288" t="s">
        <v>27</v>
      </c>
      <c r="C2288" t="s">
        <v>274</v>
      </c>
      <c r="D2288" t="s">
        <v>275</v>
      </c>
      <c r="E2288" t="s">
        <v>234</v>
      </c>
      <c r="F2288" t="s">
        <v>215</v>
      </c>
      <c r="G2288">
        <v>4</v>
      </c>
    </row>
    <row r="2289" spans="1:7" x14ac:dyDescent="0.35">
      <c r="A2289" t="s">
        <v>276</v>
      </c>
      <c r="B2289" t="s">
        <v>27</v>
      </c>
      <c r="C2289" t="s">
        <v>274</v>
      </c>
      <c r="D2289" t="s">
        <v>275</v>
      </c>
      <c r="E2289" t="s">
        <v>235</v>
      </c>
      <c r="F2289" t="s">
        <v>215</v>
      </c>
      <c r="G2289">
        <v>10</v>
      </c>
    </row>
    <row r="2290" spans="1:7" x14ac:dyDescent="0.35">
      <c r="A2290" t="s">
        <v>276</v>
      </c>
      <c r="B2290" t="s">
        <v>27</v>
      </c>
      <c r="C2290" t="s">
        <v>274</v>
      </c>
      <c r="D2290" t="s">
        <v>275</v>
      </c>
      <c r="E2290" t="s">
        <v>236</v>
      </c>
      <c r="F2290" t="s">
        <v>215</v>
      </c>
      <c r="G2290">
        <v>5</v>
      </c>
    </row>
    <row r="2291" spans="1:7" x14ac:dyDescent="0.35">
      <c r="A2291" t="s">
        <v>276</v>
      </c>
      <c r="B2291" t="s">
        <v>27</v>
      </c>
      <c r="C2291" t="s">
        <v>274</v>
      </c>
      <c r="D2291" t="s">
        <v>275</v>
      </c>
      <c r="E2291" t="s">
        <v>237</v>
      </c>
      <c r="F2291" t="s">
        <v>215</v>
      </c>
      <c r="G2291">
        <v>1</v>
      </c>
    </row>
    <row r="2292" spans="1:7" x14ac:dyDescent="0.35">
      <c r="A2292" t="s">
        <v>276</v>
      </c>
      <c r="B2292" t="s">
        <v>27</v>
      </c>
      <c r="C2292" t="s">
        <v>274</v>
      </c>
      <c r="D2292" t="s">
        <v>275</v>
      </c>
      <c r="E2292" t="s">
        <v>238</v>
      </c>
      <c r="F2292" t="s">
        <v>215</v>
      </c>
      <c r="G2292">
        <v>0</v>
      </c>
    </row>
    <row r="2293" spans="1:7" x14ac:dyDescent="0.35">
      <c r="A2293" t="s">
        <v>276</v>
      </c>
      <c r="B2293" t="s">
        <v>27</v>
      </c>
      <c r="C2293" t="s">
        <v>274</v>
      </c>
      <c r="D2293" t="s">
        <v>275</v>
      </c>
      <c r="E2293" t="s">
        <v>239</v>
      </c>
      <c r="F2293" t="s">
        <v>215</v>
      </c>
      <c r="G2293">
        <v>0</v>
      </c>
    </row>
    <row r="2294" spans="1:7" x14ac:dyDescent="0.35">
      <c r="A2294" t="s">
        <v>276</v>
      </c>
      <c r="B2294" t="s">
        <v>27</v>
      </c>
      <c r="C2294" t="s">
        <v>274</v>
      </c>
      <c r="D2294" t="s">
        <v>275</v>
      </c>
      <c r="E2294" t="s">
        <v>240</v>
      </c>
      <c r="F2294" t="s">
        <v>215</v>
      </c>
      <c r="G2294">
        <v>11</v>
      </c>
    </row>
    <row r="2295" spans="1:7" x14ac:dyDescent="0.35">
      <c r="A2295" t="s">
        <v>276</v>
      </c>
      <c r="B2295" t="s">
        <v>27</v>
      </c>
      <c r="C2295" t="s">
        <v>274</v>
      </c>
      <c r="D2295" t="s">
        <v>275</v>
      </c>
      <c r="E2295" t="s">
        <v>241</v>
      </c>
      <c r="F2295" t="s">
        <v>215</v>
      </c>
      <c r="G2295">
        <v>0</v>
      </c>
    </row>
    <row r="2296" spans="1:7" x14ac:dyDescent="0.35">
      <c r="A2296" t="s">
        <v>276</v>
      </c>
      <c r="B2296" t="s">
        <v>28</v>
      </c>
      <c r="C2296" t="s">
        <v>274</v>
      </c>
      <c r="D2296" t="s">
        <v>275</v>
      </c>
      <c r="E2296" t="s">
        <v>228</v>
      </c>
      <c r="F2296" t="s">
        <v>215</v>
      </c>
      <c r="G2296">
        <v>0</v>
      </c>
    </row>
    <row r="2297" spans="1:7" x14ac:dyDescent="0.35">
      <c r="A2297" t="s">
        <v>276</v>
      </c>
      <c r="B2297" t="s">
        <v>28</v>
      </c>
      <c r="C2297" t="s">
        <v>274</v>
      </c>
      <c r="D2297" t="s">
        <v>275</v>
      </c>
      <c r="E2297" t="s">
        <v>229</v>
      </c>
      <c r="F2297" t="s">
        <v>215</v>
      </c>
      <c r="G2297">
        <v>0</v>
      </c>
    </row>
    <row r="2298" spans="1:7" x14ac:dyDescent="0.35">
      <c r="A2298" t="s">
        <v>276</v>
      </c>
      <c r="B2298" t="s">
        <v>28</v>
      </c>
      <c r="C2298" t="s">
        <v>274</v>
      </c>
      <c r="D2298" t="s">
        <v>275</v>
      </c>
      <c r="E2298" t="s">
        <v>230</v>
      </c>
      <c r="F2298" t="s">
        <v>215</v>
      </c>
      <c r="G2298">
        <v>42</v>
      </c>
    </row>
    <row r="2299" spans="1:7" x14ac:dyDescent="0.35">
      <c r="A2299" t="s">
        <v>276</v>
      </c>
      <c r="B2299" t="s">
        <v>28</v>
      </c>
      <c r="C2299" t="s">
        <v>274</v>
      </c>
      <c r="D2299" t="s">
        <v>275</v>
      </c>
      <c r="E2299" t="s">
        <v>231</v>
      </c>
      <c r="F2299" t="s">
        <v>215</v>
      </c>
      <c r="G2299">
        <v>1</v>
      </c>
    </row>
    <row r="2300" spans="1:7" x14ac:dyDescent="0.35">
      <c r="A2300" t="s">
        <v>276</v>
      </c>
      <c r="B2300" t="s">
        <v>28</v>
      </c>
      <c r="C2300" t="s">
        <v>274</v>
      </c>
      <c r="D2300" t="s">
        <v>275</v>
      </c>
      <c r="E2300" t="s">
        <v>232</v>
      </c>
      <c r="F2300" t="s">
        <v>215</v>
      </c>
      <c r="G2300">
        <v>0</v>
      </c>
    </row>
    <row r="2301" spans="1:7" x14ac:dyDescent="0.35">
      <c r="A2301" t="s">
        <v>276</v>
      </c>
      <c r="B2301" t="s">
        <v>28</v>
      </c>
      <c r="C2301" t="s">
        <v>274</v>
      </c>
      <c r="D2301" t="s">
        <v>275</v>
      </c>
      <c r="E2301" t="s">
        <v>233</v>
      </c>
      <c r="F2301" t="s">
        <v>215</v>
      </c>
      <c r="G2301">
        <v>1</v>
      </c>
    </row>
    <row r="2302" spans="1:7" x14ac:dyDescent="0.35">
      <c r="A2302" t="s">
        <v>276</v>
      </c>
      <c r="B2302" t="s">
        <v>28</v>
      </c>
      <c r="C2302" t="s">
        <v>274</v>
      </c>
      <c r="D2302" t="s">
        <v>275</v>
      </c>
      <c r="E2302" t="s">
        <v>234</v>
      </c>
      <c r="F2302" t="s">
        <v>215</v>
      </c>
      <c r="G2302">
        <v>0</v>
      </c>
    </row>
    <row r="2303" spans="1:7" x14ac:dyDescent="0.35">
      <c r="A2303" t="s">
        <v>276</v>
      </c>
      <c r="B2303" t="s">
        <v>28</v>
      </c>
      <c r="C2303" t="s">
        <v>274</v>
      </c>
      <c r="D2303" t="s">
        <v>275</v>
      </c>
      <c r="E2303" t="s">
        <v>235</v>
      </c>
      <c r="F2303" t="s">
        <v>215</v>
      </c>
      <c r="G2303">
        <v>3</v>
      </c>
    </row>
    <row r="2304" spans="1:7" x14ac:dyDescent="0.35">
      <c r="A2304" t="s">
        <v>276</v>
      </c>
      <c r="B2304" t="s">
        <v>28</v>
      </c>
      <c r="C2304" t="s">
        <v>274</v>
      </c>
      <c r="D2304" t="s">
        <v>275</v>
      </c>
      <c r="E2304" t="s">
        <v>236</v>
      </c>
      <c r="F2304" t="s">
        <v>215</v>
      </c>
      <c r="G2304">
        <v>0</v>
      </c>
    </row>
    <row r="2305" spans="1:7" x14ac:dyDescent="0.35">
      <c r="A2305" t="s">
        <v>276</v>
      </c>
      <c r="B2305" t="s">
        <v>28</v>
      </c>
      <c r="C2305" t="s">
        <v>274</v>
      </c>
      <c r="D2305" t="s">
        <v>275</v>
      </c>
      <c r="E2305" t="s">
        <v>237</v>
      </c>
      <c r="F2305" t="s">
        <v>215</v>
      </c>
      <c r="G2305">
        <v>2</v>
      </c>
    </row>
    <row r="2306" spans="1:7" x14ac:dyDescent="0.35">
      <c r="A2306" t="s">
        <v>276</v>
      </c>
      <c r="B2306" t="s">
        <v>28</v>
      </c>
      <c r="C2306" t="s">
        <v>274</v>
      </c>
      <c r="D2306" t="s">
        <v>275</v>
      </c>
      <c r="E2306" t="s">
        <v>238</v>
      </c>
      <c r="F2306" t="s">
        <v>215</v>
      </c>
      <c r="G2306">
        <v>0</v>
      </c>
    </row>
    <row r="2307" spans="1:7" x14ac:dyDescent="0.35">
      <c r="A2307" t="s">
        <v>276</v>
      </c>
      <c r="B2307" t="s">
        <v>28</v>
      </c>
      <c r="C2307" t="s">
        <v>274</v>
      </c>
      <c r="D2307" t="s">
        <v>275</v>
      </c>
      <c r="E2307" t="s">
        <v>239</v>
      </c>
      <c r="F2307" t="s">
        <v>215</v>
      </c>
      <c r="G2307">
        <v>1</v>
      </c>
    </row>
    <row r="2308" spans="1:7" x14ac:dyDescent="0.35">
      <c r="A2308" t="s">
        <v>276</v>
      </c>
      <c r="B2308" t="s">
        <v>28</v>
      </c>
      <c r="C2308" t="s">
        <v>274</v>
      </c>
      <c r="D2308" t="s">
        <v>275</v>
      </c>
      <c r="E2308" t="s">
        <v>240</v>
      </c>
      <c r="F2308" t="s">
        <v>215</v>
      </c>
      <c r="G2308">
        <v>14</v>
      </c>
    </row>
    <row r="2309" spans="1:7" x14ac:dyDescent="0.35">
      <c r="A2309" t="s">
        <v>276</v>
      </c>
      <c r="B2309" t="s">
        <v>28</v>
      </c>
      <c r="C2309" t="s">
        <v>274</v>
      </c>
      <c r="D2309" t="s">
        <v>275</v>
      </c>
      <c r="E2309" t="s">
        <v>241</v>
      </c>
      <c r="F2309" t="s">
        <v>215</v>
      </c>
      <c r="G2309">
        <v>0</v>
      </c>
    </row>
    <row r="2310" spans="1:7" x14ac:dyDescent="0.35">
      <c r="A2310" t="s">
        <v>276</v>
      </c>
      <c r="B2310" t="s">
        <v>29</v>
      </c>
      <c r="C2310" t="s">
        <v>274</v>
      </c>
      <c r="D2310" t="s">
        <v>275</v>
      </c>
      <c r="E2310" t="s">
        <v>228</v>
      </c>
      <c r="F2310" t="s">
        <v>215</v>
      </c>
      <c r="G2310">
        <v>0</v>
      </c>
    </row>
    <row r="2311" spans="1:7" x14ac:dyDescent="0.35">
      <c r="A2311" t="s">
        <v>276</v>
      </c>
      <c r="B2311" t="s">
        <v>29</v>
      </c>
      <c r="C2311" t="s">
        <v>274</v>
      </c>
      <c r="D2311" t="s">
        <v>275</v>
      </c>
      <c r="E2311" t="s">
        <v>229</v>
      </c>
      <c r="F2311" t="s">
        <v>215</v>
      </c>
      <c r="G2311">
        <v>0</v>
      </c>
    </row>
    <row r="2312" spans="1:7" x14ac:dyDescent="0.35">
      <c r="A2312" t="s">
        <v>276</v>
      </c>
      <c r="B2312" t="s">
        <v>29</v>
      </c>
      <c r="C2312" t="s">
        <v>274</v>
      </c>
      <c r="D2312" t="s">
        <v>275</v>
      </c>
      <c r="E2312" t="s">
        <v>230</v>
      </c>
      <c r="F2312" t="s">
        <v>215</v>
      </c>
      <c r="G2312">
        <v>12</v>
      </c>
    </row>
    <row r="2313" spans="1:7" x14ac:dyDescent="0.35">
      <c r="A2313" t="s">
        <v>276</v>
      </c>
      <c r="B2313" t="s">
        <v>29</v>
      </c>
      <c r="C2313" t="s">
        <v>274</v>
      </c>
      <c r="D2313" t="s">
        <v>275</v>
      </c>
      <c r="E2313" t="s">
        <v>231</v>
      </c>
      <c r="F2313" t="s">
        <v>215</v>
      </c>
      <c r="G2313">
        <v>1</v>
      </c>
    </row>
    <row r="2314" spans="1:7" x14ac:dyDescent="0.35">
      <c r="A2314" t="s">
        <v>276</v>
      </c>
      <c r="B2314" t="s">
        <v>29</v>
      </c>
      <c r="C2314" t="s">
        <v>274</v>
      </c>
      <c r="D2314" t="s">
        <v>275</v>
      </c>
      <c r="E2314" t="s">
        <v>232</v>
      </c>
      <c r="F2314" t="s">
        <v>215</v>
      </c>
      <c r="G2314">
        <v>7</v>
      </c>
    </row>
    <row r="2315" spans="1:7" x14ac:dyDescent="0.35">
      <c r="A2315" t="s">
        <v>276</v>
      </c>
      <c r="B2315" t="s">
        <v>29</v>
      </c>
      <c r="C2315" t="s">
        <v>274</v>
      </c>
      <c r="D2315" t="s">
        <v>275</v>
      </c>
      <c r="E2315" t="s">
        <v>233</v>
      </c>
      <c r="F2315" t="s">
        <v>215</v>
      </c>
      <c r="G2315">
        <v>3</v>
      </c>
    </row>
    <row r="2316" spans="1:7" x14ac:dyDescent="0.35">
      <c r="A2316" t="s">
        <v>276</v>
      </c>
      <c r="B2316" t="s">
        <v>29</v>
      </c>
      <c r="C2316" t="s">
        <v>274</v>
      </c>
      <c r="D2316" t="s">
        <v>275</v>
      </c>
      <c r="E2316" t="s">
        <v>234</v>
      </c>
      <c r="F2316" t="s">
        <v>215</v>
      </c>
      <c r="G2316">
        <v>0</v>
      </c>
    </row>
    <row r="2317" spans="1:7" x14ac:dyDescent="0.35">
      <c r="A2317" t="s">
        <v>276</v>
      </c>
      <c r="B2317" t="s">
        <v>29</v>
      </c>
      <c r="C2317" t="s">
        <v>274</v>
      </c>
      <c r="D2317" t="s">
        <v>275</v>
      </c>
      <c r="E2317" t="s">
        <v>235</v>
      </c>
      <c r="F2317" t="s">
        <v>215</v>
      </c>
      <c r="G2317">
        <v>6</v>
      </c>
    </row>
    <row r="2318" spans="1:7" x14ac:dyDescent="0.35">
      <c r="A2318" t="s">
        <v>276</v>
      </c>
      <c r="B2318" t="s">
        <v>29</v>
      </c>
      <c r="C2318" t="s">
        <v>274</v>
      </c>
      <c r="D2318" t="s">
        <v>275</v>
      </c>
      <c r="E2318" t="s">
        <v>236</v>
      </c>
      <c r="F2318" t="s">
        <v>215</v>
      </c>
      <c r="G2318">
        <v>1</v>
      </c>
    </row>
    <row r="2319" spans="1:7" x14ac:dyDescent="0.35">
      <c r="A2319" t="s">
        <v>276</v>
      </c>
      <c r="B2319" t="s">
        <v>29</v>
      </c>
      <c r="C2319" t="s">
        <v>274</v>
      </c>
      <c r="D2319" t="s">
        <v>275</v>
      </c>
      <c r="E2319" t="s">
        <v>237</v>
      </c>
      <c r="F2319" t="s">
        <v>215</v>
      </c>
      <c r="G2319">
        <v>0</v>
      </c>
    </row>
    <row r="2320" spans="1:7" x14ac:dyDescent="0.35">
      <c r="A2320" t="s">
        <v>276</v>
      </c>
      <c r="B2320" t="s">
        <v>29</v>
      </c>
      <c r="C2320" t="s">
        <v>274</v>
      </c>
      <c r="D2320" t="s">
        <v>275</v>
      </c>
      <c r="E2320" t="s">
        <v>238</v>
      </c>
      <c r="F2320" t="s">
        <v>215</v>
      </c>
      <c r="G2320">
        <v>0</v>
      </c>
    </row>
    <row r="2321" spans="1:7" x14ac:dyDescent="0.35">
      <c r="A2321" t="s">
        <v>276</v>
      </c>
      <c r="B2321" t="s">
        <v>29</v>
      </c>
      <c r="C2321" t="s">
        <v>274</v>
      </c>
      <c r="D2321" t="s">
        <v>275</v>
      </c>
      <c r="E2321" t="s">
        <v>239</v>
      </c>
      <c r="F2321" t="s">
        <v>215</v>
      </c>
      <c r="G2321">
        <v>0</v>
      </c>
    </row>
    <row r="2322" spans="1:7" x14ac:dyDescent="0.35">
      <c r="A2322" t="s">
        <v>276</v>
      </c>
      <c r="B2322" t="s">
        <v>29</v>
      </c>
      <c r="C2322" t="s">
        <v>274</v>
      </c>
      <c r="D2322" t="s">
        <v>275</v>
      </c>
      <c r="E2322" t="s">
        <v>240</v>
      </c>
      <c r="F2322" t="s">
        <v>215</v>
      </c>
      <c r="G2322">
        <v>5</v>
      </c>
    </row>
    <row r="2323" spans="1:7" x14ac:dyDescent="0.35">
      <c r="A2323" t="s">
        <v>276</v>
      </c>
      <c r="B2323" t="s">
        <v>29</v>
      </c>
      <c r="C2323" t="s">
        <v>274</v>
      </c>
      <c r="D2323" t="s">
        <v>275</v>
      </c>
      <c r="E2323" t="s">
        <v>241</v>
      </c>
      <c r="F2323" t="s">
        <v>215</v>
      </c>
      <c r="G2323">
        <v>9</v>
      </c>
    </row>
    <row r="2324" spans="1:7" x14ac:dyDescent="0.35">
      <c r="A2324" t="s">
        <v>276</v>
      </c>
      <c r="B2324" t="s">
        <v>188</v>
      </c>
      <c r="C2324" t="s">
        <v>274</v>
      </c>
      <c r="D2324" t="s">
        <v>275</v>
      </c>
      <c r="E2324" t="s">
        <v>228</v>
      </c>
      <c r="F2324" t="s">
        <v>215</v>
      </c>
      <c r="G2324">
        <v>0</v>
      </c>
    </row>
    <row r="2325" spans="1:7" x14ac:dyDescent="0.35">
      <c r="A2325" t="s">
        <v>276</v>
      </c>
      <c r="B2325" t="s">
        <v>188</v>
      </c>
      <c r="C2325" t="s">
        <v>274</v>
      </c>
      <c r="D2325" t="s">
        <v>275</v>
      </c>
      <c r="E2325" t="s">
        <v>229</v>
      </c>
      <c r="F2325" t="s">
        <v>215</v>
      </c>
      <c r="G2325">
        <v>0</v>
      </c>
    </row>
    <row r="2326" spans="1:7" x14ac:dyDescent="0.35">
      <c r="A2326" t="s">
        <v>276</v>
      </c>
      <c r="B2326" t="s">
        <v>188</v>
      </c>
      <c r="C2326" t="s">
        <v>274</v>
      </c>
      <c r="D2326" t="s">
        <v>275</v>
      </c>
      <c r="E2326" t="s">
        <v>230</v>
      </c>
      <c r="F2326" t="s">
        <v>215</v>
      </c>
      <c r="G2326">
        <v>0</v>
      </c>
    </row>
    <row r="2327" spans="1:7" x14ac:dyDescent="0.35">
      <c r="A2327" t="s">
        <v>276</v>
      </c>
      <c r="B2327" t="s">
        <v>188</v>
      </c>
      <c r="C2327" t="s">
        <v>274</v>
      </c>
      <c r="D2327" t="s">
        <v>275</v>
      </c>
      <c r="E2327" t="s">
        <v>231</v>
      </c>
      <c r="F2327" t="s">
        <v>215</v>
      </c>
      <c r="G2327">
        <v>1</v>
      </c>
    </row>
    <row r="2328" spans="1:7" x14ac:dyDescent="0.35">
      <c r="A2328" t="s">
        <v>276</v>
      </c>
      <c r="B2328" t="s">
        <v>188</v>
      </c>
      <c r="C2328" t="s">
        <v>274</v>
      </c>
      <c r="D2328" t="s">
        <v>275</v>
      </c>
      <c r="E2328" t="s">
        <v>232</v>
      </c>
      <c r="F2328" t="s">
        <v>215</v>
      </c>
      <c r="G2328">
        <v>0</v>
      </c>
    </row>
    <row r="2329" spans="1:7" x14ac:dyDescent="0.35">
      <c r="A2329" t="s">
        <v>276</v>
      </c>
      <c r="B2329" t="s">
        <v>188</v>
      </c>
      <c r="C2329" t="s">
        <v>274</v>
      </c>
      <c r="D2329" t="s">
        <v>275</v>
      </c>
      <c r="E2329" t="s">
        <v>233</v>
      </c>
      <c r="F2329" t="s">
        <v>215</v>
      </c>
      <c r="G2329">
        <v>0</v>
      </c>
    </row>
    <row r="2330" spans="1:7" x14ac:dyDescent="0.35">
      <c r="A2330" t="s">
        <v>276</v>
      </c>
      <c r="B2330" t="s">
        <v>188</v>
      </c>
      <c r="C2330" t="s">
        <v>274</v>
      </c>
      <c r="D2330" t="s">
        <v>275</v>
      </c>
      <c r="E2330" t="s">
        <v>234</v>
      </c>
      <c r="F2330" t="s">
        <v>215</v>
      </c>
      <c r="G2330">
        <v>0</v>
      </c>
    </row>
    <row r="2331" spans="1:7" x14ac:dyDescent="0.35">
      <c r="A2331" t="s">
        <v>276</v>
      </c>
      <c r="B2331" t="s">
        <v>188</v>
      </c>
      <c r="C2331" t="s">
        <v>274</v>
      </c>
      <c r="D2331" t="s">
        <v>275</v>
      </c>
      <c r="E2331" t="s">
        <v>235</v>
      </c>
      <c r="F2331" t="s">
        <v>215</v>
      </c>
      <c r="G2331">
        <v>1</v>
      </c>
    </row>
    <row r="2332" spans="1:7" x14ac:dyDescent="0.35">
      <c r="A2332" t="s">
        <v>276</v>
      </c>
      <c r="B2332" t="s">
        <v>188</v>
      </c>
      <c r="C2332" t="s">
        <v>274</v>
      </c>
      <c r="D2332" t="s">
        <v>275</v>
      </c>
      <c r="E2332" t="s">
        <v>236</v>
      </c>
      <c r="F2332" t="s">
        <v>215</v>
      </c>
      <c r="G2332">
        <v>2</v>
      </c>
    </row>
    <row r="2333" spans="1:7" x14ac:dyDescent="0.35">
      <c r="A2333" t="s">
        <v>276</v>
      </c>
      <c r="B2333" t="s">
        <v>188</v>
      </c>
      <c r="C2333" t="s">
        <v>274</v>
      </c>
      <c r="D2333" t="s">
        <v>275</v>
      </c>
      <c r="E2333" t="s">
        <v>237</v>
      </c>
      <c r="F2333" t="s">
        <v>215</v>
      </c>
      <c r="G2333">
        <v>1</v>
      </c>
    </row>
    <row r="2334" spans="1:7" x14ac:dyDescent="0.35">
      <c r="A2334" t="s">
        <v>276</v>
      </c>
      <c r="B2334" t="s">
        <v>188</v>
      </c>
      <c r="C2334" t="s">
        <v>274</v>
      </c>
      <c r="D2334" t="s">
        <v>275</v>
      </c>
      <c r="E2334" t="s">
        <v>238</v>
      </c>
      <c r="F2334" t="s">
        <v>215</v>
      </c>
      <c r="G2334">
        <v>1</v>
      </c>
    </row>
    <row r="2335" spans="1:7" x14ac:dyDescent="0.35">
      <c r="A2335" t="s">
        <v>276</v>
      </c>
      <c r="B2335" t="s">
        <v>188</v>
      </c>
      <c r="C2335" t="s">
        <v>274</v>
      </c>
      <c r="D2335" t="s">
        <v>275</v>
      </c>
      <c r="E2335" t="s">
        <v>239</v>
      </c>
      <c r="F2335" t="s">
        <v>215</v>
      </c>
      <c r="G2335">
        <v>0</v>
      </c>
    </row>
    <row r="2336" spans="1:7" x14ac:dyDescent="0.35">
      <c r="A2336" t="s">
        <v>276</v>
      </c>
      <c r="B2336" t="s">
        <v>188</v>
      </c>
      <c r="C2336" t="s">
        <v>274</v>
      </c>
      <c r="D2336" t="s">
        <v>275</v>
      </c>
      <c r="E2336" t="s">
        <v>240</v>
      </c>
      <c r="F2336" t="s">
        <v>215</v>
      </c>
      <c r="G2336">
        <v>6</v>
      </c>
    </row>
    <row r="2337" spans="1:7" x14ac:dyDescent="0.35">
      <c r="A2337" t="s">
        <v>276</v>
      </c>
      <c r="B2337" t="s">
        <v>188</v>
      </c>
      <c r="C2337" t="s">
        <v>274</v>
      </c>
      <c r="D2337" t="s">
        <v>275</v>
      </c>
      <c r="E2337" t="s">
        <v>241</v>
      </c>
      <c r="F2337" t="s">
        <v>215</v>
      </c>
      <c r="G2337">
        <v>14</v>
      </c>
    </row>
    <row r="2338" spans="1:7" x14ac:dyDescent="0.35">
      <c r="A2338" t="s">
        <v>276</v>
      </c>
      <c r="B2338" t="s">
        <v>30</v>
      </c>
      <c r="C2338" t="s">
        <v>274</v>
      </c>
      <c r="D2338" t="s">
        <v>275</v>
      </c>
      <c r="E2338" t="s">
        <v>228</v>
      </c>
      <c r="F2338" t="s">
        <v>215</v>
      </c>
      <c r="G2338">
        <v>2</v>
      </c>
    </row>
    <row r="2339" spans="1:7" x14ac:dyDescent="0.35">
      <c r="A2339" t="s">
        <v>276</v>
      </c>
      <c r="B2339" t="s">
        <v>30</v>
      </c>
      <c r="C2339" t="s">
        <v>274</v>
      </c>
      <c r="D2339" t="s">
        <v>275</v>
      </c>
      <c r="E2339" t="s">
        <v>229</v>
      </c>
      <c r="F2339" t="s">
        <v>215</v>
      </c>
      <c r="G2339">
        <v>0</v>
      </c>
    </row>
    <row r="2340" spans="1:7" x14ac:dyDescent="0.35">
      <c r="A2340" t="s">
        <v>276</v>
      </c>
      <c r="B2340" t="s">
        <v>30</v>
      </c>
      <c r="C2340" t="s">
        <v>274</v>
      </c>
      <c r="D2340" t="s">
        <v>275</v>
      </c>
      <c r="E2340" t="s">
        <v>230</v>
      </c>
      <c r="F2340" t="s">
        <v>215</v>
      </c>
      <c r="G2340">
        <v>10</v>
      </c>
    </row>
    <row r="2341" spans="1:7" x14ac:dyDescent="0.35">
      <c r="A2341" t="s">
        <v>276</v>
      </c>
      <c r="B2341" t="s">
        <v>30</v>
      </c>
      <c r="C2341" t="s">
        <v>274</v>
      </c>
      <c r="D2341" t="s">
        <v>275</v>
      </c>
      <c r="E2341" t="s">
        <v>231</v>
      </c>
      <c r="F2341" t="s">
        <v>215</v>
      </c>
      <c r="G2341">
        <v>0</v>
      </c>
    </row>
    <row r="2342" spans="1:7" x14ac:dyDescent="0.35">
      <c r="A2342" t="s">
        <v>276</v>
      </c>
      <c r="B2342" t="s">
        <v>30</v>
      </c>
      <c r="C2342" t="s">
        <v>274</v>
      </c>
      <c r="D2342" t="s">
        <v>275</v>
      </c>
      <c r="E2342" t="s">
        <v>232</v>
      </c>
      <c r="F2342" t="s">
        <v>215</v>
      </c>
      <c r="G2342">
        <v>9</v>
      </c>
    </row>
    <row r="2343" spans="1:7" x14ac:dyDescent="0.35">
      <c r="A2343" t="s">
        <v>276</v>
      </c>
      <c r="B2343" t="s">
        <v>30</v>
      </c>
      <c r="C2343" t="s">
        <v>274</v>
      </c>
      <c r="D2343" t="s">
        <v>275</v>
      </c>
      <c r="E2343" t="s">
        <v>233</v>
      </c>
      <c r="F2343" t="s">
        <v>215</v>
      </c>
      <c r="G2343">
        <v>0</v>
      </c>
    </row>
    <row r="2344" spans="1:7" x14ac:dyDescent="0.35">
      <c r="A2344" t="s">
        <v>276</v>
      </c>
      <c r="B2344" t="s">
        <v>30</v>
      </c>
      <c r="C2344" t="s">
        <v>274</v>
      </c>
      <c r="D2344" t="s">
        <v>275</v>
      </c>
      <c r="E2344" t="s">
        <v>234</v>
      </c>
      <c r="F2344" t="s">
        <v>215</v>
      </c>
      <c r="G2344">
        <v>0</v>
      </c>
    </row>
    <row r="2345" spans="1:7" x14ac:dyDescent="0.35">
      <c r="A2345" t="s">
        <v>276</v>
      </c>
      <c r="B2345" t="s">
        <v>30</v>
      </c>
      <c r="C2345" t="s">
        <v>274</v>
      </c>
      <c r="D2345" t="s">
        <v>275</v>
      </c>
      <c r="E2345" t="s">
        <v>235</v>
      </c>
      <c r="F2345" t="s">
        <v>215</v>
      </c>
      <c r="G2345">
        <v>2</v>
      </c>
    </row>
    <row r="2346" spans="1:7" x14ac:dyDescent="0.35">
      <c r="A2346" t="s">
        <v>276</v>
      </c>
      <c r="B2346" t="s">
        <v>30</v>
      </c>
      <c r="C2346" t="s">
        <v>274</v>
      </c>
      <c r="D2346" t="s">
        <v>275</v>
      </c>
      <c r="E2346" t="s">
        <v>236</v>
      </c>
      <c r="F2346" t="s">
        <v>215</v>
      </c>
      <c r="G2346">
        <v>0</v>
      </c>
    </row>
    <row r="2347" spans="1:7" x14ac:dyDescent="0.35">
      <c r="A2347" t="s">
        <v>276</v>
      </c>
      <c r="B2347" t="s">
        <v>30</v>
      </c>
      <c r="C2347" t="s">
        <v>274</v>
      </c>
      <c r="D2347" t="s">
        <v>275</v>
      </c>
      <c r="E2347" t="s">
        <v>237</v>
      </c>
      <c r="F2347" t="s">
        <v>215</v>
      </c>
      <c r="G2347">
        <v>1</v>
      </c>
    </row>
    <row r="2348" spans="1:7" x14ac:dyDescent="0.35">
      <c r="A2348" t="s">
        <v>276</v>
      </c>
      <c r="B2348" t="s">
        <v>30</v>
      </c>
      <c r="C2348" t="s">
        <v>274</v>
      </c>
      <c r="D2348" t="s">
        <v>275</v>
      </c>
      <c r="E2348" t="s">
        <v>238</v>
      </c>
      <c r="F2348" t="s">
        <v>215</v>
      </c>
      <c r="G2348">
        <v>1</v>
      </c>
    </row>
    <row r="2349" spans="1:7" x14ac:dyDescent="0.35">
      <c r="A2349" t="s">
        <v>276</v>
      </c>
      <c r="B2349" t="s">
        <v>30</v>
      </c>
      <c r="C2349" t="s">
        <v>274</v>
      </c>
      <c r="D2349" t="s">
        <v>275</v>
      </c>
      <c r="E2349" t="s">
        <v>239</v>
      </c>
      <c r="F2349" t="s">
        <v>215</v>
      </c>
      <c r="G2349">
        <v>2</v>
      </c>
    </row>
    <row r="2350" spans="1:7" x14ac:dyDescent="0.35">
      <c r="A2350" t="s">
        <v>276</v>
      </c>
      <c r="B2350" t="s">
        <v>30</v>
      </c>
      <c r="C2350" t="s">
        <v>274</v>
      </c>
      <c r="D2350" t="s">
        <v>275</v>
      </c>
      <c r="E2350" t="s">
        <v>240</v>
      </c>
      <c r="F2350" t="s">
        <v>215</v>
      </c>
      <c r="G2350">
        <v>1</v>
      </c>
    </row>
    <row r="2351" spans="1:7" x14ac:dyDescent="0.35">
      <c r="A2351" t="s">
        <v>276</v>
      </c>
      <c r="B2351" t="s">
        <v>30</v>
      </c>
      <c r="C2351" t="s">
        <v>274</v>
      </c>
      <c r="D2351" t="s">
        <v>275</v>
      </c>
      <c r="E2351" t="s">
        <v>241</v>
      </c>
      <c r="F2351" t="s">
        <v>215</v>
      </c>
      <c r="G2351">
        <v>0</v>
      </c>
    </row>
    <row r="2352" spans="1:7" x14ac:dyDescent="0.35">
      <c r="A2352" t="s">
        <v>276</v>
      </c>
      <c r="B2352" t="s">
        <v>31</v>
      </c>
      <c r="C2352" t="s">
        <v>274</v>
      </c>
      <c r="D2352" t="s">
        <v>275</v>
      </c>
      <c r="E2352" t="s">
        <v>228</v>
      </c>
      <c r="F2352" t="s">
        <v>215</v>
      </c>
      <c r="G2352">
        <v>0</v>
      </c>
    </row>
    <row r="2353" spans="1:7" x14ac:dyDescent="0.35">
      <c r="A2353" t="s">
        <v>276</v>
      </c>
      <c r="B2353" t="s">
        <v>31</v>
      </c>
      <c r="C2353" t="s">
        <v>274</v>
      </c>
      <c r="D2353" t="s">
        <v>275</v>
      </c>
      <c r="E2353" t="s">
        <v>229</v>
      </c>
      <c r="F2353" t="s">
        <v>215</v>
      </c>
      <c r="G2353">
        <v>0</v>
      </c>
    </row>
    <row r="2354" spans="1:7" x14ac:dyDescent="0.35">
      <c r="A2354" t="s">
        <v>276</v>
      </c>
      <c r="B2354" t="s">
        <v>31</v>
      </c>
      <c r="C2354" t="s">
        <v>274</v>
      </c>
      <c r="D2354" t="s">
        <v>275</v>
      </c>
      <c r="E2354" t="s">
        <v>230</v>
      </c>
      <c r="F2354" t="s">
        <v>215</v>
      </c>
      <c r="G2354">
        <v>11</v>
      </c>
    </row>
    <row r="2355" spans="1:7" x14ac:dyDescent="0.35">
      <c r="A2355" t="s">
        <v>276</v>
      </c>
      <c r="B2355" t="s">
        <v>31</v>
      </c>
      <c r="C2355" t="s">
        <v>274</v>
      </c>
      <c r="D2355" t="s">
        <v>275</v>
      </c>
      <c r="E2355" t="s">
        <v>231</v>
      </c>
      <c r="F2355" t="s">
        <v>215</v>
      </c>
      <c r="G2355">
        <v>0</v>
      </c>
    </row>
    <row r="2356" spans="1:7" x14ac:dyDescent="0.35">
      <c r="A2356" t="s">
        <v>276</v>
      </c>
      <c r="B2356" t="s">
        <v>31</v>
      </c>
      <c r="C2356" t="s">
        <v>274</v>
      </c>
      <c r="D2356" t="s">
        <v>275</v>
      </c>
      <c r="E2356" t="s">
        <v>232</v>
      </c>
      <c r="F2356" t="s">
        <v>215</v>
      </c>
      <c r="G2356">
        <v>0</v>
      </c>
    </row>
    <row r="2357" spans="1:7" x14ac:dyDescent="0.35">
      <c r="A2357" t="s">
        <v>276</v>
      </c>
      <c r="B2357" t="s">
        <v>31</v>
      </c>
      <c r="C2357" t="s">
        <v>274</v>
      </c>
      <c r="D2357" t="s">
        <v>275</v>
      </c>
      <c r="E2357" t="s">
        <v>233</v>
      </c>
      <c r="F2357" t="s">
        <v>215</v>
      </c>
      <c r="G2357">
        <v>0</v>
      </c>
    </row>
    <row r="2358" spans="1:7" x14ac:dyDescent="0.35">
      <c r="A2358" t="s">
        <v>276</v>
      </c>
      <c r="B2358" t="s">
        <v>31</v>
      </c>
      <c r="C2358" t="s">
        <v>274</v>
      </c>
      <c r="D2358" t="s">
        <v>275</v>
      </c>
      <c r="E2358" t="s">
        <v>234</v>
      </c>
      <c r="F2358" t="s">
        <v>215</v>
      </c>
      <c r="G2358">
        <v>0</v>
      </c>
    </row>
    <row r="2359" spans="1:7" x14ac:dyDescent="0.35">
      <c r="A2359" t="s">
        <v>276</v>
      </c>
      <c r="B2359" t="s">
        <v>31</v>
      </c>
      <c r="C2359" t="s">
        <v>274</v>
      </c>
      <c r="D2359" t="s">
        <v>275</v>
      </c>
      <c r="E2359" t="s">
        <v>235</v>
      </c>
      <c r="F2359" t="s">
        <v>215</v>
      </c>
      <c r="G2359">
        <v>0</v>
      </c>
    </row>
    <row r="2360" spans="1:7" x14ac:dyDescent="0.35">
      <c r="A2360" t="s">
        <v>276</v>
      </c>
      <c r="B2360" t="s">
        <v>31</v>
      </c>
      <c r="C2360" t="s">
        <v>274</v>
      </c>
      <c r="D2360" t="s">
        <v>275</v>
      </c>
      <c r="E2360" t="s">
        <v>236</v>
      </c>
      <c r="F2360" t="s">
        <v>215</v>
      </c>
      <c r="G2360">
        <v>1</v>
      </c>
    </row>
    <row r="2361" spans="1:7" x14ac:dyDescent="0.35">
      <c r="A2361" t="s">
        <v>276</v>
      </c>
      <c r="B2361" t="s">
        <v>31</v>
      </c>
      <c r="C2361" t="s">
        <v>274</v>
      </c>
      <c r="D2361" t="s">
        <v>275</v>
      </c>
      <c r="E2361" t="s">
        <v>237</v>
      </c>
      <c r="F2361" t="s">
        <v>215</v>
      </c>
      <c r="G2361">
        <v>0</v>
      </c>
    </row>
    <row r="2362" spans="1:7" x14ac:dyDescent="0.35">
      <c r="A2362" t="s">
        <v>276</v>
      </c>
      <c r="B2362" t="s">
        <v>31</v>
      </c>
      <c r="C2362" t="s">
        <v>274</v>
      </c>
      <c r="D2362" t="s">
        <v>275</v>
      </c>
      <c r="E2362" t="s">
        <v>238</v>
      </c>
      <c r="F2362" t="s">
        <v>215</v>
      </c>
      <c r="G2362">
        <v>0</v>
      </c>
    </row>
    <row r="2363" spans="1:7" x14ac:dyDescent="0.35">
      <c r="A2363" t="s">
        <v>276</v>
      </c>
      <c r="B2363" t="s">
        <v>31</v>
      </c>
      <c r="C2363" t="s">
        <v>274</v>
      </c>
      <c r="D2363" t="s">
        <v>275</v>
      </c>
      <c r="E2363" t="s">
        <v>239</v>
      </c>
      <c r="F2363" t="s">
        <v>215</v>
      </c>
      <c r="G2363">
        <v>0</v>
      </c>
    </row>
    <row r="2364" spans="1:7" x14ac:dyDescent="0.35">
      <c r="A2364" t="s">
        <v>276</v>
      </c>
      <c r="B2364" t="s">
        <v>31</v>
      </c>
      <c r="C2364" t="s">
        <v>274</v>
      </c>
      <c r="D2364" t="s">
        <v>275</v>
      </c>
      <c r="E2364" t="s">
        <v>240</v>
      </c>
      <c r="F2364" t="s">
        <v>215</v>
      </c>
      <c r="G2364">
        <v>0</v>
      </c>
    </row>
    <row r="2365" spans="1:7" x14ac:dyDescent="0.35">
      <c r="A2365" t="s">
        <v>276</v>
      </c>
      <c r="B2365" t="s">
        <v>31</v>
      </c>
      <c r="C2365" t="s">
        <v>274</v>
      </c>
      <c r="D2365" t="s">
        <v>275</v>
      </c>
      <c r="E2365" t="s">
        <v>241</v>
      </c>
      <c r="F2365" t="s">
        <v>215</v>
      </c>
      <c r="G2365">
        <v>0</v>
      </c>
    </row>
    <row r="2366" spans="1:7" x14ac:dyDescent="0.35">
      <c r="A2366" t="s">
        <v>276</v>
      </c>
      <c r="B2366" t="s">
        <v>189</v>
      </c>
      <c r="C2366" t="s">
        <v>274</v>
      </c>
      <c r="D2366" t="s">
        <v>275</v>
      </c>
      <c r="E2366" t="s">
        <v>228</v>
      </c>
      <c r="F2366" t="s">
        <v>215</v>
      </c>
      <c r="G2366">
        <v>0</v>
      </c>
    </row>
    <row r="2367" spans="1:7" x14ac:dyDescent="0.35">
      <c r="A2367" t="s">
        <v>276</v>
      </c>
      <c r="B2367" t="s">
        <v>189</v>
      </c>
      <c r="C2367" t="s">
        <v>274</v>
      </c>
      <c r="D2367" t="s">
        <v>275</v>
      </c>
      <c r="E2367" t="s">
        <v>229</v>
      </c>
      <c r="F2367" t="s">
        <v>215</v>
      </c>
      <c r="G2367">
        <v>0</v>
      </c>
    </row>
    <row r="2368" spans="1:7" x14ac:dyDescent="0.35">
      <c r="A2368" t="s">
        <v>276</v>
      </c>
      <c r="B2368" t="s">
        <v>189</v>
      </c>
      <c r="C2368" t="s">
        <v>274</v>
      </c>
      <c r="D2368" t="s">
        <v>275</v>
      </c>
      <c r="E2368" t="s">
        <v>230</v>
      </c>
      <c r="F2368" t="s">
        <v>215</v>
      </c>
      <c r="G2368">
        <v>2</v>
      </c>
    </row>
    <row r="2369" spans="1:7" x14ac:dyDescent="0.35">
      <c r="A2369" t="s">
        <v>276</v>
      </c>
      <c r="B2369" t="s">
        <v>189</v>
      </c>
      <c r="C2369" t="s">
        <v>274</v>
      </c>
      <c r="D2369" t="s">
        <v>275</v>
      </c>
      <c r="E2369" t="s">
        <v>231</v>
      </c>
      <c r="F2369" t="s">
        <v>215</v>
      </c>
      <c r="G2369">
        <v>0</v>
      </c>
    </row>
    <row r="2370" spans="1:7" x14ac:dyDescent="0.35">
      <c r="A2370" t="s">
        <v>276</v>
      </c>
      <c r="B2370" t="s">
        <v>189</v>
      </c>
      <c r="C2370" t="s">
        <v>274</v>
      </c>
      <c r="D2370" t="s">
        <v>275</v>
      </c>
      <c r="E2370" t="s">
        <v>232</v>
      </c>
      <c r="F2370" t="s">
        <v>215</v>
      </c>
      <c r="G2370">
        <v>0</v>
      </c>
    </row>
    <row r="2371" spans="1:7" x14ac:dyDescent="0.35">
      <c r="A2371" t="s">
        <v>276</v>
      </c>
      <c r="B2371" t="s">
        <v>189</v>
      </c>
      <c r="C2371" t="s">
        <v>274</v>
      </c>
      <c r="D2371" t="s">
        <v>275</v>
      </c>
      <c r="E2371" t="s">
        <v>233</v>
      </c>
      <c r="F2371" t="s">
        <v>215</v>
      </c>
      <c r="G2371">
        <v>0</v>
      </c>
    </row>
    <row r="2372" spans="1:7" x14ac:dyDescent="0.35">
      <c r="A2372" t="s">
        <v>276</v>
      </c>
      <c r="B2372" t="s">
        <v>189</v>
      </c>
      <c r="C2372" t="s">
        <v>274</v>
      </c>
      <c r="D2372" t="s">
        <v>275</v>
      </c>
      <c r="E2372" t="s">
        <v>234</v>
      </c>
      <c r="F2372" t="s">
        <v>215</v>
      </c>
      <c r="G2372">
        <v>0</v>
      </c>
    </row>
    <row r="2373" spans="1:7" x14ac:dyDescent="0.35">
      <c r="A2373" t="s">
        <v>276</v>
      </c>
      <c r="B2373" t="s">
        <v>189</v>
      </c>
      <c r="C2373" t="s">
        <v>274</v>
      </c>
      <c r="D2373" t="s">
        <v>275</v>
      </c>
      <c r="E2373" t="s">
        <v>235</v>
      </c>
      <c r="F2373" t="s">
        <v>215</v>
      </c>
      <c r="G2373">
        <v>0</v>
      </c>
    </row>
    <row r="2374" spans="1:7" x14ac:dyDescent="0.35">
      <c r="A2374" t="s">
        <v>276</v>
      </c>
      <c r="B2374" t="s">
        <v>189</v>
      </c>
      <c r="C2374" t="s">
        <v>274</v>
      </c>
      <c r="D2374" t="s">
        <v>275</v>
      </c>
      <c r="E2374" t="s">
        <v>236</v>
      </c>
      <c r="F2374" t="s">
        <v>215</v>
      </c>
      <c r="G2374">
        <v>1</v>
      </c>
    </row>
    <row r="2375" spans="1:7" x14ac:dyDescent="0.35">
      <c r="A2375" t="s">
        <v>276</v>
      </c>
      <c r="B2375" t="s">
        <v>189</v>
      </c>
      <c r="C2375" t="s">
        <v>274</v>
      </c>
      <c r="D2375" t="s">
        <v>275</v>
      </c>
      <c r="E2375" t="s">
        <v>237</v>
      </c>
      <c r="F2375" t="s">
        <v>215</v>
      </c>
      <c r="G2375">
        <v>0</v>
      </c>
    </row>
    <row r="2376" spans="1:7" x14ac:dyDescent="0.35">
      <c r="A2376" t="s">
        <v>276</v>
      </c>
      <c r="B2376" t="s">
        <v>189</v>
      </c>
      <c r="C2376" t="s">
        <v>274</v>
      </c>
      <c r="D2376" t="s">
        <v>275</v>
      </c>
      <c r="E2376" t="s">
        <v>238</v>
      </c>
      <c r="F2376" t="s">
        <v>215</v>
      </c>
      <c r="G2376">
        <v>0</v>
      </c>
    </row>
    <row r="2377" spans="1:7" x14ac:dyDescent="0.35">
      <c r="A2377" t="s">
        <v>276</v>
      </c>
      <c r="B2377" t="s">
        <v>189</v>
      </c>
      <c r="C2377" t="s">
        <v>274</v>
      </c>
      <c r="D2377" t="s">
        <v>275</v>
      </c>
      <c r="E2377" t="s">
        <v>239</v>
      </c>
      <c r="F2377" t="s">
        <v>215</v>
      </c>
      <c r="G2377">
        <v>0</v>
      </c>
    </row>
    <row r="2378" spans="1:7" x14ac:dyDescent="0.35">
      <c r="A2378" t="s">
        <v>276</v>
      </c>
      <c r="B2378" t="s">
        <v>189</v>
      </c>
      <c r="C2378" t="s">
        <v>274</v>
      </c>
      <c r="D2378" t="s">
        <v>275</v>
      </c>
      <c r="E2378" t="s">
        <v>240</v>
      </c>
      <c r="F2378" t="s">
        <v>215</v>
      </c>
      <c r="G2378">
        <v>1</v>
      </c>
    </row>
    <row r="2379" spans="1:7" x14ac:dyDescent="0.35">
      <c r="A2379" t="s">
        <v>276</v>
      </c>
      <c r="B2379" t="s">
        <v>189</v>
      </c>
      <c r="C2379" t="s">
        <v>274</v>
      </c>
      <c r="D2379" t="s">
        <v>275</v>
      </c>
      <c r="E2379" t="s">
        <v>241</v>
      </c>
      <c r="F2379" t="s">
        <v>215</v>
      </c>
      <c r="G2379">
        <v>0</v>
      </c>
    </row>
    <row r="2380" spans="1:7" x14ac:dyDescent="0.35">
      <c r="A2380" t="s">
        <v>276</v>
      </c>
      <c r="B2380" t="s">
        <v>32</v>
      </c>
      <c r="C2380" t="s">
        <v>274</v>
      </c>
      <c r="D2380" t="s">
        <v>275</v>
      </c>
      <c r="E2380" t="s">
        <v>228</v>
      </c>
      <c r="F2380" t="s">
        <v>215</v>
      </c>
      <c r="G2380">
        <v>0</v>
      </c>
    </row>
    <row r="2381" spans="1:7" x14ac:dyDescent="0.35">
      <c r="A2381" t="s">
        <v>276</v>
      </c>
      <c r="B2381" t="s">
        <v>32</v>
      </c>
      <c r="C2381" t="s">
        <v>274</v>
      </c>
      <c r="D2381" t="s">
        <v>275</v>
      </c>
      <c r="E2381" t="s">
        <v>229</v>
      </c>
      <c r="F2381" t="s">
        <v>215</v>
      </c>
      <c r="G2381">
        <v>0</v>
      </c>
    </row>
    <row r="2382" spans="1:7" x14ac:dyDescent="0.35">
      <c r="A2382" t="s">
        <v>276</v>
      </c>
      <c r="B2382" t="s">
        <v>32</v>
      </c>
      <c r="C2382" t="s">
        <v>274</v>
      </c>
      <c r="D2382" t="s">
        <v>275</v>
      </c>
      <c r="E2382" t="s">
        <v>230</v>
      </c>
      <c r="F2382" t="s">
        <v>215</v>
      </c>
      <c r="G2382">
        <v>1</v>
      </c>
    </row>
    <row r="2383" spans="1:7" x14ac:dyDescent="0.35">
      <c r="A2383" t="s">
        <v>276</v>
      </c>
      <c r="B2383" t="s">
        <v>32</v>
      </c>
      <c r="C2383" t="s">
        <v>274</v>
      </c>
      <c r="D2383" t="s">
        <v>275</v>
      </c>
      <c r="E2383" t="s">
        <v>231</v>
      </c>
      <c r="F2383" t="s">
        <v>215</v>
      </c>
      <c r="G2383">
        <v>0</v>
      </c>
    </row>
    <row r="2384" spans="1:7" x14ac:dyDescent="0.35">
      <c r="A2384" t="s">
        <v>276</v>
      </c>
      <c r="B2384" t="s">
        <v>32</v>
      </c>
      <c r="C2384" t="s">
        <v>274</v>
      </c>
      <c r="D2384" t="s">
        <v>275</v>
      </c>
      <c r="E2384" t="s">
        <v>232</v>
      </c>
      <c r="F2384" t="s">
        <v>215</v>
      </c>
      <c r="G2384">
        <v>0</v>
      </c>
    </row>
    <row r="2385" spans="1:7" x14ac:dyDescent="0.35">
      <c r="A2385" t="s">
        <v>276</v>
      </c>
      <c r="B2385" t="s">
        <v>32</v>
      </c>
      <c r="C2385" t="s">
        <v>274</v>
      </c>
      <c r="D2385" t="s">
        <v>275</v>
      </c>
      <c r="E2385" t="s">
        <v>233</v>
      </c>
      <c r="F2385" t="s">
        <v>215</v>
      </c>
      <c r="G2385">
        <v>0</v>
      </c>
    </row>
    <row r="2386" spans="1:7" x14ac:dyDescent="0.35">
      <c r="A2386" t="s">
        <v>276</v>
      </c>
      <c r="B2386" t="s">
        <v>32</v>
      </c>
      <c r="C2386" t="s">
        <v>274</v>
      </c>
      <c r="D2386" t="s">
        <v>275</v>
      </c>
      <c r="E2386" t="s">
        <v>234</v>
      </c>
      <c r="F2386" t="s">
        <v>215</v>
      </c>
      <c r="G2386">
        <v>0</v>
      </c>
    </row>
    <row r="2387" spans="1:7" x14ac:dyDescent="0.35">
      <c r="A2387" t="s">
        <v>276</v>
      </c>
      <c r="B2387" t="s">
        <v>32</v>
      </c>
      <c r="C2387" t="s">
        <v>274</v>
      </c>
      <c r="D2387" t="s">
        <v>275</v>
      </c>
      <c r="E2387" t="s">
        <v>235</v>
      </c>
      <c r="F2387" t="s">
        <v>215</v>
      </c>
      <c r="G2387">
        <v>0</v>
      </c>
    </row>
    <row r="2388" spans="1:7" x14ac:dyDescent="0.35">
      <c r="A2388" t="s">
        <v>276</v>
      </c>
      <c r="B2388" t="s">
        <v>32</v>
      </c>
      <c r="C2388" t="s">
        <v>274</v>
      </c>
      <c r="D2388" t="s">
        <v>275</v>
      </c>
      <c r="E2388" t="s">
        <v>236</v>
      </c>
      <c r="F2388" t="s">
        <v>215</v>
      </c>
      <c r="G2388">
        <v>0</v>
      </c>
    </row>
    <row r="2389" spans="1:7" x14ac:dyDescent="0.35">
      <c r="A2389" t="s">
        <v>276</v>
      </c>
      <c r="B2389" t="s">
        <v>32</v>
      </c>
      <c r="C2389" t="s">
        <v>274</v>
      </c>
      <c r="D2389" t="s">
        <v>275</v>
      </c>
      <c r="E2389" t="s">
        <v>237</v>
      </c>
      <c r="F2389" t="s">
        <v>215</v>
      </c>
      <c r="G2389">
        <v>0</v>
      </c>
    </row>
    <row r="2390" spans="1:7" x14ac:dyDescent="0.35">
      <c r="A2390" t="s">
        <v>276</v>
      </c>
      <c r="B2390" t="s">
        <v>32</v>
      </c>
      <c r="C2390" t="s">
        <v>274</v>
      </c>
      <c r="D2390" t="s">
        <v>275</v>
      </c>
      <c r="E2390" t="s">
        <v>238</v>
      </c>
      <c r="F2390" t="s">
        <v>215</v>
      </c>
      <c r="G2390">
        <v>0</v>
      </c>
    </row>
    <row r="2391" spans="1:7" x14ac:dyDescent="0.35">
      <c r="A2391" t="s">
        <v>276</v>
      </c>
      <c r="B2391" t="s">
        <v>32</v>
      </c>
      <c r="C2391" t="s">
        <v>274</v>
      </c>
      <c r="D2391" t="s">
        <v>275</v>
      </c>
      <c r="E2391" t="s">
        <v>239</v>
      </c>
      <c r="F2391" t="s">
        <v>215</v>
      </c>
      <c r="G2391">
        <v>0</v>
      </c>
    </row>
    <row r="2392" spans="1:7" x14ac:dyDescent="0.35">
      <c r="A2392" t="s">
        <v>276</v>
      </c>
      <c r="B2392" t="s">
        <v>32</v>
      </c>
      <c r="C2392" t="s">
        <v>274</v>
      </c>
      <c r="D2392" t="s">
        <v>275</v>
      </c>
      <c r="E2392" t="s">
        <v>240</v>
      </c>
      <c r="F2392" t="s">
        <v>215</v>
      </c>
      <c r="G2392">
        <v>0</v>
      </c>
    </row>
    <row r="2393" spans="1:7" x14ac:dyDescent="0.35">
      <c r="A2393" t="s">
        <v>276</v>
      </c>
      <c r="B2393" t="s">
        <v>32</v>
      </c>
      <c r="C2393" t="s">
        <v>274</v>
      </c>
      <c r="D2393" t="s">
        <v>275</v>
      </c>
      <c r="E2393" t="s">
        <v>241</v>
      </c>
      <c r="F2393" t="s">
        <v>215</v>
      </c>
      <c r="G2393">
        <v>0</v>
      </c>
    </row>
    <row r="2394" spans="1:7" x14ac:dyDescent="0.35">
      <c r="A2394" t="s">
        <v>276</v>
      </c>
      <c r="B2394" t="s">
        <v>33</v>
      </c>
      <c r="C2394" t="s">
        <v>274</v>
      </c>
      <c r="D2394" t="s">
        <v>275</v>
      </c>
      <c r="E2394" t="s">
        <v>228</v>
      </c>
      <c r="F2394" t="s">
        <v>215</v>
      </c>
      <c r="G2394">
        <v>0</v>
      </c>
    </row>
    <row r="2395" spans="1:7" x14ac:dyDescent="0.35">
      <c r="A2395" t="s">
        <v>276</v>
      </c>
      <c r="B2395" t="s">
        <v>33</v>
      </c>
      <c r="C2395" t="s">
        <v>274</v>
      </c>
      <c r="D2395" t="s">
        <v>275</v>
      </c>
      <c r="E2395" t="s">
        <v>229</v>
      </c>
      <c r="F2395" t="s">
        <v>215</v>
      </c>
      <c r="G2395">
        <v>0</v>
      </c>
    </row>
    <row r="2396" spans="1:7" x14ac:dyDescent="0.35">
      <c r="A2396" t="s">
        <v>276</v>
      </c>
      <c r="B2396" t="s">
        <v>33</v>
      </c>
      <c r="C2396" t="s">
        <v>274</v>
      </c>
      <c r="D2396" t="s">
        <v>275</v>
      </c>
      <c r="E2396" t="s">
        <v>230</v>
      </c>
      <c r="F2396" t="s">
        <v>215</v>
      </c>
      <c r="G2396">
        <v>2</v>
      </c>
    </row>
    <row r="2397" spans="1:7" x14ac:dyDescent="0.35">
      <c r="A2397" t="s">
        <v>276</v>
      </c>
      <c r="B2397" t="s">
        <v>33</v>
      </c>
      <c r="C2397" t="s">
        <v>274</v>
      </c>
      <c r="D2397" t="s">
        <v>275</v>
      </c>
      <c r="E2397" t="s">
        <v>231</v>
      </c>
      <c r="F2397" t="s">
        <v>215</v>
      </c>
      <c r="G2397">
        <v>0</v>
      </c>
    </row>
    <row r="2398" spans="1:7" x14ac:dyDescent="0.35">
      <c r="A2398" t="s">
        <v>276</v>
      </c>
      <c r="B2398" t="s">
        <v>33</v>
      </c>
      <c r="C2398" t="s">
        <v>274</v>
      </c>
      <c r="D2398" t="s">
        <v>275</v>
      </c>
      <c r="E2398" t="s">
        <v>232</v>
      </c>
      <c r="F2398" t="s">
        <v>215</v>
      </c>
      <c r="G2398">
        <v>12</v>
      </c>
    </row>
    <row r="2399" spans="1:7" x14ac:dyDescent="0.35">
      <c r="A2399" t="s">
        <v>276</v>
      </c>
      <c r="B2399" t="s">
        <v>33</v>
      </c>
      <c r="C2399" t="s">
        <v>274</v>
      </c>
      <c r="D2399" t="s">
        <v>275</v>
      </c>
      <c r="E2399" t="s">
        <v>233</v>
      </c>
      <c r="F2399" t="s">
        <v>215</v>
      </c>
      <c r="G2399">
        <v>1</v>
      </c>
    </row>
    <row r="2400" spans="1:7" x14ac:dyDescent="0.35">
      <c r="A2400" t="s">
        <v>276</v>
      </c>
      <c r="B2400" t="s">
        <v>33</v>
      </c>
      <c r="C2400" t="s">
        <v>274</v>
      </c>
      <c r="D2400" t="s">
        <v>275</v>
      </c>
      <c r="E2400" t="s">
        <v>234</v>
      </c>
      <c r="F2400" t="s">
        <v>215</v>
      </c>
      <c r="G2400">
        <v>0</v>
      </c>
    </row>
    <row r="2401" spans="1:7" x14ac:dyDescent="0.35">
      <c r="A2401" t="s">
        <v>276</v>
      </c>
      <c r="B2401" t="s">
        <v>33</v>
      </c>
      <c r="C2401" t="s">
        <v>274</v>
      </c>
      <c r="D2401" t="s">
        <v>275</v>
      </c>
      <c r="E2401" t="s">
        <v>235</v>
      </c>
      <c r="F2401" t="s">
        <v>215</v>
      </c>
      <c r="G2401">
        <v>0</v>
      </c>
    </row>
    <row r="2402" spans="1:7" x14ac:dyDescent="0.35">
      <c r="A2402" t="s">
        <v>276</v>
      </c>
      <c r="B2402" t="s">
        <v>33</v>
      </c>
      <c r="C2402" t="s">
        <v>274</v>
      </c>
      <c r="D2402" t="s">
        <v>275</v>
      </c>
      <c r="E2402" t="s">
        <v>236</v>
      </c>
      <c r="F2402" t="s">
        <v>215</v>
      </c>
      <c r="G2402">
        <v>4</v>
      </c>
    </row>
    <row r="2403" spans="1:7" x14ac:dyDescent="0.35">
      <c r="A2403" t="s">
        <v>276</v>
      </c>
      <c r="B2403" t="s">
        <v>33</v>
      </c>
      <c r="C2403" t="s">
        <v>274</v>
      </c>
      <c r="D2403" t="s">
        <v>275</v>
      </c>
      <c r="E2403" t="s">
        <v>237</v>
      </c>
      <c r="F2403" t="s">
        <v>215</v>
      </c>
      <c r="G2403">
        <v>0</v>
      </c>
    </row>
    <row r="2404" spans="1:7" x14ac:dyDescent="0.35">
      <c r="A2404" t="s">
        <v>276</v>
      </c>
      <c r="B2404" t="s">
        <v>33</v>
      </c>
      <c r="C2404" t="s">
        <v>274</v>
      </c>
      <c r="D2404" t="s">
        <v>275</v>
      </c>
      <c r="E2404" t="s">
        <v>238</v>
      </c>
      <c r="F2404" t="s">
        <v>215</v>
      </c>
      <c r="G2404">
        <v>0</v>
      </c>
    </row>
    <row r="2405" spans="1:7" x14ac:dyDescent="0.35">
      <c r="A2405" t="s">
        <v>276</v>
      </c>
      <c r="B2405" t="s">
        <v>33</v>
      </c>
      <c r="C2405" t="s">
        <v>274</v>
      </c>
      <c r="D2405" t="s">
        <v>275</v>
      </c>
      <c r="E2405" t="s">
        <v>239</v>
      </c>
      <c r="F2405" t="s">
        <v>215</v>
      </c>
      <c r="G2405">
        <v>2</v>
      </c>
    </row>
    <row r="2406" spans="1:7" x14ac:dyDescent="0.35">
      <c r="A2406" t="s">
        <v>276</v>
      </c>
      <c r="B2406" t="s">
        <v>33</v>
      </c>
      <c r="C2406" t="s">
        <v>274</v>
      </c>
      <c r="D2406" t="s">
        <v>275</v>
      </c>
      <c r="E2406" t="s">
        <v>240</v>
      </c>
      <c r="F2406" t="s">
        <v>215</v>
      </c>
      <c r="G2406">
        <v>4</v>
      </c>
    </row>
    <row r="2407" spans="1:7" x14ac:dyDescent="0.35">
      <c r="A2407" t="s">
        <v>276</v>
      </c>
      <c r="B2407" t="s">
        <v>33</v>
      </c>
      <c r="C2407" t="s">
        <v>274</v>
      </c>
      <c r="D2407" t="s">
        <v>275</v>
      </c>
      <c r="E2407" t="s">
        <v>241</v>
      </c>
      <c r="F2407" t="s">
        <v>215</v>
      </c>
      <c r="G2407">
        <v>0</v>
      </c>
    </row>
    <row r="2408" spans="1:7" x14ac:dyDescent="0.35">
      <c r="A2408" t="s">
        <v>276</v>
      </c>
      <c r="B2408" t="s">
        <v>34</v>
      </c>
      <c r="C2408" t="s">
        <v>274</v>
      </c>
      <c r="D2408" t="s">
        <v>275</v>
      </c>
      <c r="E2408" t="s">
        <v>228</v>
      </c>
      <c r="F2408" t="s">
        <v>215</v>
      </c>
      <c r="G2408">
        <v>0</v>
      </c>
    </row>
    <row r="2409" spans="1:7" x14ac:dyDescent="0.35">
      <c r="A2409" t="s">
        <v>276</v>
      </c>
      <c r="B2409" t="s">
        <v>34</v>
      </c>
      <c r="C2409" t="s">
        <v>274</v>
      </c>
      <c r="D2409" t="s">
        <v>275</v>
      </c>
      <c r="E2409" t="s">
        <v>229</v>
      </c>
      <c r="F2409" t="s">
        <v>215</v>
      </c>
      <c r="G2409">
        <v>0</v>
      </c>
    </row>
    <row r="2410" spans="1:7" x14ac:dyDescent="0.35">
      <c r="A2410" t="s">
        <v>276</v>
      </c>
      <c r="B2410" t="s">
        <v>34</v>
      </c>
      <c r="C2410" t="s">
        <v>274</v>
      </c>
      <c r="D2410" t="s">
        <v>275</v>
      </c>
      <c r="E2410" t="s">
        <v>230</v>
      </c>
      <c r="F2410" t="s">
        <v>215</v>
      </c>
      <c r="G2410">
        <v>15</v>
      </c>
    </row>
    <row r="2411" spans="1:7" x14ac:dyDescent="0.35">
      <c r="A2411" t="s">
        <v>276</v>
      </c>
      <c r="B2411" t="s">
        <v>34</v>
      </c>
      <c r="C2411" t="s">
        <v>274</v>
      </c>
      <c r="D2411" t="s">
        <v>275</v>
      </c>
      <c r="E2411" t="s">
        <v>231</v>
      </c>
      <c r="F2411" t="s">
        <v>215</v>
      </c>
      <c r="G2411">
        <v>0</v>
      </c>
    </row>
    <row r="2412" spans="1:7" x14ac:dyDescent="0.35">
      <c r="A2412" t="s">
        <v>276</v>
      </c>
      <c r="B2412" t="s">
        <v>34</v>
      </c>
      <c r="C2412" t="s">
        <v>274</v>
      </c>
      <c r="D2412" t="s">
        <v>275</v>
      </c>
      <c r="E2412" t="s">
        <v>232</v>
      </c>
      <c r="F2412" t="s">
        <v>215</v>
      </c>
      <c r="G2412">
        <v>0</v>
      </c>
    </row>
    <row r="2413" spans="1:7" x14ac:dyDescent="0.35">
      <c r="A2413" t="s">
        <v>276</v>
      </c>
      <c r="B2413" t="s">
        <v>34</v>
      </c>
      <c r="C2413" t="s">
        <v>274</v>
      </c>
      <c r="D2413" t="s">
        <v>275</v>
      </c>
      <c r="E2413" t="s">
        <v>233</v>
      </c>
      <c r="F2413" t="s">
        <v>215</v>
      </c>
      <c r="G2413">
        <v>0</v>
      </c>
    </row>
    <row r="2414" spans="1:7" x14ac:dyDescent="0.35">
      <c r="A2414" t="s">
        <v>276</v>
      </c>
      <c r="B2414" t="s">
        <v>34</v>
      </c>
      <c r="C2414" t="s">
        <v>274</v>
      </c>
      <c r="D2414" t="s">
        <v>275</v>
      </c>
      <c r="E2414" t="s">
        <v>234</v>
      </c>
      <c r="F2414" t="s">
        <v>215</v>
      </c>
      <c r="G2414">
        <v>0</v>
      </c>
    </row>
    <row r="2415" spans="1:7" x14ac:dyDescent="0.35">
      <c r="A2415" t="s">
        <v>276</v>
      </c>
      <c r="B2415" t="s">
        <v>34</v>
      </c>
      <c r="C2415" t="s">
        <v>274</v>
      </c>
      <c r="D2415" t="s">
        <v>275</v>
      </c>
      <c r="E2415" t="s">
        <v>235</v>
      </c>
      <c r="F2415" t="s">
        <v>215</v>
      </c>
      <c r="G2415">
        <v>0</v>
      </c>
    </row>
    <row r="2416" spans="1:7" x14ac:dyDescent="0.35">
      <c r="A2416" t="s">
        <v>276</v>
      </c>
      <c r="B2416" t="s">
        <v>34</v>
      </c>
      <c r="C2416" t="s">
        <v>274</v>
      </c>
      <c r="D2416" t="s">
        <v>275</v>
      </c>
      <c r="E2416" t="s">
        <v>236</v>
      </c>
      <c r="F2416" t="s">
        <v>215</v>
      </c>
      <c r="G2416">
        <v>3</v>
      </c>
    </row>
    <row r="2417" spans="1:7" x14ac:dyDescent="0.35">
      <c r="A2417" t="s">
        <v>276</v>
      </c>
      <c r="B2417" t="s">
        <v>34</v>
      </c>
      <c r="C2417" t="s">
        <v>274</v>
      </c>
      <c r="D2417" t="s">
        <v>275</v>
      </c>
      <c r="E2417" t="s">
        <v>237</v>
      </c>
      <c r="F2417" t="s">
        <v>215</v>
      </c>
      <c r="G2417">
        <v>1</v>
      </c>
    </row>
    <row r="2418" spans="1:7" x14ac:dyDescent="0.35">
      <c r="A2418" t="s">
        <v>276</v>
      </c>
      <c r="B2418" t="s">
        <v>34</v>
      </c>
      <c r="C2418" t="s">
        <v>274</v>
      </c>
      <c r="D2418" t="s">
        <v>275</v>
      </c>
      <c r="E2418" t="s">
        <v>238</v>
      </c>
      <c r="F2418" t="s">
        <v>215</v>
      </c>
      <c r="G2418">
        <v>2</v>
      </c>
    </row>
    <row r="2419" spans="1:7" x14ac:dyDescent="0.35">
      <c r="A2419" t="s">
        <v>276</v>
      </c>
      <c r="B2419" t="s">
        <v>34</v>
      </c>
      <c r="C2419" t="s">
        <v>274</v>
      </c>
      <c r="D2419" t="s">
        <v>275</v>
      </c>
      <c r="E2419" t="s">
        <v>239</v>
      </c>
      <c r="F2419" t="s">
        <v>215</v>
      </c>
      <c r="G2419">
        <v>0</v>
      </c>
    </row>
    <row r="2420" spans="1:7" x14ac:dyDescent="0.35">
      <c r="A2420" t="s">
        <v>276</v>
      </c>
      <c r="B2420" t="s">
        <v>34</v>
      </c>
      <c r="C2420" t="s">
        <v>274</v>
      </c>
      <c r="D2420" t="s">
        <v>275</v>
      </c>
      <c r="E2420" t="s">
        <v>240</v>
      </c>
      <c r="F2420" t="s">
        <v>215</v>
      </c>
      <c r="G2420">
        <v>3</v>
      </c>
    </row>
    <row r="2421" spans="1:7" x14ac:dyDescent="0.35">
      <c r="A2421" t="s">
        <v>276</v>
      </c>
      <c r="B2421" t="s">
        <v>34</v>
      </c>
      <c r="C2421" t="s">
        <v>274</v>
      </c>
      <c r="D2421" t="s">
        <v>275</v>
      </c>
      <c r="E2421" t="s">
        <v>241</v>
      </c>
      <c r="F2421" t="s">
        <v>215</v>
      </c>
      <c r="G2421">
        <v>0</v>
      </c>
    </row>
    <row r="2422" spans="1:7" x14ac:dyDescent="0.35">
      <c r="A2422" t="s">
        <v>276</v>
      </c>
      <c r="B2422" t="s">
        <v>35</v>
      </c>
      <c r="C2422" t="s">
        <v>274</v>
      </c>
      <c r="D2422" t="s">
        <v>275</v>
      </c>
      <c r="E2422" t="s">
        <v>228</v>
      </c>
      <c r="F2422" t="s">
        <v>215</v>
      </c>
      <c r="G2422">
        <v>0</v>
      </c>
    </row>
    <row r="2423" spans="1:7" x14ac:dyDescent="0.35">
      <c r="A2423" t="s">
        <v>276</v>
      </c>
      <c r="B2423" t="s">
        <v>35</v>
      </c>
      <c r="C2423" t="s">
        <v>274</v>
      </c>
      <c r="D2423" t="s">
        <v>275</v>
      </c>
      <c r="E2423" t="s">
        <v>229</v>
      </c>
      <c r="F2423" t="s">
        <v>215</v>
      </c>
      <c r="G2423">
        <v>0</v>
      </c>
    </row>
    <row r="2424" spans="1:7" x14ac:dyDescent="0.35">
      <c r="A2424" t="s">
        <v>276</v>
      </c>
      <c r="B2424" t="s">
        <v>35</v>
      </c>
      <c r="C2424" t="s">
        <v>274</v>
      </c>
      <c r="D2424" t="s">
        <v>275</v>
      </c>
      <c r="E2424" t="s">
        <v>230</v>
      </c>
      <c r="F2424" t="s">
        <v>215</v>
      </c>
      <c r="G2424">
        <v>0</v>
      </c>
    </row>
    <row r="2425" spans="1:7" x14ac:dyDescent="0.35">
      <c r="A2425" t="s">
        <v>276</v>
      </c>
      <c r="B2425" t="s">
        <v>35</v>
      </c>
      <c r="C2425" t="s">
        <v>274</v>
      </c>
      <c r="D2425" t="s">
        <v>275</v>
      </c>
      <c r="E2425" t="s">
        <v>231</v>
      </c>
      <c r="F2425" t="s">
        <v>215</v>
      </c>
      <c r="G2425">
        <v>0</v>
      </c>
    </row>
    <row r="2426" spans="1:7" x14ac:dyDescent="0.35">
      <c r="A2426" t="s">
        <v>276</v>
      </c>
      <c r="B2426" t="s">
        <v>35</v>
      </c>
      <c r="C2426" t="s">
        <v>274</v>
      </c>
      <c r="D2426" t="s">
        <v>275</v>
      </c>
      <c r="E2426" t="s">
        <v>232</v>
      </c>
      <c r="F2426" t="s">
        <v>215</v>
      </c>
      <c r="G2426">
        <v>15</v>
      </c>
    </row>
    <row r="2427" spans="1:7" x14ac:dyDescent="0.35">
      <c r="A2427" t="s">
        <v>276</v>
      </c>
      <c r="B2427" t="s">
        <v>35</v>
      </c>
      <c r="C2427" t="s">
        <v>274</v>
      </c>
      <c r="D2427" t="s">
        <v>275</v>
      </c>
      <c r="E2427" t="s">
        <v>233</v>
      </c>
      <c r="F2427" t="s">
        <v>215</v>
      </c>
      <c r="G2427">
        <v>1</v>
      </c>
    </row>
    <row r="2428" spans="1:7" x14ac:dyDescent="0.35">
      <c r="A2428" t="s">
        <v>276</v>
      </c>
      <c r="B2428" t="s">
        <v>35</v>
      </c>
      <c r="C2428" t="s">
        <v>274</v>
      </c>
      <c r="D2428" t="s">
        <v>275</v>
      </c>
      <c r="E2428" t="s">
        <v>234</v>
      </c>
      <c r="F2428" t="s">
        <v>215</v>
      </c>
      <c r="G2428">
        <v>0</v>
      </c>
    </row>
    <row r="2429" spans="1:7" x14ac:dyDescent="0.35">
      <c r="A2429" t="s">
        <v>276</v>
      </c>
      <c r="B2429" t="s">
        <v>35</v>
      </c>
      <c r="C2429" t="s">
        <v>274</v>
      </c>
      <c r="D2429" t="s">
        <v>275</v>
      </c>
      <c r="E2429" t="s">
        <v>235</v>
      </c>
      <c r="F2429" t="s">
        <v>215</v>
      </c>
      <c r="G2429">
        <v>0</v>
      </c>
    </row>
    <row r="2430" spans="1:7" x14ac:dyDescent="0.35">
      <c r="A2430" t="s">
        <v>276</v>
      </c>
      <c r="B2430" t="s">
        <v>35</v>
      </c>
      <c r="C2430" t="s">
        <v>274</v>
      </c>
      <c r="D2430" t="s">
        <v>275</v>
      </c>
      <c r="E2430" t="s">
        <v>236</v>
      </c>
      <c r="F2430" t="s">
        <v>215</v>
      </c>
      <c r="G2430">
        <v>3</v>
      </c>
    </row>
    <row r="2431" spans="1:7" x14ac:dyDescent="0.35">
      <c r="A2431" t="s">
        <v>276</v>
      </c>
      <c r="B2431" t="s">
        <v>35</v>
      </c>
      <c r="C2431" t="s">
        <v>274</v>
      </c>
      <c r="D2431" t="s">
        <v>275</v>
      </c>
      <c r="E2431" t="s">
        <v>237</v>
      </c>
      <c r="F2431" t="s">
        <v>215</v>
      </c>
      <c r="G2431">
        <v>0</v>
      </c>
    </row>
    <row r="2432" spans="1:7" x14ac:dyDescent="0.35">
      <c r="A2432" t="s">
        <v>276</v>
      </c>
      <c r="B2432" t="s">
        <v>35</v>
      </c>
      <c r="C2432" t="s">
        <v>274</v>
      </c>
      <c r="D2432" t="s">
        <v>275</v>
      </c>
      <c r="E2432" t="s">
        <v>238</v>
      </c>
      <c r="F2432" t="s">
        <v>215</v>
      </c>
      <c r="G2432">
        <v>0</v>
      </c>
    </row>
    <row r="2433" spans="1:7" x14ac:dyDescent="0.35">
      <c r="A2433" t="s">
        <v>276</v>
      </c>
      <c r="B2433" t="s">
        <v>35</v>
      </c>
      <c r="C2433" t="s">
        <v>274</v>
      </c>
      <c r="D2433" t="s">
        <v>275</v>
      </c>
      <c r="E2433" t="s">
        <v>239</v>
      </c>
      <c r="F2433" t="s">
        <v>215</v>
      </c>
      <c r="G2433">
        <v>0</v>
      </c>
    </row>
    <row r="2434" spans="1:7" x14ac:dyDescent="0.35">
      <c r="A2434" t="s">
        <v>276</v>
      </c>
      <c r="B2434" t="s">
        <v>35</v>
      </c>
      <c r="C2434" t="s">
        <v>274</v>
      </c>
      <c r="D2434" t="s">
        <v>275</v>
      </c>
      <c r="E2434" t="s">
        <v>240</v>
      </c>
      <c r="F2434" t="s">
        <v>215</v>
      </c>
      <c r="G2434">
        <v>3</v>
      </c>
    </row>
    <row r="2435" spans="1:7" x14ac:dyDescent="0.35">
      <c r="A2435" t="s">
        <v>276</v>
      </c>
      <c r="B2435" t="s">
        <v>35</v>
      </c>
      <c r="C2435" t="s">
        <v>274</v>
      </c>
      <c r="D2435" t="s">
        <v>275</v>
      </c>
      <c r="E2435" t="s">
        <v>241</v>
      </c>
      <c r="F2435" t="s">
        <v>215</v>
      </c>
      <c r="G2435">
        <v>0</v>
      </c>
    </row>
    <row r="2436" spans="1:7" x14ac:dyDescent="0.35">
      <c r="A2436" t="s">
        <v>276</v>
      </c>
      <c r="B2436" t="s">
        <v>36</v>
      </c>
      <c r="C2436" t="s">
        <v>274</v>
      </c>
      <c r="D2436" t="s">
        <v>275</v>
      </c>
      <c r="E2436" t="s">
        <v>228</v>
      </c>
      <c r="F2436" t="s">
        <v>215</v>
      </c>
      <c r="G2436">
        <v>0</v>
      </c>
    </row>
    <row r="2437" spans="1:7" x14ac:dyDescent="0.35">
      <c r="A2437" t="s">
        <v>276</v>
      </c>
      <c r="B2437" t="s">
        <v>36</v>
      </c>
      <c r="C2437" t="s">
        <v>274</v>
      </c>
      <c r="D2437" t="s">
        <v>275</v>
      </c>
      <c r="E2437" t="s">
        <v>229</v>
      </c>
      <c r="F2437" t="s">
        <v>215</v>
      </c>
      <c r="G2437">
        <v>0</v>
      </c>
    </row>
    <row r="2438" spans="1:7" x14ac:dyDescent="0.35">
      <c r="A2438" t="s">
        <v>276</v>
      </c>
      <c r="B2438" t="s">
        <v>36</v>
      </c>
      <c r="C2438" t="s">
        <v>274</v>
      </c>
      <c r="D2438" t="s">
        <v>275</v>
      </c>
      <c r="E2438" t="s">
        <v>230</v>
      </c>
      <c r="F2438" t="s">
        <v>215</v>
      </c>
      <c r="G2438">
        <v>2</v>
      </c>
    </row>
    <row r="2439" spans="1:7" x14ac:dyDescent="0.35">
      <c r="A2439" t="s">
        <v>276</v>
      </c>
      <c r="B2439" t="s">
        <v>36</v>
      </c>
      <c r="C2439" t="s">
        <v>274</v>
      </c>
      <c r="D2439" t="s">
        <v>275</v>
      </c>
      <c r="E2439" t="s">
        <v>231</v>
      </c>
      <c r="F2439" t="s">
        <v>215</v>
      </c>
      <c r="G2439">
        <v>1</v>
      </c>
    </row>
    <row r="2440" spans="1:7" x14ac:dyDescent="0.35">
      <c r="A2440" t="s">
        <v>276</v>
      </c>
      <c r="B2440" t="s">
        <v>36</v>
      </c>
      <c r="C2440" t="s">
        <v>274</v>
      </c>
      <c r="D2440" t="s">
        <v>275</v>
      </c>
      <c r="E2440" t="s">
        <v>232</v>
      </c>
      <c r="F2440" t="s">
        <v>215</v>
      </c>
      <c r="G2440">
        <v>0</v>
      </c>
    </row>
    <row r="2441" spans="1:7" x14ac:dyDescent="0.35">
      <c r="A2441" t="s">
        <v>276</v>
      </c>
      <c r="B2441" t="s">
        <v>36</v>
      </c>
      <c r="C2441" t="s">
        <v>274</v>
      </c>
      <c r="D2441" t="s">
        <v>275</v>
      </c>
      <c r="E2441" t="s">
        <v>233</v>
      </c>
      <c r="F2441" t="s">
        <v>215</v>
      </c>
      <c r="G2441">
        <v>0</v>
      </c>
    </row>
    <row r="2442" spans="1:7" x14ac:dyDescent="0.35">
      <c r="A2442" t="s">
        <v>276</v>
      </c>
      <c r="B2442" t="s">
        <v>36</v>
      </c>
      <c r="C2442" t="s">
        <v>274</v>
      </c>
      <c r="D2442" t="s">
        <v>275</v>
      </c>
      <c r="E2442" t="s">
        <v>234</v>
      </c>
      <c r="F2442" t="s">
        <v>215</v>
      </c>
      <c r="G2442">
        <v>0</v>
      </c>
    </row>
    <row r="2443" spans="1:7" x14ac:dyDescent="0.35">
      <c r="A2443" t="s">
        <v>276</v>
      </c>
      <c r="B2443" t="s">
        <v>36</v>
      </c>
      <c r="C2443" t="s">
        <v>274</v>
      </c>
      <c r="D2443" t="s">
        <v>275</v>
      </c>
      <c r="E2443" t="s">
        <v>235</v>
      </c>
      <c r="F2443" t="s">
        <v>215</v>
      </c>
      <c r="G2443">
        <v>0</v>
      </c>
    </row>
    <row r="2444" spans="1:7" x14ac:dyDescent="0.35">
      <c r="A2444" t="s">
        <v>276</v>
      </c>
      <c r="B2444" t="s">
        <v>36</v>
      </c>
      <c r="C2444" t="s">
        <v>274</v>
      </c>
      <c r="D2444" t="s">
        <v>275</v>
      </c>
      <c r="E2444" t="s">
        <v>236</v>
      </c>
      <c r="F2444" t="s">
        <v>215</v>
      </c>
      <c r="G2444">
        <v>0</v>
      </c>
    </row>
    <row r="2445" spans="1:7" x14ac:dyDescent="0.35">
      <c r="A2445" t="s">
        <v>276</v>
      </c>
      <c r="B2445" t="s">
        <v>36</v>
      </c>
      <c r="C2445" t="s">
        <v>274</v>
      </c>
      <c r="D2445" t="s">
        <v>275</v>
      </c>
      <c r="E2445" t="s">
        <v>237</v>
      </c>
      <c r="F2445" t="s">
        <v>215</v>
      </c>
      <c r="G2445">
        <v>0</v>
      </c>
    </row>
    <row r="2446" spans="1:7" x14ac:dyDescent="0.35">
      <c r="A2446" t="s">
        <v>276</v>
      </c>
      <c r="B2446" t="s">
        <v>36</v>
      </c>
      <c r="C2446" t="s">
        <v>274</v>
      </c>
      <c r="D2446" t="s">
        <v>275</v>
      </c>
      <c r="E2446" t="s">
        <v>238</v>
      </c>
      <c r="F2446" t="s">
        <v>215</v>
      </c>
      <c r="G2446">
        <v>0</v>
      </c>
    </row>
    <row r="2447" spans="1:7" x14ac:dyDescent="0.35">
      <c r="A2447" t="s">
        <v>276</v>
      </c>
      <c r="B2447" t="s">
        <v>36</v>
      </c>
      <c r="C2447" t="s">
        <v>274</v>
      </c>
      <c r="D2447" t="s">
        <v>275</v>
      </c>
      <c r="E2447" t="s">
        <v>239</v>
      </c>
      <c r="F2447" t="s">
        <v>215</v>
      </c>
      <c r="G2447">
        <v>0</v>
      </c>
    </row>
    <row r="2448" spans="1:7" x14ac:dyDescent="0.35">
      <c r="A2448" t="s">
        <v>276</v>
      </c>
      <c r="B2448" t="s">
        <v>36</v>
      </c>
      <c r="C2448" t="s">
        <v>274</v>
      </c>
      <c r="D2448" t="s">
        <v>275</v>
      </c>
      <c r="E2448" t="s">
        <v>240</v>
      </c>
      <c r="F2448" t="s">
        <v>215</v>
      </c>
      <c r="G2448">
        <v>0</v>
      </c>
    </row>
    <row r="2449" spans="1:7" x14ac:dyDescent="0.35">
      <c r="A2449" t="s">
        <v>276</v>
      </c>
      <c r="B2449" t="s">
        <v>36</v>
      </c>
      <c r="C2449" t="s">
        <v>274</v>
      </c>
      <c r="D2449" t="s">
        <v>275</v>
      </c>
      <c r="E2449" t="s">
        <v>241</v>
      </c>
      <c r="F2449" t="s">
        <v>215</v>
      </c>
      <c r="G2449">
        <v>0</v>
      </c>
    </row>
    <row r="2450" spans="1:7" x14ac:dyDescent="0.35">
      <c r="A2450" t="s">
        <v>276</v>
      </c>
      <c r="B2450" t="s">
        <v>37</v>
      </c>
      <c r="C2450" t="s">
        <v>274</v>
      </c>
      <c r="D2450" t="s">
        <v>275</v>
      </c>
      <c r="E2450" t="s">
        <v>228</v>
      </c>
      <c r="F2450" t="s">
        <v>215</v>
      </c>
      <c r="G2450">
        <v>0</v>
      </c>
    </row>
    <row r="2451" spans="1:7" x14ac:dyDescent="0.35">
      <c r="A2451" t="s">
        <v>276</v>
      </c>
      <c r="B2451" t="s">
        <v>37</v>
      </c>
      <c r="C2451" t="s">
        <v>274</v>
      </c>
      <c r="D2451" t="s">
        <v>275</v>
      </c>
      <c r="E2451" t="s">
        <v>229</v>
      </c>
      <c r="F2451" t="s">
        <v>215</v>
      </c>
      <c r="G2451">
        <v>0</v>
      </c>
    </row>
    <row r="2452" spans="1:7" x14ac:dyDescent="0.35">
      <c r="A2452" t="s">
        <v>276</v>
      </c>
      <c r="B2452" t="s">
        <v>37</v>
      </c>
      <c r="C2452" t="s">
        <v>274</v>
      </c>
      <c r="D2452" t="s">
        <v>275</v>
      </c>
      <c r="E2452" t="s">
        <v>230</v>
      </c>
      <c r="F2452" t="s">
        <v>215</v>
      </c>
      <c r="G2452">
        <v>20</v>
      </c>
    </row>
    <row r="2453" spans="1:7" x14ac:dyDescent="0.35">
      <c r="A2453" t="s">
        <v>276</v>
      </c>
      <c r="B2453" t="s">
        <v>37</v>
      </c>
      <c r="C2453" t="s">
        <v>274</v>
      </c>
      <c r="D2453" t="s">
        <v>275</v>
      </c>
      <c r="E2453" t="s">
        <v>231</v>
      </c>
      <c r="F2453" t="s">
        <v>215</v>
      </c>
      <c r="G2453">
        <v>0</v>
      </c>
    </row>
    <row r="2454" spans="1:7" x14ac:dyDescent="0.35">
      <c r="A2454" t="s">
        <v>276</v>
      </c>
      <c r="B2454" t="s">
        <v>37</v>
      </c>
      <c r="C2454" t="s">
        <v>274</v>
      </c>
      <c r="D2454" t="s">
        <v>275</v>
      </c>
      <c r="E2454" t="s">
        <v>232</v>
      </c>
      <c r="F2454" t="s">
        <v>215</v>
      </c>
      <c r="G2454">
        <v>0</v>
      </c>
    </row>
    <row r="2455" spans="1:7" x14ac:dyDescent="0.35">
      <c r="A2455" t="s">
        <v>276</v>
      </c>
      <c r="B2455" t="s">
        <v>37</v>
      </c>
      <c r="C2455" t="s">
        <v>274</v>
      </c>
      <c r="D2455" t="s">
        <v>275</v>
      </c>
      <c r="E2455" t="s">
        <v>233</v>
      </c>
      <c r="F2455" t="s">
        <v>215</v>
      </c>
      <c r="G2455">
        <v>0</v>
      </c>
    </row>
    <row r="2456" spans="1:7" x14ac:dyDescent="0.35">
      <c r="A2456" t="s">
        <v>276</v>
      </c>
      <c r="B2456" t="s">
        <v>37</v>
      </c>
      <c r="C2456" t="s">
        <v>274</v>
      </c>
      <c r="D2456" t="s">
        <v>275</v>
      </c>
      <c r="E2456" t="s">
        <v>234</v>
      </c>
      <c r="F2456" t="s">
        <v>215</v>
      </c>
      <c r="G2456">
        <v>2</v>
      </c>
    </row>
    <row r="2457" spans="1:7" x14ac:dyDescent="0.35">
      <c r="A2457" t="s">
        <v>276</v>
      </c>
      <c r="B2457" t="s">
        <v>37</v>
      </c>
      <c r="C2457" t="s">
        <v>274</v>
      </c>
      <c r="D2457" t="s">
        <v>275</v>
      </c>
      <c r="E2457" t="s">
        <v>235</v>
      </c>
      <c r="F2457" t="s">
        <v>215</v>
      </c>
      <c r="G2457">
        <v>3</v>
      </c>
    </row>
    <row r="2458" spans="1:7" x14ac:dyDescent="0.35">
      <c r="A2458" t="s">
        <v>276</v>
      </c>
      <c r="B2458" t="s">
        <v>37</v>
      </c>
      <c r="C2458" t="s">
        <v>274</v>
      </c>
      <c r="D2458" t="s">
        <v>275</v>
      </c>
      <c r="E2458" t="s">
        <v>236</v>
      </c>
      <c r="F2458" t="s">
        <v>215</v>
      </c>
      <c r="G2458">
        <v>3</v>
      </c>
    </row>
    <row r="2459" spans="1:7" x14ac:dyDescent="0.35">
      <c r="A2459" t="s">
        <v>276</v>
      </c>
      <c r="B2459" t="s">
        <v>37</v>
      </c>
      <c r="C2459" t="s">
        <v>274</v>
      </c>
      <c r="D2459" t="s">
        <v>275</v>
      </c>
      <c r="E2459" t="s">
        <v>237</v>
      </c>
      <c r="F2459" t="s">
        <v>215</v>
      </c>
      <c r="G2459">
        <v>0</v>
      </c>
    </row>
    <row r="2460" spans="1:7" x14ac:dyDescent="0.35">
      <c r="A2460" t="s">
        <v>276</v>
      </c>
      <c r="B2460" t="s">
        <v>37</v>
      </c>
      <c r="C2460" t="s">
        <v>274</v>
      </c>
      <c r="D2460" t="s">
        <v>275</v>
      </c>
      <c r="E2460" t="s">
        <v>238</v>
      </c>
      <c r="F2460" t="s">
        <v>215</v>
      </c>
      <c r="G2460">
        <v>0</v>
      </c>
    </row>
    <row r="2461" spans="1:7" x14ac:dyDescent="0.35">
      <c r="A2461" t="s">
        <v>276</v>
      </c>
      <c r="B2461" t="s">
        <v>37</v>
      </c>
      <c r="C2461" t="s">
        <v>274</v>
      </c>
      <c r="D2461" t="s">
        <v>275</v>
      </c>
      <c r="E2461" t="s">
        <v>239</v>
      </c>
      <c r="F2461" t="s">
        <v>215</v>
      </c>
      <c r="G2461">
        <v>1</v>
      </c>
    </row>
    <row r="2462" spans="1:7" x14ac:dyDescent="0.35">
      <c r="A2462" t="s">
        <v>276</v>
      </c>
      <c r="B2462" t="s">
        <v>37</v>
      </c>
      <c r="C2462" t="s">
        <v>274</v>
      </c>
      <c r="D2462" t="s">
        <v>275</v>
      </c>
      <c r="E2462" t="s">
        <v>240</v>
      </c>
      <c r="F2462" t="s">
        <v>215</v>
      </c>
      <c r="G2462">
        <v>5</v>
      </c>
    </row>
    <row r="2463" spans="1:7" x14ac:dyDescent="0.35">
      <c r="A2463" t="s">
        <v>276</v>
      </c>
      <c r="B2463" t="s">
        <v>37</v>
      </c>
      <c r="C2463" t="s">
        <v>274</v>
      </c>
      <c r="D2463" t="s">
        <v>275</v>
      </c>
      <c r="E2463" t="s">
        <v>241</v>
      </c>
      <c r="F2463" t="s">
        <v>215</v>
      </c>
      <c r="G2463">
        <v>1</v>
      </c>
    </row>
    <row r="2464" spans="1:7" x14ac:dyDescent="0.35">
      <c r="A2464" t="s">
        <v>276</v>
      </c>
      <c r="B2464" t="s">
        <v>38</v>
      </c>
      <c r="C2464" t="s">
        <v>274</v>
      </c>
      <c r="D2464" t="s">
        <v>275</v>
      </c>
      <c r="E2464" t="s">
        <v>228</v>
      </c>
      <c r="F2464" t="s">
        <v>215</v>
      </c>
      <c r="G2464">
        <v>0</v>
      </c>
    </row>
    <row r="2465" spans="1:7" x14ac:dyDescent="0.35">
      <c r="A2465" t="s">
        <v>276</v>
      </c>
      <c r="B2465" t="s">
        <v>38</v>
      </c>
      <c r="C2465" t="s">
        <v>274</v>
      </c>
      <c r="D2465" t="s">
        <v>275</v>
      </c>
      <c r="E2465" t="s">
        <v>229</v>
      </c>
      <c r="F2465" t="s">
        <v>215</v>
      </c>
      <c r="G2465">
        <v>0</v>
      </c>
    </row>
    <row r="2466" spans="1:7" x14ac:dyDescent="0.35">
      <c r="A2466" t="s">
        <v>276</v>
      </c>
      <c r="B2466" t="s">
        <v>38</v>
      </c>
      <c r="C2466" t="s">
        <v>274</v>
      </c>
      <c r="D2466" t="s">
        <v>275</v>
      </c>
      <c r="E2466" t="s">
        <v>230</v>
      </c>
      <c r="F2466" t="s">
        <v>215</v>
      </c>
      <c r="G2466">
        <v>2</v>
      </c>
    </row>
    <row r="2467" spans="1:7" x14ac:dyDescent="0.35">
      <c r="A2467" t="s">
        <v>276</v>
      </c>
      <c r="B2467" t="s">
        <v>38</v>
      </c>
      <c r="C2467" t="s">
        <v>274</v>
      </c>
      <c r="D2467" t="s">
        <v>275</v>
      </c>
      <c r="E2467" t="s">
        <v>231</v>
      </c>
      <c r="F2467" t="s">
        <v>215</v>
      </c>
      <c r="G2467">
        <v>0</v>
      </c>
    </row>
    <row r="2468" spans="1:7" x14ac:dyDescent="0.35">
      <c r="A2468" t="s">
        <v>276</v>
      </c>
      <c r="B2468" t="s">
        <v>38</v>
      </c>
      <c r="C2468" t="s">
        <v>274</v>
      </c>
      <c r="D2468" t="s">
        <v>275</v>
      </c>
      <c r="E2468" t="s">
        <v>232</v>
      </c>
      <c r="F2468" t="s">
        <v>215</v>
      </c>
      <c r="G2468">
        <v>7</v>
      </c>
    </row>
    <row r="2469" spans="1:7" x14ac:dyDescent="0.35">
      <c r="A2469" t="s">
        <v>276</v>
      </c>
      <c r="B2469" t="s">
        <v>38</v>
      </c>
      <c r="C2469" t="s">
        <v>274</v>
      </c>
      <c r="D2469" t="s">
        <v>275</v>
      </c>
      <c r="E2469" t="s">
        <v>233</v>
      </c>
      <c r="F2469" t="s">
        <v>215</v>
      </c>
      <c r="G2469">
        <v>1</v>
      </c>
    </row>
    <row r="2470" spans="1:7" x14ac:dyDescent="0.35">
      <c r="A2470" t="s">
        <v>276</v>
      </c>
      <c r="B2470" t="s">
        <v>38</v>
      </c>
      <c r="C2470" t="s">
        <v>274</v>
      </c>
      <c r="D2470" t="s">
        <v>275</v>
      </c>
      <c r="E2470" t="s">
        <v>234</v>
      </c>
      <c r="F2470" t="s">
        <v>215</v>
      </c>
      <c r="G2470">
        <v>0</v>
      </c>
    </row>
    <row r="2471" spans="1:7" x14ac:dyDescent="0.35">
      <c r="A2471" t="s">
        <v>276</v>
      </c>
      <c r="B2471" t="s">
        <v>38</v>
      </c>
      <c r="C2471" t="s">
        <v>274</v>
      </c>
      <c r="D2471" t="s">
        <v>275</v>
      </c>
      <c r="E2471" t="s">
        <v>235</v>
      </c>
      <c r="F2471" t="s">
        <v>215</v>
      </c>
      <c r="G2471">
        <v>0</v>
      </c>
    </row>
    <row r="2472" spans="1:7" x14ac:dyDescent="0.35">
      <c r="A2472" t="s">
        <v>276</v>
      </c>
      <c r="B2472" t="s">
        <v>38</v>
      </c>
      <c r="C2472" t="s">
        <v>274</v>
      </c>
      <c r="D2472" t="s">
        <v>275</v>
      </c>
      <c r="E2472" t="s">
        <v>236</v>
      </c>
      <c r="F2472" t="s">
        <v>215</v>
      </c>
      <c r="G2472">
        <v>2</v>
      </c>
    </row>
    <row r="2473" spans="1:7" x14ac:dyDescent="0.35">
      <c r="A2473" t="s">
        <v>276</v>
      </c>
      <c r="B2473" t="s">
        <v>38</v>
      </c>
      <c r="C2473" t="s">
        <v>274</v>
      </c>
      <c r="D2473" t="s">
        <v>275</v>
      </c>
      <c r="E2473" t="s">
        <v>237</v>
      </c>
      <c r="F2473" t="s">
        <v>215</v>
      </c>
      <c r="G2473">
        <v>0</v>
      </c>
    </row>
    <row r="2474" spans="1:7" x14ac:dyDescent="0.35">
      <c r="A2474" t="s">
        <v>276</v>
      </c>
      <c r="B2474" t="s">
        <v>38</v>
      </c>
      <c r="C2474" t="s">
        <v>274</v>
      </c>
      <c r="D2474" t="s">
        <v>275</v>
      </c>
      <c r="E2474" t="s">
        <v>238</v>
      </c>
      <c r="F2474" t="s">
        <v>215</v>
      </c>
      <c r="G2474">
        <v>0</v>
      </c>
    </row>
    <row r="2475" spans="1:7" x14ac:dyDescent="0.35">
      <c r="A2475" t="s">
        <v>276</v>
      </c>
      <c r="B2475" t="s">
        <v>38</v>
      </c>
      <c r="C2475" t="s">
        <v>274</v>
      </c>
      <c r="D2475" t="s">
        <v>275</v>
      </c>
      <c r="E2475" t="s">
        <v>239</v>
      </c>
      <c r="F2475" t="s">
        <v>215</v>
      </c>
      <c r="G2475">
        <v>0</v>
      </c>
    </row>
    <row r="2476" spans="1:7" x14ac:dyDescent="0.35">
      <c r="A2476" t="s">
        <v>276</v>
      </c>
      <c r="B2476" t="s">
        <v>38</v>
      </c>
      <c r="C2476" t="s">
        <v>274</v>
      </c>
      <c r="D2476" t="s">
        <v>275</v>
      </c>
      <c r="E2476" t="s">
        <v>240</v>
      </c>
      <c r="F2476" t="s">
        <v>215</v>
      </c>
      <c r="G2476">
        <v>1</v>
      </c>
    </row>
    <row r="2477" spans="1:7" x14ac:dyDescent="0.35">
      <c r="A2477" t="s">
        <v>276</v>
      </c>
      <c r="B2477" t="s">
        <v>38</v>
      </c>
      <c r="C2477" t="s">
        <v>274</v>
      </c>
      <c r="D2477" t="s">
        <v>275</v>
      </c>
      <c r="E2477" t="s">
        <v>241</v>
      </c>
      <c r="F2477" t="s">
        <v>215</v>
      </c>
      <c r="G2477">
        <v>0</v>
      </c>
    </row>
    <row r="2478" spans="1:7" x14ac:dyDescent="0.35">
      <c r="A2478" t="s">
        <v>276</v>
      </c>
      <c r="B2478" t="s">
        <v>40</v>
      </c>
      <c r="C2478" t="s">
        <v>274</v>
      </c>
      <c r="D2478" t="s">
        <v>275</v>
      </c>
      <c r="E2478" t="s">
        <v>228</v>
      </c>
      <c r="F2478" t="s">
        <v>215</v>
      </c>
      <c r="G2478">
        <v>1</v>
      </c>
    </row>
    <row r="2479" spans="1:7" x14ac:dyDescent="0.35">
      <c r="A2479" t="s">
        <v>276</v>
      </c>
      <c r="B2479" t="s">
        <v>40</v>
      </c>
      <c r="C2479" t="s">
        <v>274</v>
      </c>
      <c r="D2479" t="s">
        <v>275</v>
      </c>
      <c r="E2479" t="s">
        <v>229</v>
      </c>
      <c r="F2479" t="s">
        <v>215</v>
      </c>
      <c r="G2479">
        <v>3</v>
      </c>
    </row>
    <row r="2480" spans="1:7" x14ac:dyDescent="0.35">
      <c r="A2480" t="s">
        <v>276</v>
      </c>
      <c r="B2480" t="s">
        <v>40</v>
      </c>
      <c r="C2480" t="s">
        <v>274</v>
      </c>
      <c r="D2480" t="s">
        <v>275</v>
      </c>
      <c r="E2480" t="s">
        <v>230</v>
      </c>
      <c r="F2480" t="s">
        <v>215</v>
      </c>
      <c r="G2480">
        <v>8</v>
      </c>
    </row>
    <row r="2481" spans="1:7" x14ac:dyDescent="0.35">
      <c r="A2481" t="s">
        <v>276</v>
      </c>
      <c r="B2481" t="s">
        <v>40</v>
      </c>
      <c r="C2481" t="s">
        <v>274</v>
      </c>
      <c r="D2481" t="s">
        <v>275</v>
      </c>
      <c r="E2481" t="s">
        <v>231</v>
      </c>
      <c r="F2481" t="s">
        <v>215</v>
      </c>
      <c r="G2481">
        <v>0</v>
      </c>
    </row>
    <row r="2482" spans="1:7" x14ac:dyDescent="0.35">
      <c r="A2482" t="s">
        <v>276</v>
      </c>
      <c r="B2482" t="s">
        <v>40</v>
      </c>
      <c r="C2482" t="s">
        <v>274</v>
      </c>
      <c r="D2482" t="s">
        <v>275</v>
      </c>
      <c r="E2482" t="s">
        <v>232</v>
      </c>
      <c r="F2482" t="s">
        <v>215</v>
      </c>
      <c r="G2482">
        <v>2</v>
      </c>
    </row>
    <row r="2483" spans="1:7" x14ac:dyDescent="0.35">
      <c r="A2483" t="s">
        <v>276</v>
      </c>
      <c r="B2483" t="s">
        <v>40</v>
      </c>
      <c r="C2483" t="s">
        <v>274</v>
      </c>
      <c r="D2483" t="s">
        <v>275</v>
      </c>
      <c r="E2483" t="s">
        <v>233</v>
      </c>
      <c r="F2483" t="s">
        <v>215</v>
      </c>
      <c r="G2483">
        <v>0</v>
      </c>
    </row>
    <row r="2484" spans="1:7" x14ac:dyDescent="0.35">
      <c r="A2484" t="s">
        <v>276</v>
      </c>
      <c r="B2484" t="s">
        <v>40</v>
      </c>
      <c r="C2484" t="s">
        <v>274</v>
      </c>
      <c r="D2484" t="s">
        <v>275</v>
      </c>
      <c r="E2484" t="s">
        <v>234</v>
      </c>
      <c r="F2484" t="s">
        <v>215</v>
      </c>
      <c r="G2484">
        <v>0</v>
      </c>
    </row>
    <row r="2485" spans="1:7" x14ac:dyDescent="0.35">
      <c r="A2485" t="s">
        <v>276</v>
      </c>
      <c r="B2485" t="s">
        <v>40</v>
      </c>
      <c r="C2485" t="s">
        <v>274</v>
      </c>
      <c r="D2485" t="s">
        <v>275</v>
      </c>
      <c r="E2485" t="s">
        <v>235</v>
      </c>
      <c r="F2485" t="s">
        <v>215</v>
      </c>
      <c r="G2485">
        <v>1</v>
      </c>
    </row>
    <row r="2486" spans="1:7" x14ac:dyDescent="0.35">
      <c r="A2486" t="s">
        <v>276</v>
      </c>
      <c r="B2486" t="s">
        <v>40</v>
      </c>
      <c r="C2486" t="s">
        <v>274</v>
      </c>
      <c r="D2486" t="s">
        <v>275</v>
      </c>
      <c r="E2486" t="s">
        <v>236</v>
      </c>
      <c r="F2486" t="s">
        <v>215</v>
      </c>
      <c r="G2486">
        <v>0</v>
      </c>
    </row>
    <row r="2487" spans="1:7" x14ac:dyDescent="0.35">
      <c r="A2487" t="s">
        <v>276</v>
      </c>
      <c r="B2487" t="s">
        <v>40</v>
      </c>
      <c r="C2487" t="s">
        <v>274</v>
      </c>
      <c r="D2487" t="s">
        <v>275</v>
      </c>
      <c r="E2487" t="s">
        <v>237</v>
      </c>
      <c r="F2487" t="s">
        <v>215</v>
      </c>
      <c r="G2487">
        <v>0</v>
      </c>
    </row>
    <row r="2488" spans="1:7" x14ac:dyDescent="0.35">
      <c r="A2488" t="s">
        <v>276</v>
      </c>
      <c r="B2488" t="s">
        <v>40</v>
      </c>
      <c r="C2488" t="s">
        <v>274</v>
      </c>
      <c r="D2488" t="s">
        <v>275</v>
      </c>
      <c r="E2488" t="s">
        <v>238</v>
      </c>
      <c r="F2488" t="s">
        <v>215</v>
      </c>
      <c r="G2488">
        <v>0</v>
      </c>
    </row>
    <row r="2489" spans="1:7" x14ac:dyDescent="0.35">
      <c r="A2489" t="s">
        <v>276</v>
      </c>
      <c r="B2489" t="s">
        <v>40</v>
      </c>
      <c r="C2489" t="s">
        <v>274</v>
      </c>
      <c r="D2489" t="s">
        <v>275</v>
      </c>
      <c r="E2489" t="s">
        <v>239</v>
      </c>
      <c r="F2489" t="s">
        <v>215</v>
      </c>
      <c r="G2489">
        <v>0</v>
      </c>
    </row>
    <row r="2490" spans="1:7" x14ac:dyDescent="0.35">
      <c r="A2490" t="s">
        <v>276</v>
      </c>
      <c r="B2490" t="s">
        <v>40</v>
      </c>
      <c r="C2490" t="s">
        <v>274</v>
      </c>
      <c r="D2490" t="s">
        <v>275</v>
      </c>
      <c r="E2490" t="s">
        <v>240</v>
      </c>
      <c r="F2490" t="s">
        <v>215</v>
      </c>
      <c r="G2490">
        <v>0</v>
      </c>
    </row>
    <row r="2491" spans="1:7" x14ac:dyDescent="0.35">
      <c r="A2491" t="s">
        <v>276</v>
      </c>
      <c r="B2491" t="s">
        <v>40</v>
      </c>
      <c r="C2491" t="s">
        <v>274</v>
      </c>
      <c r="D2491" t="s">
        <v>275</v>
      </c>
      <c r="E2491" t="s">
        <v>241</v>
      </c>
      <c r="F2491" t="s">
        <v>215</v>
      </c>
      <c r="G2491">
        <v>0</v>
      </c>
    </row>
    <row r="2492" spans="1:7" x14ac:dyDescent="0.35">
      <c r="A2492" t="s">
        <v>276</v>
      </c>
      <c r="B2492" t="s">
        <v>41</v>
      </c>
      <c r="C2492" t="s">
        <v>274</v>
      </c>
      <c r="D2492" t="s">
        <v>275</v>
      </c>
      <c r="E2492" t="s">
        <v>228</v>
      </c>
      <c r="F2492" t="s">
        <v>215</v>
      </c>
      <c r="G2492">
        <v>0</v>
      </c>
    </row>
    <row r="2493" spans="1:7" x14ac:dyDescent="0.35">
      <c r="A2493" t="s">
        <v>276</v>
      </c>
      <c r="B2493" t="s">
        <v>41</v>
      </c>
      <c r="C2493" t="s">
        <v>274</v>
      </c>
      <c r="D2493" t="s">
        <v>275</v>
      </c>
      <c r="E2493" t="s">
        <v>229</v>
      </c>
      <c r="F2493" t="s">
        <v>215</v>
      </c>
      <c r="G2493">
        <v>0</v>
      </c>
    </row>
    <row r="2494" spans="1:7" x14ac:dyDescent="0.35">
      <c r="A2494" t="s">
        <v>276</v>
      </c>
      <c r="B2494" t="s">
        <v>41</v>
      </c>
      <c r="C2494" t="s">
        <v>274</v>
      </c>
      <c r="D2494" t="s">
        <v>275</v>
      </c>
      <c r="E2494" t="s">
        <v>230</v>
      </c>
      <c r="F2494" t="s">
        <v>215</v>
      </c>
      <c r="G2494">
        <v>2</v>
      </c>
    </row>
    <row r="2495" spans="1:7" x14ac:dyDescent="0.35">
      <c r="A2495" t="s">
        <v>276</v>
      </c>
      <c r="B2495" t="s">
        <v>41</v>
      </c>
      <c r="C2495" t="s">
        <v>274</v>
      </c>
      <c r="D2495" t="s">
        <v>275</v>
      </c>
      <c r="E2495" t="s">
        <v>231</v>
      </c>
      <c r="F2495" t="s">
        <v>215</v>
      </c>
      <c r="G2495">
        <v>0</v>
      </c>
    </row>
    <row r="2496" spans="1:7" x14ac:dyDescent="0.35">
      <c r="A2496" t="s">
        <v>276</v>
      </c>
      <c r="B2496" t="s">
        <v>41</v>
      </c>
      <c r="C2496" t="s">
        <v>274</v>
      </c>
      <c r="D2496" t="s">
        <v>275</v>
      </c>
      <c r="E2496" t="s">
        <v>232</v>
      </c>
      <c r="F2496" t="s">
        <v>215</v>
      </c>
      <c r="G2496">
        <v>3</v>
      </c>
    </row>
    <row r="2497" spans="1:7" x14ac:dyDescent="0.35">
      <c r="A2497" t="s">
        <v>276</v>
      </c>
      <c r="B2497" t="s">
        <v>41</v>
      </c>
      <c r="C2497" t="s">
        <v>274</v>
      </c>
      <c r="D2497" t="s">
        <v>275</v>
      </c>
      <c r="E2497" t="s">
        <v>233</v>
      </c>
      <c r="F2497" t="s">
        <v>215</v>
      </c>
      <c r="G2497">
        <v>0</v>
      </c>
    </row>
    <row r="2498" spans="1:7" x14ac:dyDescent="0.35">
      <c r="A2498" t="s">
        <v>276</v>
      </c>
      <c r="B2498" t="s">
        <v>41</v>
      </c>
      <c r="C2498" t="s">
        <v>274</v>
      </c>
      <c r="D2498" t="s">
        <v>275</v>
      </c>
      <c r="E2498" t="s">
        <v>234</v>
      </c>
      <c r="F2498" t="s">
        <v>215</v>
      </c>
      <c r="G2498">
        <v>0</v>
      </c>
    </row>
    <row r="2499" spans="1:7" x14ac:dyDescent="0.35">
      <c r="A2499" t="s">
        <v>276</v>
      </c>
      <c r="B2499" t="s">
        <v>41</v>
      </c>
      <c r="C2499" t="s">
        <v>274</v>
      </c>
      <c r="D2499" t="s">
        <v>275</v>
      </c>
      <c r="E2499" t="s">
        <v>235</v>
      </c>
      <c r="F2499" t="s">
        <v>215</v>
      </c>
      <c r="G2499">
        <v>0</v>
      </c>
    </row>
    <row r="2500" spans="1:7" x14ac:dyDescent="0.35">
      <c r="A2500" t="s">
        <v>276</v>
      </c>
      <c r="B2500" t="s">
        <v>41</v>
      </c>
      <c r="C2500" t="s">
        <v>274</v>
      </c>
      <c r="D2500" t="s">
        <v>275</v>
      </c>
      <c r="E2500" t="s">
        <v>236</v>
      </c>
      <c r="F2500" t="s">
        <v>215</v>
      </c>
      <c r="G2500">
        <v>0</v>
      </c>
    </row>
    <row r="2501" spans="1:7" x14ac:dyDescent="0.35">
      <c r="A2501" t="s">
        <v>276</v>
      </c>
      <c r="B2501" t="s">
        <v>41</v>
      </c>
      <c r="C2501" t="s">
        <v>274</v>
      </c>
      <c r="D2501" t="s">
        <v>275</v>
      </c>
      <c r="E2501" t="s">
        <v>237</v>
      </c>
      <c r="F2501" t="s">
        <v>215</v>
      </c>
      <c r="G2501">
        <v>0</v>
      </c>
    </row>
    <row r="2502" spans="1:7" x14ac:dyDescent="0.35">
      <c r="A2502" t="s">
        <v>276</v>
      </c>
      <c r="B2502" t="s">
        <v>41</v>
      </c>
      <c r="C2502" t="s">
        <v>274</v>
      </c>
      <c r="D2502" t="s">
        <v>275</v>
      </c>
      <c r="E2502" t="s">
        <v>238</v>
      </c>
      <c r="F2502" t="s">
        <v>215</v>
      </c>
      <c r="G2502">
        <v>0</v>
      </c>
    </row>
    <row r="2503" spans="1:7" x14ac:dyDescent="0.35">
      <c r="A2503" t="s">
        <v>276</v>
      </c>
      <c r="B2503" t="s">
        <v>41</v>
      </c>
      <c r="C2503" t="s">
        <v>274</v>
      </c>
      <c r="D2503" t="s">
        <v>275</v>
      </c>
      <c r="E2503" t="s">
        <v>239</v>
      </c>
      <c r="F2503" t="s">
        <v>215</v>
      </c>
      <c r="G2503">
        <v>0</v>
      </c>
    </row>
    <row r="2504" spans="1:7" x14ac:dyDescent="0.35">
      <c r="A2504" t="s">
        <v>276</v>
      </c>
      <c r="B2504" t="s">
        <v>41</v>
      </c>
      <c r="C2504" t="s">
        <v>274</v>
      </c>
      <c r="D2504" t="s">
        <v>275</v>
      </c>
      <c r="E2504" t="s">
        <v>240</v>
      </c>
      <c r="F2504" t="s">
        <v>215</v>
      </c>
      <c r="G2504">
        <v>1</v>
      </c>
    </row>
    <row r="2505" spans="1:7" x14ac:dyDescent="0.35">
      <c r="A2505" t="s">
        <v>276</v>
      </c>
      <c r="B2505" t="s">
        <v>41</v>
      </c>
      <c r="C2505" t="s">
        <v>274</v>
      </c>
      <c r="D2505" t="s">
        <v>275</v>
      </c>
      <c r="E2505" t="s">
        <v>241</v>
      </c>
      <c r="F2505" t="s">
        <v>215</v>
      </c>
      <c r="G2505">
        <v>0</v>
      </c>
    </row>
    <row r="2506" spans="1:7" x14ac:dyDescent="0.35">
      <c r="A2506" t="s">
        <v>276</v>
      </c>
      <c r="B2506" t="s">
        <v>42</v>
      </c>
      <c r="C2506" t="s">
        <v>274</v>
      </c>
      <c r="D2506" t="s">
        <v>275</v>
      </c>
      <c r="E2506" t="s">
        <v>228</v>
      </c>
      <c r="F2506" t="s">
        <v>215</v>
      </c>
      <c r="G2506">
        <v>0</v>
      </c>
    </row>
    <row r="2507" spans="1:7" x14ac:dyDescent="0.35">
      <c r="A2507" t="s">
        <v>276</v>
      </c>
      <c r="B2507" t="s">
        <v>42</v>
      </c>
      <c r="C2507" t="s">
        <v>274</v>
      </c>
      <c r="D2507" t="s">
        <v>275</v>
      </c>
      <c r="E2507" t="s">
        <v>229</v>
      </c>
      <c r="F2507" t="s">
        <v>215</v>
      </c>
      <c r="G2507">
        <v>0</v>
      </c>
    </row>
    <row r="2508" spans="1:7" x14ac:dyDescent="0.35">
      <c r="A2508" t="s">
        <v>276</v>
      </c>
      <c r="B2508" t="s">
        <v>42</v>
      </c>
      <c r="C2508" t="s">
        <v>274</v>
      </c>
      <c r="D2508" t="s">
        <v>275</v>
      </c>
      <c r="E2508" t="s">
        <v>230</v>
      </c>
      <c r="F2508" t="s">
        <v>215</v>
      </c>
      <c r="G2508">
        <v>0</v>
      </c>
    </row>
    <row r="2509" spans="1:7" x14ac:dyDescent="0.35">
      <c r="A2509" t="s">
        <v>276</v>
      </c>
      <c r="B2509" t="s">
        <v>42</v>
      </c>
      <c r="C2509" t="s">
        <v>274</v>
      </c>
      <c r="D2509" t="s">
        <v>275</v>
      </c>
      <c r="E2509" t="s">
        <v>231</v>
      </c>
      <c r="F2509" t="s">
        <v>215</v>
      </c>
      <c r="G2509">
        <v>0</v>
      </c>
    </row>
    <row r="2510" spans="1:7" x14ac:dyDescent="0.35">
      <c r="A2510" t="s">
        <v>276</v>
      </c>
      <c r="B2510" t="s">
        <v>42</v>
      </c>
      <c r="C2510" t="s">
        <v>274</v>
      </c>
      <c r="D2510" t="s">
        <v>275</v>
      </c>
      <c r="E2510" t="s">
        <v>232</v>
      </c>
      <c r="F2510" t="s">
        <v>215</v>
      </c>
      <c r="G2510">
        <v>0</v>
      </c>
    </row>
    <row r="2511" spans="1:7" x14ac:dyDescent="0.35">
      <c r="A2511" t="s">
        <v>276</v>
      </c>
      <c r="B2511" t="s">
        <v>42</v>
      </c>
      <c r="C2511" t="s">
        <v>274</v>
      </c>
      <c r="D2511" t="s">
        <v>275</v>
      </c>
      <c r="E2511" t="s">
        <v>233</v>
      </c>
      <c r="F2511" t="s">
        <v>215</v>
      </c>
      <c r="G2511">
        <v>0</v>
      </c>
    </row>
    <row r="2512" spans="1:7" x14ac:dyDescent="0.35">
      <c r="A2512" t="s">
        <v>276</v>
      </c>
      <c r="B2512" t="s">
        <v>42</v>
      </c>
      <c r="C2512" t="s">
        <v>274</v>
      </c>
      <c r="D2512" t="s">
        <v>275</v>
      </c>
      <c r="E2512" t="s">
        <v>234</v>
      </c>
      <c r="F2512" t="s">
        <v>215</v>
      </c>
      <c r="G2512">
        <v>0</v>
      </c>
    </row>
    <row r="2513" spans="1:7" x14ac:dyDescent="0.35">
      <c r="A2513" t="s">
        <v>276</v>
      </c>
      <c r="B2513" t="s">
        <v>42</v>
      </c>
      <c r="C2513" t="s">
        <v>274</v>
      </c>
      <c r="D2513" t="s">
        <v>275</v>
      </c>
      <c r="E2513" t="s">
        <v>235</v>
      </c>
      <c r="F2513" t="s">
        <v>215</v>
      </c>
      <c r="G2513">
        <v>0</v>
      </c>
    </row>
    <row r="2514" spans="1:7" x14ac:dyDescent="0.35">
      <c r="A2514" t="s">
        <v>276</v>
      </c>
      <c r="B2514" t="s">
        <v>42</v>
      </c>
      <c r="C2514" t="s">
        <v>274</v>
      </c>
      <c r="D2514" t="s">
        <v>275</v>
      </c>
      <c r="E2514" t="s">
        <v>236</v>
      </c>
      <c r="F2514" t="s">
        <v>215</v>
      </c>
      <c r="G2514">
        <v>0</v>
      </c>
    </row>
    <row r="2515" spans="1:7" x14ac:dyDescent="0.35">
      <c r="A2515" t="s">
        <v>276</v>
      </c>
      <c r="B2515" t="s">
        <v>42</v>
      </c>
      <c r="C2515" t="s">
        <v>274</v>
      </c>
      <c r="D2515" t="s">
        <v>275</v>
      </c>
      <c r="E2515" t="s">
        <v>237</v>
      </c>
      <c r="F2515" t="s">
        <v>215</v>
      </c>
      <c r="G2515">
        <v>0</v>
      </c>
    </row>
    <row r="2516" spans="1:7" x14ac:dyDescent="0.35">
      <c r="A2516" t="s">
        <v>276</v>
      </c>
      <c r="B2516" t="s">
        <v>42</v>
      </c>
      <c r="C2516" t="s">
        <v>274</v>
      </c>
      <c r="D2516" t="s">
        <v>275</v>
      </c>
      <c r="E2516" t="s">
        <v>238</v>
      </c>
      <c r="F2516" t="s">
        <v>215</v>
      </c>
      <c r="G2516">
        <v>0</v>
      </c>
    </row>
    <row r="2517" spans="1:7" x14ac:dyDescent="0.35">
      <c r="A2517" t="s">
        <v>276</v>
      </c>
      <c r="B2517" t="s">
        <v>42</v>
      </c>
      <c r="C2517" t="s">
        <v>274</v>
      </c>
      <c r="D2517" t="s">
        <v>275</v>
      </c>
      <c r="E2517" t="s">
        <v>239</v>
      </c>
      <c r="F2517" t="s">
        <v>215</v>
      </c>
      <c r="G2517">
        <v>0</v>
      </c>
    </row>
    <row r="2518" spans="1:7" x14ac:dyDescent="0.35">
      <c r="A2518" t="s">
        <v>276</v>
      </c>
      <c r="B2518" t="s">
        <v>42</v>
      </c>
      <c r="C2518" t="s">
        <v>274</v>
      </c>
      <c r="D2518" t="s">
        <v>275</v>
      </c>
      <c r="E2518" t="s">
        <v>240</v>
      </c>
      <c r="F2518" t="s">
        <v>215</v>
      </c>
      <c r="G2518">
        <v>0</v>
      </c>
    </row>
    <row r="2519" spans="1:7" x14ac:dyDescent="0.35">
      <c r="A2519" t="s">
        <v>276</v>
      </c>
      <c r="B2519" t="s">
        <v>42</v>
      </c>
      <c r="C2519" t="s">
        <v>274</v>
      </c>
      <c r="D2519" t="s">
        <v>275</v>
      </c>
      <c r="E2519" t="s">
        <v>241</v>
      </c>
      <c r="F2519" t="s">
        <v>215</v>
      </c>
      <c r="G2519">
        <v>0</v>
      </c>
    </row>
    <row r="2520" spans="1:7" x14ac:dyDescent="0.35">
      <c r="A2520" t="s">
        <v>276</v>
      </c>
      <c r="B2520" t="s">
        <v>43</v>
      </c>
      <c r="C2520" t="s">
        <v>274</v>
      </c>
      <c r="D2520" t="s">
        <v>275</v>
      </c>
      <c r="E2520" t="s">
        <v>228</v>
      </c>
      <c r="F2520" t="s">
        <v>215</v>
      </c>
      <c r="G2520">
        <v>1</v>
      </c>
    </row>
    <row r="2521" spans="1:7" x14ac:dyDescent="0.35">
      <c r="A2521" t="s">
        <v>276</v>
      </c>
      <c r="B2521" t="s">
        <v>43</v>
      </c>
      <c r="C2521" t="s">
        <v>274</v>
      </c>
      <c r="D2521" t="s">
        <v>275</v>
      </c>
      <c r="E2521" t="s">
        <v>229</v>
      </c>
      <c r="F2521" t="s">
        <v>215</v>
      </c>
      <c r="G2521">
        <v>0</v>
      </c>
    </row>
    <row r="2522" spans="1:7" x14ac:dyDescent="0.35">
      <c r="A2522" t="s">
        <v>276</v>
      </c>
      <c r="B2522" t="s">
        <v>43</v>
      </c>
      <c r="C2522" t="s">
        <v>274</v>
      </c>
      <c r="D2522" t="s">
        <v>275</v>
      </c>
      <c r="E2522" t="s">
        <v>230</v>
      </c>
      <c r="F2522" t="s">
        <v>215</v>
      </c>
      <c r="G2522">
        <v>3</v>
      </c>
    </row>
    <row r="2523" spans="1:7" x14ac:dyDescent="0.35">
      <c r="A2523" t="s">
        <v>276</v>
      </c>
      <c r="B2523" t="s">
        <v>43</v>
      </c>
      <c r="C2523" t="s">
        <v>274</v>
      </c>
      <c r="D2523" t="s">
        <v>275</v>
      </c>
      <c r="E2523" t="s">
        <v>231</v>
      </c>
      <c r="F2523" t="s">
        <v>215</v>
      </c>
      <c r="G2523">
        <v>2</v>
      </c>
    </row>
    <row r="2524" spans="1:7" x14ac:dyDescent="0.35">
      <c r="A2524" t="s">
        <v>276</v>
      </c>
      <c r="B2524" t="s">
        <v>43</v>
      </c>
      <c r="C2524" t="s">
        <v>274</v>
      </c>
      <c r="D2524" t="s">
        <v>275</v>
      </c>
      <c r="E2524" t="s">
        <v>232</v>
      </c>
      <c r="F2524" t="s">
        <v>215</v>
      </c>
      <c r="G2524">
        <v>3</v>
      </c>
    </row>
    <row r="2525" spans="1:7" x14ac:dyDescent="0.35">
      <c r="A2525" t="s">
        <v>276</v>
      </c>
      <c r="B2525" t="s">
        <v>43</v>
      </c>
      <c r="C2525" t="s">
        <v>274</v>
      </c>
      <c r="D2525" t="s">
        <v>275</v>
      </c>
      <c r="E2525" t="s">
        <v>233</v>
      </c>
      <c r="F2525" t="s">
        <v>215</v>
      </c>
      <c r="G2525">
        <v>0</v>
      </c>
    </row>
    <row r="2526" spans="1:7" x14ac:dyDescent="0.35">
      <c r="A2526" t="s">
        <v>276</v>
      </c>
      <c r="B2526" t="s">
        <v>43</v>
      </c>
      <c r="C2526" t="s">
        <v>274</v>
      </c>
      <c r="D2526" t="s">
        <v>275</v>
      </c>
      <c r="E2526" t="s">
        <v>234</v>
      </c>
      <c r="F2526" t="s">
        <v>215</v>
      </c>
      <c r="G2526">
        <v>0</v>
      </c>
    </row>
    <row r="2527" spans="1:7" x14ac:dyDescent="0.35">
      <c r="A2527" t="s">
        <v>276</v>
      </c>
      <c r="B2527" t="s">
        <v>43</v>
      </c>
      <c r="C2527" t="s">
        <v>274</v>
      </c>
      <c r="D2527" t="s">
        <v>275</v>
      </c>
      <c r="E2527" t="s">
        <v>235</v>
      </c>
      <c r="F2527" t="s">
        <v>215</v>
      </c>
      <c r="G2527">
        <v>0</v>
      </c>
    </row>
    <row r="2528" spans="1:7" x14ac:dyDescent="0.35">
      <c r="A2528" t="s">
        <v>276</v>
      </c>
      <c r="B2528" t="s">
        <v>43</v>
      </c>
      <c r="C2528" t="s">
        <v>274</v>
      </c>
      <c r="D2528" t="s">
        <v>275</v>
      </c>
      <c r="E2528" t="s">
        <v>236</v>
      </c>
      <c r="F2528" t="s">
        <v>215</v>
      </c>
      <c r="G2528">
        <v>3</v>
      </c>
    </row>
    <row r="2529" spans="1:7" x14ac:dyDescent="0.35">
      <c r="A2529" t="s">
        <v>276</v>
      </c>
      <c r="B2529" t="s">
        <v>43</v>
      </c>
      <c r="C2529" t="s">
        <v>274</v>
      </c>
      <c r="D2529" t="s">
        <v>275</v>
      </c>
      <c r="E2529" t="s">
        <v>237</v>
      </c>
      <c r="F2529" t="s">
        <v>215</v>
      </c>
      <c r="G2529">
        <v>0</v>
      </c>
    </row>
    <row r="2530" spans="1:7" x14ac:dyDescent="0.35">
      <c r="A2530" t="s">
        <v>276</v>
      </c>
      <c r="B2530" t="s">
        <v>43</v>
      </c>
      <c r="C2530" t="s">
        <v>274</v>
      </c>
      <c r="D2530" t="s">
        <v>275</v>
      </c>
      <c r="E2530" t="s">
        <v>238</v>
      </c>
      <c r="F2530" t="s">
        <v>215</v>
      </c>
      <c r="G2530">
        <v>0</v>
      </c>
    </row>
    <row r="2531" spans="1:7" x14ac:dyDescent="0.35">
      <c r="A2531" t="s">
        <v>276</v>
      </c>
      <c r="B2531" t="s">
        <v>43</v>
      </c>
      <c r="C2531" t="s">
        <v>274</v>
      </c>
      <c r="D2531" t="s">
        <v>275</v>
      </c>
      <c r="E2531" t="s">
        <v>239</v>
      </c>
      <c r="F2531" t="s">
        <v>215</v>
      </c>
      <c r="G2531">
        <v>0</v>
      </c>
    </row>
    <row r="2532" spans="1:7" x14ac:dyDescent="0.35">
      <c r="A2532" t="s">
        <v>276</v>
      </c>
      <c r="B2532" t="s">
        <v>43</v>
      </c>
      <c r="C2532" t="s">
        <v>274</v>
      </c>
      <c r="D2532" t="s">
        <v>275</v>
      </c>
      <c r="E2532" t="s">
        <v>240</v>
      </c>
      <c r="F2532" t="s">
        <v>215</v>
      </c>
      <c r="G2532">
        <v>4</v>
      </c>
    </row>
    <row r="2533" spans="1:7" x14ac:dyDescent="0.35">
      <c r="A2533" t="s">
        <v>276</v>
      </c>
      <c r="B2533" t="s">
        <v>43</v>
      </c>
      <c r="C2533" t="s">
        <v>274</v>
      </c>
      <c r="D2533" t="s">
        <v>275</v>
      </c>
      <c r="E2533" t="s">
        <v>241</v>
      </c>
      <c r="F2533" t="s">
        <v>215</v>
      </c>
      <c r="G2533">
        <v>0</v>
      </c>
    </row>
    <row r="2534" spans="1:7" x14ac:dyDescent="0.35">
      <c r="A2534" t="s">
        <v>276</v>
      </c>
      <c r="B2534" t="s">
        <v>44</v>
      </c>
      <c r="C2534" t="s">
        <v>274</v>
      </c>
      <c r="D2534" t="s">
        <v>275</v>
      </c>
      <c r="E2534" t="s">
        <v>228</v>
      </c>
      <c r="F2534" t="s">
        <v>215</v>
      </c>
      <c r="G2534">
        <v>0</v>
      </c>
    </row>
    <row r="2535" spans="1:7" x14ac:dyDescent="0.35">
      <c r="A2535" t="s">
        <v>276</v>
      </c>
      <c r="B2535" t="s">
        <v>44</v>
      </c>
      <c r="C2535" t="s">
        <v>274</v>
      </c>
      <c r="D2535" t="s">
        <v>275</v>
      </c>
      <c r="E2535" t="s">
        <v>229</v>
      </c>
      <c r="F2535" t="s">
        <v>215</v>
      </c>
      <c r="G2535">
        <v>1</v>
      </c>
    </row>
    <row r="2536" spans="1:7" x14ac:dyDescent="0.35">
      <c r="A2536" t="s">
        <v>276</v>
      </c>
      <c r="B2536" t="s">
        <v>44</v>
      </c>
      <c r="C2536" t="s">
        <v>274</v>
      </c>
      <c r="D2536" t="s">
        <v>275</v>
      </c>
      <c r="E2536" t="s">
        <v>230</v>
      </c>
      <c r="F2536" t="s">
        <v>215</v>
      </c>
      <c r="G2536">
        <v>5</v>
      </c>
    </row>
    <row r="2537" spans="1:7" x14ac:dyDescent="0.35">
      <c r="A2537" t="s">
        <v>276</v>
      </c>
      <c r="B2537" t="s">
        <v>44</v>
      </c>
      <c r="C2537" t="s">
        <v>274</v>
      </c>
      <c r="D2537" t="s">
        <v>275</v>
      </c>
      <c r="E2537" t="s">
        <v>231</v>
      </c>
      <c r="F2537" t="s">
        <v>215</v>
      </c>
      <c r="G2537">
        <v>0</v>
      </c>
    </row>
    <row r="2538" spans="1:7" x14ac:dyDescent="0.35">
      <c r="A2538" t="s">
        <v>276</v>
      </c>
      <c r="B2538" t="s">
        <v>44</v>
      </c>
      <c r="C2538" t="s">
        <v>274</v>
      </c>
      <c r="D2538" t="s">
        <v>275</v>
      </c>
      <c r="E2538" t="s">
        <v>232</v>
      </c>
      <c r="F2538" t="s">
        <v>215</v>
      </c>
      <c r="G2538">
        <v>1</v>
      </c>
    </row>
    <row r="2539" spans="1:7" x14ac:dyDescent="0.35">
      <c r="A2539" t="s">
        <v>276</v>
      </c>
      <c r="B2539" t="s">
        <v>44</v>
      </c>
      <c r="C2539" t="s">
        <v>274</v>
      </c>
      <c r="D2539" t="s">
        <v>275</v>
      </c>
      <c r="E2539" t="s">
        <v>233</v>
      </c>
      <c r="F2539" t="s">
        <v>215</v>
      </c>
      <c r="G2539">
        <v>0</v>
      </c>
    </row>
    <row r="2540" spans="1:7" x14ac:dyDescent="0.35">
      <c r="A2540" t="s">
        <v>276</v>
      </c>
      <c r="B2540" t="s">
        <v>44</v>
      </c>
      <c r="C2540" t="s">
        <v>274</v>
      </c>
      <c r="D2540" t="s">
        <v>275</v>
      </c>
      <c r="E2540" t="s">
        <v>234</v>
      </c>
      <c r="F2540" t="s">
        <v>215</v>
      </c>
      <c r="G2540">
        <v>0</v>
      </c>
    </row>
    <row r="2541" spans="1:7" x14ac:dyDescent="0.35">
      <c r="A2541" t="s">
        <v>276</v>
      </c>
      <c r="B2541" t="s">
        <v>44</v>
      </c>
      <c r="C2541" t="s">
        <v>274</v>
      </c>
      <c r="D2541" t="s">
        <v>275</v>
      </c>
      <c r="E2541" t="s">
        <v>235</v>
      </c>
      <c r="F2541" t="s">
        <v>215</v>
      </c>
      <c r="G2541">
        <v>2</v>
      </c>
    </row>
    <row r="2542" spans="1:7" x14ac:dyDescent="0.35">
      <c r="A2542" t="s">
        <v>276</v>
      </c>
      <c r="B2542" t="s">
        <v>44</v>
      </c>
      <c r="C2542" t="s">
        <v>274</v>
      </c>
      <c r="D2542" t="s">
        <v>275</v>
      </c>
      <c r="E2542" t="s">
        <v>236</v>
      </c>
      <c r="F2542" t="s">
        <v>215</v>
      </c>
      <c r="G2542">
        <v>0</v>
      </c>
    </row>
    <row r="2543" spans="1:7" x14ac:dyDescent="0.35">
      <c r="A2543" t="s">
        <v>276</v>
      </c>
      <c r="B2543" t="s">
        <v>44</v>
      </c>
      <c r="C2543" t="s">
        <v>274</v>
      </c>
      <c r="D2543" t="s">
        <v>275</v>
      </c>
      <c r="E2543" t="s">
        <v>237</v>
      </c>
      <c r="F2543" t="s">
        <v>215</v>
      </c>
      <c r="G2543">
        <v>0</v>
      </c>
    </row>
    <row r="2544" spans="1:7" x14ac:dyDescent="0.35">
      <c r="A2544" t="s">
        <v>276</v>
      </c>
      <c r="B2544" t="s">
        <v>44</v>
      </c>
      <c r="C2544" t="s">
        <v>274</v>
      </c>
      <c r="D2544" t="s">
        <v>275</v>
      </c>
      <c r="E2544" t="s">
        <v>238</v>
      </c>
      <c r="F2544" t="s">
        <v>215</v>
      </c>
      <c r="G2544">
        <v>0</v>
      </c>
    </row>
    <row r="2545" spans="1:7" x14ac:dyDescent="0.35">
      <c r="A2545" t="s">
        <v>276</v>
      </c>
      <c r="B2545" t="s">
        <v>44</v>
      </c>
      <c r="C2545" t="s">
        <v>274</v>
      </c>
      <c r="D2545" t="s">
        <v>275</v>
      </c>
      <c r="E2545" t="s">
        <v>239</v>
      </c>
      <c r="F2545" t="s">
        <v>215</v>
      </c>
      <c r="G2545">
        <v>0</v>
      </c>
    </row>
    <row r="2546" spans="1:7" x14ac:dyDescent="0.35">
      <c r="A2546" t="s">
        <v>276</v>
      </c>
      <c r="B2546" t="s">
        <v>44</v>
      </c>
      <c r="C2546" t="s">
        <v>274</v>
      </c>
      <c r="D2546" t="s">
        <v>275</v>
      </c>
      <c r="E2546" t="s">
        <v>240</v>
      </c>
      <c r="F2546" t="s">
        <v>215</v>
      </c>
      <c r="G2546">
        <v>0</v>
      </c>
    </row>
    <row r="2547" spans="1:7" x14ac:dyDescent="0.35">
      <c r="A2547" t="s">
        <v>276</v>
      </c>
      <c r="B2547" t="s">
        <v>44</v>
      </c>
      <c r="C2547" t="s">
        <v>274</v>
      </c>
      <c r="D2547" t="s">
        <v>275</v>
      </c>
      <c r="E2547" t="s">
        <v>241</v>
      </c>
      <c r="F2547" t="s">
        <v>215</v>
      </c>
      <c r="G2547">
        <v>0</v>
      </c>
    </row>
    <row r="2548" spans="1:7" x14ac:dyDescent="0.35">
      <c r="A2548" t="s">
        <v>276</v>
      </c>
      <c r="B2548" t="s">
        <v>45</v>
      </c>
      <c r="C2548" t="s">
        <v>274</v>
      </c>
      <c r="D2548" t="s">
        <v>275</v>
      </c>
      <c r="E2548" t="s">
        <v>228</v>
      </c>
      <c r="F2548" t="s">
        <v>215</v>
      </c>
      <c r="G2548">
        <v>0</v>
      </c>
    </row>
    <row r="2549" spans="1:7" x14ac:dyDescent="0.35">
      <c r="A2549" t="s">
        <v>276</v>
      </c>
      <c r="B2549" t="s">
        <v>45</v>
      </c>
      <c r="C2549" t="s">
        <v>274</v>
      </c>
      <c r="D2549" t="s">
        <v>275</v>
      </c>
      <c r="E2549" t="s">
        <v>229</v>
      </c>
      <c r="F2549" t="s">
        <v>215</v>
      </c>
      <c r="G2549">
        <v>0</v>
      </c>
    </row>
    <row r="2550" spans="1:7" x14ac:dyDescent="0.35">
      <c r="A2550" t="s">
        <v>276</v>
      </c>
      <c r="B2550" t="s">
        <v>45</v>
      </c>
      <c r="C2550" t="s">
        <v>274</v>
      </c>
      <c r="D2550" t="s">
        <v>275</v>
      </c>
      <c r="E2550" t="s">
        <v>230</v>
      </c>
      <c r="F2550" t="s">
        <v>215</v>
      </c>
      <c r="G2550">
        <v>5</v>
      </c>
    </row>
    <row r="2551" spans="1:7" x14ac:dyDescent="0.35">
      <c r="A2551" t="s">
        <v>276</v>
      </c>
      <c r="B2551" t="s">
        <v>45</v>
      </c>
      <c r="C2551" t="s">
        <v>274</v>
      </c>
      <c r="D2551" t="s">
        <v>275</v>
      </c>
      <c r="E2551" t="s">
        <v>231</v>
      </c>
      <c r="F2551" t="s">
        <v>215</v>
      </c>
      <c r="G2551">
        <v>0</v>
      </c>
    </row>
    <row r="2552" spans="1:7" x14ac:dyDescent="0.35">
      <c r="A2552" t="s">
        <v>276</v>
      </c>
      <c r="B2552" t="s">
        <v>45</v>
      </c>
      <c r="C2552" t="s">
        <v>274</v>
      </c>
      <c r="D2552" t="s">
        <v>275</v>
      </c>
      <c r="E2552" t="s">
        <v>232</v>
      </c>
      <c r="F2552" t="s">
        <v>215</v>
      </c>
      <c r="G2552">
        <v>0</v>
      </c>
    </row>
    <row r="2553" spans="1:7" x14ac:dyDescent="0.35">
      <c r="A2553" t="s">
        <v>276</v>
      </c>
      <c r="B2553" t="s">
        <v>45</v>
      </c>
      <c r="C2553" t="s">
        <v>274</v>
      </c>
      <c r="D2553" t="s">
        <v>275</v>
      </c>
      <c r="E2553" t="s">
        <v>233</v>
      </c>
      <c r="F2553" t="s">
        <v>215</v>
      </c>
      <c r="G2553">
        <v>0</v>
      </c>
    </row>
    <row r="2554" spans="1:7" x14ac:dyDescent="0.35">
      <c r="A2554" t="s">
        <v>276</v>
      </c>
      <c r="B2554" t="s">
        <v>45</v>
      </c>
      <c r="C2554" t="s">
        <v>274</v>
      </c>
      <c r="D2554" t="s">
        <v>275</v>
      </c>
      <c r="E2554" t="s">
        <v>234</v>
      </c>
      <c r="F2554" t="s">
        <v>215</v>
      </c>
      <c r="G2554">
        <v>0</v>
      </c>
    </row>
    <row r="2555" spans="1:7" x14ac:dyDescent="0.35">
      <c r="A2555" t="s">
        <v>276</v>
      </c>
      <c r="B2555" t="s">
        <v>45</v>
      </c>
      <c r="C2555" t="s">
        <v>274</v>
      </c>
      <c r="D2555" t="s">
        <v>275</v>
      </c>
      <c r="E2555" t="s">
        <v>235</v>
      </c>
      <c r="F2555" t="s">
        <v>215</v>
      </c>
      <c r="G2555">
        <v>0</v>
      </c>
    </row>
    <row r="2556" spans="1:7" x14ac:dyDescent="0.35">
      <c r="A2556" t="s">
        <v>276</v>
      </c>
      <c r="B2556" t="s">
        <v>45</v>
      </c>
      <c r="C2556" t="s">
        <v>274</v>
      </c>
      <c r="D2556" t="s">
        <v>275</v>
      </c>
      <c r="E2556" t="s">
        <v>236</v>
      </c>
      <c r="F2556" t="s">
        <v>215</v>
      </c>
      <c r="G2556">
        <v>2</v>
      </c>
    </row>
    <row r="2557" spans="1:7" x14ac:dyDescent="0.35">
      <c r="A2557" t="s">
        <v>276</v>
      </c>
      <c r="B2557" t="s">
        <v>45</v>
      </c>
      <c r="C2557" t="s">
        <v>274</v>
      </c>
      <c r="D2557" t="s">
        <v>275</v>
      </c>
      <c r="E2557" t="s">
        <v>237</v>
      </c>
      <c r="F2557" t="s">
        <v>215</v>
      </c>
      <c r="G2557">
        <v>0</v>
      </c>
    </row>
    <row r="2558" spans="1:7" x14ac:dyDescent="0.35">
      <c r="A2558" t="s">
        <v>276</v>
      </c>
      <c r="B2558" t="s">
        <v>45</v>
      </c>
      <c r="C2558" t="s">
        <v>274</v>
      </c>
      <c r="D2558" t="s">
        <v>275</v>
      </c>
      <c r="E2558" t="s">
        <v>238</v>
      </c>
      <c r="F2558" t="s">
        <v>215</v>
      </c>
      <c r="G2558">
        <v>0</v>
      </c>
    </row>
    <row r="2559" spans="1:7" x14ac:dyDescent="0.35">
      <c r="A2559" t="s">
        <v>276</v>
      </c>
      <c r="B2559" t="s">
        <v>45</v>
      </c>
      <c r="C2559" t="s">
        <v>274</v>
      </c>
      <c r="D2559" t="s">
        <v>275</v>
      </c>
      <c r="E2559" t="s">
        <v>239</v>
      </c>
      <c r="F2559" t="s">
        <v>215</v>
      </c>
      <c r="G2559">
        <v>0</v>
      </c>
    </row>
    <row r="2560" spans="1:7" x14ac:dyDescent="0.35">
      <c r="A2560" t="s">
        <v>276</v>
      </c>
      <c r="B2560" t="s">
        <v>45</v>
      </c>
      <c r="C2560" t="s">
        <v>274</v>
      </c>
      <c r="D2560" t="s">
        <v>275</v>
      </c>
      <c r="E2560" t="s">
        <v>240</v>
      </c>
      <c r="F2560" t="s">
        <v>215</v>
      </c>
      <c r="G2560">
        <v>2</v>
      </c>
    </row>
    <row r="2561" spans="1:7" x14ac:dyDescent="0.35">
      <c r="A2561" t="s">
        <v>276</v>
      </c>
      <c r="B2561" t="s">
        <v>45</v>
      </c>
      <c r="C2561" t="s">
        <v>274</v>
      </c>
      <c r="D2561" t="s">
        <v>275</v>
      </c>
      <c r="E2561" t="s">
        <v>241</v>
      </c>
      <c r="F2561" t="s">
        <v>215</v>
      </c>
      <c r="G2561">
        <v>1</v>
      </c>
    </row>
    <row r="2562" spans="1:7" x14ac:dyDescent="0.35">
      <c r="A2562" t="s">
        <v>276</v>
      </c>
      <c r="B2562" t="s">
        <v>46</v>
      </c>
      <c r="C2562" t="s">
        <v>274</v>
      </c>
      <c r="D2562" t="s">
        <v>275</v>
      </c>
      <c r="E2562" t="s">
        <v>228</v>
      </c>
      <c r="F2562" t="s">
        <v>215</v>
      </c>
      <c r="G2562">
        <v>0</v>
      </c>
    </row>
    <row r="2563" spans="1:7" x14ac:dyDescent="0.35">
      <c r="A2563" t="s">
        <v>276</v>
      </c>
      <c r="B2563" t="s">
        <v>46</v>
      </c>
      <c r="C2563" t="s">
        <v>274</v>
      </c>
      <c r="D2563" t="s">
        <v>275</v>
      </c>
      <c r="E2563" t="s">
        <v>229</v>
      </c>
      <c r="F2563" t="s">
        <v>215</v>
      </c>
      <c r="G2563">
        <v>0</v>
      </c>
    </row>
    <row r="2564" spans="1:7" x14ac:dyDescent="0.35">
      <c r="A2564" t="s">
        <v>276</v>
      </c>
      <c r="B2564" t="s">
        <v>46</v>
      </c>
      <c r="C2564" t="s">
        <v>274</v>
      </c>
      <c r="D2564" t="s">
        <v>275</v>
      </c>
      <c r="E2564" t="s">
        <v>230</v>
      </c>
      <c r="F2564" t="s">
        <v>215</v>
      </c>
      <c r="G2564">
        <v>11</v>
      </c>
    </row>
    <row r="2565" spans="1:7" x14ac:dyDescent="0.35">
      <c r="A2565" t="s">
        <v>276</v>
      </c>
      <c r="B2565" t="s">
        <v>46</v>
      </c>
      <c r="C2565" t="s">
        <v>274</v>
      </c>
      <c r="D2565" t="s">
        <v>275</v>
      </c>
      <c r="E2565" t="s">
        <v>231</v>
      </c>
      <c r="F2565" t="s">
        <v>215</v>
      </c>
      <c r="G2565">
        <v>0</v>
      </c>
    </row>
    <row r="2566" spans="1:7" x14ac:dyDescent="0.35">
      <c r="A2566" t="s">
        <v>276</v>
      </c>
      <c r="B2566" t="s">
        <v>46</v>
      </c>
      <c r="C2566" t="s">
        <v>274</v>
      </c>
      <c r="D2566" t="s">
        <v>275</v>
      </c>
      <c r="E2566" t="s">
        <v>232</v>
      </c>
      <c r="F2566" t="s">
        <v>215</v>
      </c>
      <c r="G2566">
        <v>9</v>
      </c>
    </row>
    <row r="2567" spans="1:7" x14ac:dyDescent="0.35">
      <c r="A2567" t="s">
        <v>276</v>
      </c>
      <c r="B2567" t="s">
        <v>46</v>
      </c>
      <c r="C2567" t="s">
        <v>274</v>
      </c>
      <c r="D2567" t="s">
        <v>275</v>
      </c>
      <c r="E2567" t="s">
        <v>233</v>
      </c>
      <c r="F2567" t="s">
        <v>215</v>
      </c>
      <c r="G2567">
        <v>2</v>
      </c>
    </row>
    <row r="2568" spans="1:7" x14ac:dyDescent="0.35">
      <c r="A2568" t="s">
        <v>276</v>
      </c>
      <c r="B2568" t="s">
        <v>46</v>
      </c>
      <c r="C2568" t="s">
        <v>274</v>
      </c>
      <c r="D2568" t="s">
        <v>275</v>
      </c>
      <c r="E2568" t="s">
        <v>234</v>
      </c>
      <c r="F2568" t="s">
        <v>215</v>
      </c>
      <c r="G2568">
        <v>0</v>
      </c>
    </row>
    <row r="2569" spans="1:7" x14ac:dyDescent="0.35">
      <c r="A2569" t="s">
        <v>276</v>
      </c>
      <c r="B2569" t="s">
        <v>46</v>
      </c>
      <c r="C2569" t="s">
        <v>274</v>
      </c>
      <c r="D2569" t="s">
        <v>275</v>
      </c>
      <c r="E2569" t="s">
        <v>235</v>
      </c>
      <c r="F2569" t="s">
        <v>215</v>
      </c>
      <c r="G2569">
        <v>0</v>
      </c>
    </row>
    <row r="2570" spans="1:7" x14ac:dyDescent="0.35">
      <c r="A2570" t="s">
        <v>276</v>
      </c>
      <c r="B2570" t="s">
        <v>46</v>
      </c>
      <c r="C2570" t="s">
        <v>274</v>
      </c>
      <c r="D2570" t="s">
        <v>275</v>
      </c>
      <c r="E2570" t="s">
        <v>236</v>
      </c>
      <c r="F2570" t="s">
        <v>215</v>
      </c>
      <c r="G2570">
        <v>3</v>
      </c>
    </row>
    <row r="2571" spans="1:7" x14ac:dyDescent="0.35">
      <c r="A2571" t="s">
        <v>276</v>
      </c>
      <c r="B2571" t="s">
        <v>46</v>
      </c>
      <c r="C2571" t="s">
        <v>274</v>
      </c>
      <c r="D2571" t="s">
        <v>275</v>
      </c>
      <c r="E2571" t="s">
        <v>237</v>
      </c>
      <c r="F2571" t="s">
        <v>215</v>
      </c>
      <c r="G2571">
        <v>0</v>
      </c>
    </row>
    <row r="2572" spans="1:7" x14ac:dyDescent="0.35">
      <c r="A2572" t="s">
        <v>276</v>
      </c>
      <c r="B2572" t="s">
        <v>46</v>
      </c>
      <c r="C2572" t="s">
        <v>274</v>
      </c>
      <c r="D2572" t="s">
        <v>275</v>
      </c>
      <c r="E2572" t="s">
        <v>238</v>
      </c>
      <c r="F2572" t="s">
        <v>215</v>
      </c>
      <c r="G2572">
        <v>0</v>
      </c>
    </row>
    <row r="2573" spans="1:7" x14ac:dyDescent="0.35">
      <c r="A2573" t="s">
        <v>276</v>
      </c>
      <c r="B2573" t="s">
        <v>46</v>
      </c>
      <c r="C2573" t="s">
        <v>274</v>
      </c>
      <c r="D2573" t="s">
        <v>275</v>
      </c>
      <c r="E2573" t="s">
        <v>239</v>
      </c>
      <c r="F2573" t="s">
        <v>215</v>
      </c>
      <c r="G2573">
        <v>0</v>
      </c>
    </row>
    <row r="2574" spans="1:7" x14ac:dyDescent="0.35">
      <c r="A2574" t="s">
        <v>276</v>
      </c>
      <c r="B2574" t="s">
        <v>46</v>
      </c>
      <c r="C2574" t="s">
        <v>274</v>
      </c>
      <c r="D2574" t="s">
        <v>275</v>
      </c>
      <c r="E2574" t="s">
        <v>240</v>
      </c>
      <c r="F2574" t="s">
        <v>215</v>
      </c>
      <c r="G2574">
        <v>2</v>
      </c>
    </row>
    <row r="2575" spans="1:7" x14ac:dyDescent="0.35">
      <c r="A2575" t="s">
        <v>276</v>
      </c>
      <c r="B2575" t="s">
        <v>46</v>
      </c>
      <c r="C2575" t="s">
        <v>274</v>
      </c>
      <c r="D2575" t="s">
        <v>275</v>
      </c>
      <c r="E2575" t="s">
        <v>241</v>
      </c>
      <c r="F2575" t="s">
        <v>215</v>
      </c>
      <c r="G2575">
        <v>0</v>
      </c>
    </row>
    <row r="2576" spans="1:7" x14ac:dyDescent="0.35">
      <c r="A2576" t="s">
        <v>276</v>
      </c>
      <c r="B2576" t="s">
        <v>47</v>
      </c>
      <c r="C2576" t="s">
        <v>274</v>
      </c>
      <c r="D2576" t="s">
        <v>275</v>
      </c>
      <c r="E2576" t="s">
        <v>228</v>
      </c>
      <c r="F2576" t="s">
        <v>215</v>
      </c>
      <c r="G2576">
        <v>0</v>
      </c>
    </row>
    <row r="2577" spans="1:7" x14ac:dyDescent="0.35">
      <c r="A2577" t="s">
        <v>276</v>
      </c>
      <c r="B2577" t="s">
        <v>47</v>
      </c>
      <c r="C2577" t="s">
        <v>274</v>
      </c>
      <c r="D2577" t="s">
        <v>275</v>
      </c>
      <c r="E2577" t="s">
        <v>229</v>
      </c>
      <c r="F2577" t="s">
        <v>215</v>
      </c>
      <c r="G2577">
        <v>0</v>
      </c>
    </row>
    <row r="2578" spans="1:7" x14ac:dyDescent="0.35">
      <c r="A2578" t="s">
        <v>276</v>
      </c>
      <c r="B2578" t="s">
        <v>47</v>
      </c>
      <c r="C2578" t="s">
        <v>274</v>
      </c>
      <c r="D2578" t="s">
        <v>275</v>
      </c>
      <c r="E2578" t="s">
        <v>230</v>
      </c>
      <c r="F2578" t="s">
        <v>215</v>
      </c>
      <c r="G2578">
        <v>20</v>
      </c>
    </row>
    <row r="2579" spans="1:7" x14ac:dyDescent="0.35">
      <c r="A2579" t="s">
        <v>276</v>
      </c>
      <c r="B2579" t="s">
        <v>47</v>
      </c>
      <c r="C2579" t="s">
        <v>274</v>
      </c>
      <c r="D2579" t="s">
        <v>275</v>
      </c>
      <c r="E2579" t="s">
        <v>231</v>
      </c>
      <c r="F2579" t="s">
        <v>215</v>
      </c>
      <c r="G2579">
        <v>0</v>
      </c>
    </row>
    <row r="2580" spans="1:7" x14ac:dyDescent="0.35">
      <c r="A2580" t="s">
        <v>276</v>
      </c>
      <c r="B2580" t="s">
        <v>47</v>
      </c>
      <c r="C2580" t="s">
        <v>274</v>
      </c>
      <c r="D2580" t="s">
        <v>275</v>
      </c>
      <c r="E2580" t="s">
        <v>232</v>
      </c>
      <c r="F2580" t="s">
        <v>215</v>
      </c>
      <c r="G2580">
        <v>0</v>
      </c>
    </row>
    <row r="2581" spans="1:7" x14ac:dyDescent="0.35">
      <c r="A2581" t="s">
        <v>276</v>
      </c>
      <c r="B2581" t="s">
        <v>47</v>
      </c>
      <c r="C2581" t="s">
        <v>274</v>
      </c>
      <c r="D2581" t="s">
        <v>275</v>
      </c>
      <c r="E2581" t="s">
        <v>233</v>
      </c>
      <c r="F2581" t="s">
        <v>215</v>
      </c>
      <c r="G2581">
        <v>0</v>
      </c>
    </row>
    <row r="2582" spans="1:7" x14ac:dyDescent="0.35">
      <c r="A2582" t="s">
        <v>276</v>
      </c>
      <c r="B2582" t="s">
        <v>47</v>
      </c>
      <c r="C2582" t="s">
        <v>274</v>
      </c>
      <c r="D2582" t="s">
        <v>275</v>
      </c>
      <c r="E2582" t="s">
        <v>234</v>
      </c>
      <c r="F2582" t="s">
        <v>215</v>
      </c>
      <c r="G2582">
        <v>6</v>
      </c>
    </row>
    <row r="2583" spans="1:7" x14ac:dyDescent="0.35">
      <c r="A2583" t="s">
        <v>276</v>
      </c>
      <c r="B2583" t="s">
        <v>47</v>
      </c>
      <c r="C2583" t="s">
        <v>274</v>
      </c>
      <c r="D2583" t="s">
        <v>275</v>
      </c>
      <c r="E2583" t="s">
        <v>235</v>
      </c>
      <c r="F2583" t="s">
        <v>215</v>
      </c>
      <c r="G2583">
        <v>0</v>
      </c>
    </row>
    <row r="2584" spans="1:7" x14ac:dyDescent="0.35">
      <c r="A2584" t="s">
        <v>276</v>
      </c>
      <c r="B2584" t="s">
        <v>47</v>
      </c>
      <c r="C2584" t="s">
        <v>274</v>
      </c>
      <c r="D2584" t="s">
        <v>275</v>
      </c>
      <c r="E2584" t="s">
        <v>236</v>
      </c>
      <c r="F2584" t="s">
        <v>215</v>
      </c>
      <c r="G2584">
        <v>4</v>
      </c>
    </row>
    <row r="2585" spans="1:7" x14ac:dyDescent="0.35">
      <c r="A2585" t="s">
        <v>276</v>
      </c>
      <c r="B2585" t="s">
        <v>47</v>
      </c>
      <c r="C2585" t="s">
        <v>274</v>
      </c>
      <c r="D2585" t="s">
        <v>275</v>
      </c>
      <c r="E2585" t="s">
        <v>237</v>
      </c>
      <c r="F2585" t="s">
        <v>215</v>
      </c>
      <c r="G2585">
        <v>0</v>
      </c>
    </row>
    <row r="2586" spans="1:7" x14ac:dyDescent="0.35">
      <c r="A2586" t="s">
        <v>276</v>
      </c>
      <c r="B2586" t="s">
        <v>47</v>
      </c>
      <c r="C2586" t="s">
        <v>274</v>
      </c>
      <c r="D2586" t="s">
        <v>275</v>
      </c>
      <c r="E2586" t="s">
        <v>238</v>
      </c>
      <c r="F2586" t="s">
        <v>215</v>
      </c>
      <c r="G2586">
        <v>0</v>
      </c>
    </row>
    <row r="2587" spans="1:7" x14ac:dyDescent="0.35">
      <c r="A2587" t="s">
        <v>276</v>
      </c>
      <c r="B2587" t="s">
        <v>47</v>
      </c>
      <c r="C2587" t="s">
        <v>274</v>
      </c>
      <c r="D2587" t="s">
        <v>275</v>
      </c>
      <c r="E2587" t="s">
        <v>239</v>
      </c>
      <c r="F2587" t="s">
        <v>215</v>
      </c>
      <c r="G2587">
        <v>1</v>
      </c>
    </row>
    <row r="2588" spans="1:7" x14ac:dyDescent="0.35">
      <c r="A2588" t="s">
        <v>276</v>
      </c>
      <c r="B2588" t="s">
        <v>47</v>
      </c>
      <c r="C2588" t="s">
        <v>274</v>
      </c>
      <c r="D2588" t="s">
        <v>275</v>
      </c>
      <c r="E2588" t="s">
        <v>240</v>
      </c>
      <c r="F2588" t="s">
        <v>215</v>
      </c>
      <c r="G2588">
        <v>4</v>
      </c>
    </row>
    <row r="2589" spans="1:7" x14ac:dyDescent="0.35">
      <c r="A2589" t="s">
        <v>276</v>
      </c>
      <c r="B2589" t="s">
        <v>47</v>
      </c>
      <c r="C2589" t="s">
        <v>274</v>
      </c>
      <c r="D2589" t="s">
        <v>275</v>
      </c>
      <c r="E2589" t="s">
        <v>241</v>
      </c>
      <c r="F2589" t="s">
        <v>215</v>
      </c>
      <c r="G2589">
        <v>0</v>
      </c>
    </row>
    <row r="2590" spans="1:7" x14ac:dyDescent="0.35">
      <c r="A2590" t="s">
        <v>276</v>
      </c>
      <c r="B2590" t="s">
        <v>48</v>
      </c>
      <c r="C2590" t="s">
        <v>274</v>
      </c>
      <c r="D2590" t="s">
        <v>275</v>
      </c>
      <c r="E2590" t="s">
        <v>228</v>
      </c>
      <c r="F2590" t="s">
        <v>215</v>
      </c>
      <c r="G2590">
        <v>0</v>
      </c>
    </row>
    <row r="2591" spans="1:7" x14ac:dyDescent="0.35">
      <c r="A2591" t="s">
        <v>276</v>
      </c>
      <c r="B2591" t="s">
        <v>48</v>
      </c>
      <c r="C2591" t="s">
        <v>274</v>
      </c>
      <c r="D2591" t="s">
        <v>275</v>
      </c>
      <c r="E2591" t="s">
        <v>229</v>
      </c>
      <c r="F2591" t="s">
        <v>215</v>
      </c>
      <c r="G2591">
        <v>0</v>
      </c>
    </row>
    <row r="2592" spans="1:7" x14ac:dyDescent="0.35">
      <c r="A2592" t="s">
        <v>276</v>
      </c>
      <c r="B2592" t="s">
        <v>48</v>
      </c>
      <c r="C2592" t="s">
        <v>274</v>
      </c>
      <c r="D2592" t="s">
        <v>275</v>
      </c>
      <c r="E2592" t="s">
        <v>230</v>
      </c>
      <c r="F2592" t="s">
        <v>215</v>
      </c>
      <c r="G2592">
        <v>0</v>
      </c>
    </row>
    <row r="2593" spans="1:7" x14ac:dyDescent="0.35">
      <c r="A2593" t="s">
        <v>276</v>
      </c>
      <c r="B2593" t="s">
        <v>48</v>
      </c>
      <c r="C2593" t="s">
        <v>274</v>
      </c>
      <c r="D2593" t="s">
        <v>275</v>
      </c>
      <c r="E2593" t="s">
        <v>231</v>
      </c>
      <c r="F2593" t="s">
        <v>215</v>
      </c>
      <c r="G2593">
        <v>1</v>
      </c>
    </row>
    <row r="2594" spans="1:7" x14ac:dyDescent="0.35">
      <c r="A2594" t="s">
        <v>276</v>
      </c>
      <c r="B2594" t="s">
        <v>48</v>
      </c>
      <c r="C2594" t="s">
        <v>274</v>
      </c>
      <c r="D2594" t="s">
        <v>275</v>
      </c>
      <c r="E2594" t="s">
        <v>232</v>
      </c>
      <c r="F2594" t="s">
        <v>215</v>
      </c>
      <c r="G2594">
        <v>2</v>
      </c>
    </row>
    <row r="2595" spans="1:7" x14ac:dyDescent="0.35">
      <c r="A2595" t="s">
        <v>276</v>
      </c>
      <c r="B2595" t="s">
        <v>48</v>
      </c>
      <c r="C2595" t="s">
        <v>274</v>
      </c>
      <c r="D2595" t="s">
        <v>275</v>
      </c>
      <c r="E2595" t="s">
        <v>233</v>
      </c>
      <c r="F2595" t="s">
        <v>215</v>
      </c>
      <c r="G2595">
        <v>0</v>
      </c>
    </row>
    <row r="2596" spans="1:7" x14ac:dyDescent="0.35">
      <c r="A2596" t="s">
        <v>276</v>
      </c>
      <c r="B2596" t="s">
        <v>48</v>
      </c>
      <c r="C2596" t="s">
        <v>274</v>
      </c>
      <c r="D2596" t="s">
        <v>275</v>
      </c>
      <c r="E2596" t="s">
        <v>234</v>
      </c>
      <c r="F2596" t="s">
        <v>215</v>
      </c>
      <c r="G2596">
        <v>1</v>
      </c>
    </row>
    <row r="2597" spans="1:7" x14ac:dyDescent="0.35">
      <c r="A2597" t="s">
        <v>276</v>
      </c>
      <c r="B2597" t="s">
        <v>48</v>
      </c>
      <c r="C2597" t="s">
        <v>274</v>
      </c>
      <c r="D2597" t="s">
        <v>275</v>
      </c>
      <c r="E2597" t="s">
        <v>235</v>
      </c>
      <c r="F2597" t="s">
        <v>215</v>
      </c>
      <c r="G2597">
        <v>0</v>
      </c>
    </row>
    <row r="2598" spans="1:7" x14ac:dyDescent="0.35">
      <c r="A2598" t="s">
        <v>276</v>
      </c>
      <c r="B2598" t="s">
        <v>48</v>
      </c>
      <c r="C2598" t="s">
        <v>274</v>
      </c>
      <c r="D2598" t="s">
        <v>275</v>
      </c>
      <c r="E2598" t="s">
        <v>236</v>
      </c>
      <c r="F2598" t="s">
        <v>215</v>
      </c>
      <c r="G2598">
        <v>3</v>
      </c>
    </row>
    <row r="2599" spans="1:7" x14ac:dyDescent="0.35">
      <c r="A2599" t="s">
        <v>276</v>
      </c>
      <c r="B2599" t="s">
        <v>48</v>
      </c>
      <c r="C2599" t="s">
        <v>274</v>
      </c>
      <c r="D2599" t="s">
        <v>275</v>
      </c>
      <c r="E2599" t="s">
        <v>237</v>
      </c>
      <c r="F2599" t="s">
        <v>215</v>
      </c>
      <c r="G2599">
        <v>0</v>
      </c>
    </row>
    <row r="2600" spans="1:7" x14ac:dyDescent="0.35">
      <c r="A2600" t="s">
        <v>276</v>
      </c>
      <c r="B2600" t="s">
        <v>48</v>
      </c>
      <c r="C2600" t="s">
        <v>274</v>
      </c>
      <c r="D2600" t="s">
        <v>275</v>
      </c>
      <c r="E2600" t="s">
        <v>238</v>
      </c>
      <c r="F2600" t="s">
        <v>215</v>
      </c>
      <c r="G2600">
        <v>0</v>
      </c>
    </row>
    <row r="2601" spans="1:7" x14ac:dyDescent="0.35">
      <c r="A2601" t="s">
        <v>276</v>
      </c>
      <c r="B2601" t="s">
        <v>48</v>
      </c>
      <c r="C2601" t="s">
        <v>274</v>
      </c>
      <c r="D2601" t="s">
        <v>275</v>
      </c>
      <c r="E2601" t="s">
        <v>239</v>
      </c>
      <c r="F2601" t="s">
        <v>215</v>
      </c>
      <c r="G2601">
        <v>0</v>
      </c>
    </row>
    <row r="2602" spans="1:7" x14ac:dyDescent="0.35">
      <c r="A2602" t="s">
        <v>276</v>
      </c>
      <c r="B2602" t="s">
        <v>48</v>
      </c>
      <c r="C2602" t="s">
        <v>274</v>
      </c>
      <c r="D2602" t="s">
        <v>275</v>
      </c>
      <c r="E2602" t="s">
        <v>240</v>
      </c>
      <c r="F2602" t="s">
        <v>215</v>
      </c>
      <c r="G2602">
        <v>2</v>
      </c>
    </row>
    <row r="2603" spans="1:7" x14ac:dyDescent="0.35">
      <c r="A2603" t="s">
        <v>276</v>
      </c>
      <c r="B2603" t="s">
        <v>48</v>
      </c>
      <c r="C2603" t="s">
        <v>274</v>
      </c>
      <c r="D2603" t="s">
        <v>275</v>
      </c>
      <c r="E2603" t="s">
        <v>241</v>
      </c>
      <c r="F2603" t="s">
        <v>215</v>
      </c>
      <c r="G2603">
        <v>0</v>
      </c>
    </row>
    <row r="2604" spans="1:7" x14ac:dyDescent="0.35">
      <c r="A2604" t="s">
        <v>276</v>
      </c>
      <c r="B2604" t="s">
        <v>49</v>
      </c>
      <c r="C2604" t="s">
        <v>274</v>
      </c>
      <c r="D2604" t="s">
        <v>275</v>
      </c>
      <c r="E2604" t="s">
        <v>228</v>
      </c>
      <c r="F2604" t="s">
        <v>215</v>
      </c>
      <c r="G2604">
        <v>0</v>
      </c>
    </row>
    <row r="2605" spans="1:7" x14ac:dyDescent="0.35">
      <c r="A2605" t="s">
        <v>276</v>
      </c>
      <c r="B2605" t="s">
        <v>49</v>
      </c>
      <c r="C2605" t="s">
        <v>274</v>
      </c>
      <c r="D2605" t="s">
        <v>275</v>
      </c>
      <c r="E2605" t="s">
        <v>229</v>
      </c>
      <c r="F2605" t="s">
        <v>215</v>
      </c>
      <c r="G2605">
        <v>0</v>
      </c>
    </row>
    <row r="2606" spans="1:7" x14ac:dyDescent="0.35">
      <c r="A2606" t="s">
        <v>276</v>
      </c>
      <c r="B2606" t="s">
        <v>49</v>
      </c>
      <c r="C2606" t="s">
        <v>274</v>
      </c>
      <c r="D2606" t="s">
        <v>275</v>
      </c>
      <c r="E2606" t="s">
        <v>230</v>
      </c>
      <c r="F2606" t="s">
        <v>215</v>
      </c>
      <c r="G2606">
        <v>5</v>
      </c>
    </row>
    <row r="2607" spans="1:7" x14ac:dyDescent="0.35">
      <c r="A2607" t="s">
        <v>276</v>
      </c>
      <c r="B2607" t="s">
        <v>49</v>
      </c>
      <c r="C2607" t="s">
        <v>274</v>
      </c>
      <c r="D2607" t="s">
        <v>275</v>
      </c>
      <c r="E2607" t="s">
        <v>231</v>
      </c>
      <c r="F2607" t="s">
        <v>215</v>
      </c>
      <c r="G2607">
        <v>0</v>
      </c>
    </row>
    <row r="2608" spans="1:7" x14ac:dyDescent="0.35">
      <c r="A2608" t="s">
        <v>276</v>
      </c>
      <c r="B2608" t="s">
        <v>49</v>
      </c>
      <c r="C2608" t="s">
        <v>274</v>
      </c>
      <c r="D2608" t="s">
        <v>275</v>
      </c>
      <c r="E2608" t="s">
        <v>232</v>
      </c>
      <c r="F2608" t="s">
        <v>215</v>
      </c>
      <c r="G2608">
        <v>0</v>
      </c>
    </row>
    <row r="2609" spans="1:7" x14ac:dyDescent="0.35">
      <c r="A2609" t="s">
        <v>276</v>
      </c>
      <c r="B2609" t="s">
        <v>49</v>
      </c>
      <c r="C2609" t="s">
        <v>274</v>
      </c>
      <c r="D2609" t="s">
        <v>275</v>
      </c>
      <c r="E2609" t="s">
        <v>233</v>
      </c>
      <c r="F2609" t="s">
        <v>215</v>
      </c>
      <c r="G2609">
        <v>0</v>
      </c>
    </row>
    <row r="2610" spans="1:7" x14ac:dyDescent="0.35">
      <c r="A2610" t="s">
        <v>276</v>
      </c>
      <c r="B2610" t="s">
        <v>49</v>
      </c>
      <c r="C2610" t="s">
        <v>274</v>
      </c>
      <c r="D2610" t="s">
        <v>275</v>
      </c>
      <c r="E2610" t="s">
        <v>234</v>
      </c>
      <c r="F2610" t="s">
        <v>215</v>
      </c>
      <c r="G2610">
        <v>1</v>
      </c>
    </row>
    <row r="2611" spans="1:7" x14ac:dyDescent="0.35">
      <c r="A2611" t="s">
        <v>276</v>
      </c>
      <c r="B2611" t="s">
        <v>49</v>
      </c>
      <c r="C2611" t="s">
        <v>274</v>
      </c>
      <c r="D2611" t="s">
        <v>275</v>
      </c>
      <c r="E2611" t="s">
        <v>235</v>
      </c>
      <c r="F2611" t="s">
        <v>215</v>
      </c>
      <c r="G2611">
        <v>0</v>
      </c>
    </row>
    <row r="2612" spans="1:7" x14ac:dyDescent="0.35">
      <c r="A2612" t="s">
        <v>276</v>
      </c>
      <c r="B2612" t="s">
        <v>49</v>
      </c>
      <c r="C2612" t="s">
        <v>274</v>
      </c>
      <c r="D2612" t="s">
        <v>275</v>
      </c>
      <c r="E2612" t="s">
        <v>236</v>
      </c>
      <c r="F2612" t="s">
        <v>215</v>
      </c>
      <c r="G2612">
        <v>3</v>
      </c>
    </row>
    <row r="2613" spans="1:7" x14ac:dyDescent="0.35">
      <c r="A2613" t="s">
        <v>276</v>
      </c>
      <c r="B2613" t="s">
        <v>49</v>
      </c>
      <c r="C2613" t="s">
        <v>274</v>
      </c>
      <c r="D2613" t="s">
        <v>275</v>
      </c>
      <c r="E2613" t="s">
        <v>237</v>
      </c>
      <c r="F2613" t="s">
        <v>215</v>
      </c>
      <c r="G2613">
        <v>0</v>
      </c>
    </row>
    <row r="2614" spans="1:7" x14ac:dyDescent="0.35">
      <c r="A2614" t="s">
        <v>276</v>
      </c>
      <c r="B2614" t="s">
        <v>49</v>
      </c>
      <c r="C2614" t="s">
        <v>274</v>
      </c>
      <c r="D2614" t="s">
        <v>275</v>
      </c>
      <c r="E2614" t="s">
        <v>238</v>
      </c>
      <c r="F2614" t="s">
        <v>215</v>
      </c>
      <c r="G2614">
        <v>0</v>
      </c>
    </row>
    <row r="2615" spans="1:7" x14ac:dyDescent="0.35">
      <c r="A2615" t="s">
        <v>276</v>
      </c>
      <c r="B2615" t="s">
        <v>49</v>
      </c>
      <c r="C2615" t="s">
        <v>274</v>
      </c>
      <c r="D2615" t="s">
        <v>275</v>
      </c>
      <c r="E2615" t="s">
        <v>239</v>
      </c>
      <c r="F2615" t="s">
        <v>215</v>
      </c>
      <c r="G2615">
        <v>0</v>
      </c>
    </row>
    <row r="2616" spans="1:7" x14ac:dyDescent="0.35">
      <c r="A2616" t="s">
        <v>276</v>
      </c>
      <c r="B2616" t="s">
        <v>49</v>
      </c>
      <c r="C2616" t="s">
        <v>274</v>
      </c>
      <c r="D2616" t="s">
        <v>275</v>
      </c>
      <c r="E2616" t="s">
        <v>240</v>
      </c>
      <c r="F2616" t="s">
        <v>215</v>
      </c>
      <c r="G2616">
        <v>2</v>
      </c>
    </row>
    <row r="2617" spans="1:7" x14ac:dyDescent="0.35">
      <c r="A2617" t="s">
        <v>276</v>
      </c>
      <c r="B2617" t="s">
        <v>49</v>
      </c>
      <c r="C2617" t="s">
        <v>274</v>
      </c>
      <c r="D2617" t="s">
        <v>275</v>
      </c>
      <c r="E2617" t="s">
        <v>241</v>
      </c>
      <c r="F2617" t="s">
        <v>215</v>
      </c>
      <c r="G2617">
        <v>4</v>
      </c>
    </row>
    <row r="2618" spans="1:7" x14ac:dyDescent="0.35">
      <c r="A2618" t="s">
        <v>276</v>
      </c>
      <c r="B2618" t="s">
        <v>198</v>
      </c>
      <c r="C2618" t="s">
        <v>274</v>
      </c>
      <c r="D2618" t="s">
        <v>275</v>
      </c>
      <c r="E2618" t="s">
        <v>228</v>
      </c>
      <c r="F2618" t="s">
        <v>215</v>
      </c>
      <c r="G2618">
        <v>0</v>
      </c>
    </row>
    <row r="2619" spans="1:7" x14ac:dyDescent="0.35">
      <c r="A2619" t="s">
        <v>276</v>
      </c>
      <c r="B2619" t="s">
        <v>198</v>
      </c>
      <c r="C2619" t="s">
        <v>274</v>
      </c>
      <c r="D2619" t="s">
        <v>275</v>
      </c>
      <c r="E2619" t="s">
        <v>229</v>
      </c>
      <c r="F2619" t="s">
        <v>215</v>
      </c>
      <c r="G2619">
        <v>1</v>
      </c>
    </row>
    <row r="2620" spans="1:7" x14ac:dyDescent="0.35">
      <c r="A2620" t="s">
        <v>276</v>
      </c>
      <c r="B2620" t="s">
        <v>198</v>
      </c>
      <c r="C2620" t="s">
        <v>274</v>
      </c>
      <c r="D2620" t="s">
        <v>275</v>
      </c>
      <c r="E2620" t="s">
        <v>230</v>
      </c>
      <c r="F2620" t="s">
        <v>215</v>
      </c>
      <c r="G2620">
        <v>14</v>
      </c>
    </row>
    <row r="2621" spans="1:7" x14ac:dyDescent="0.35">
      <c r="A2621" t="s">
        <v>276</v>
      </c>
      <c r="B2621" t="s">
        <v>198</v>
      </c>
      <c r="C2621" t="s">
        <v>274</v>
      </c>
      <c r="D2621" t="s">
        <v>275</v>
      </c>
      <c r="E2621" t="s">
        <v>231</v>
      </c>
      <c r="F2621" t="s">
        <v>215</v>
      </c>
      <c r="G2621">
        <v>0</v>
      </c>
    </row>
    <row r="2622" spans="1:7" x14ac:dyDescent="0.35">
      <c r="A2622" t="s">
        <v>276</v>
      </c>
      <c r="B2622" t="s">
        <v>198</v>
      </c>
      <c r="C2622" t="s">
        <v>274</v>
      </c>
      <c r="D2622" t="s">
        <v>275</v>
      </c>
      <c r="E2622" t="s">
        <v>232</v>
      </c>
      <c r="F2622" t="s">
        <v>215</v>
      </c>
      <c r="G2622">
        <v>0</v>
      </c>
    </row>
    <row r="2623" spans="1:7" x14ac:dyDescent="0.35">
      <c r="A2623" t="s">
        <v>276</v>
      </c>
      <c r="B2623" t="s">
        <v>198</v>
      </c>
      <c r="C2623" t="s">
        <v>274</v>
      </c>
      <c r="D2623" t="s">
        <v>275</v>
      </c>
      <c r="E2623" t="s">
        <v>233</v>
      </c>
      <c r="F2623" t="s">
        <v>215</v>
      </c>
      <c r="G2623">
        <v>0</v>
      </c>
    </row>
    <row r="2624" spans="1:7" x14ac:dyDescent="0.35">
      <c r="A2624" t="s">
        <v>276</v>
      </c>
      <c r="B2624" t="s">
        <v>198</v>
      </c>
      <c r="C2624" t="s">
        <v>274</v>
      </c>
      <c r="D2624" t="s">
        <v>275</v>
      </c>
      <c r="E2624" t="s">
        <v>234</v>
      </c>
      <c r="F2624" t="s">
        <v>215</v>
      </c>
      <c r="G2624">
        <v>2</v>
      </c>
    </row>
    <row r="2625" spans="1:7" x14ac:dyDescent="0.35">
      <c r="A2625" t="s">
        <v>276</v>
      </c>
      <c r="B2625" t="s">
        <v>198</v>
      </c>
      <c r="C2625" t="s">
        <v>274</v>
      </c>
      <c r="D2625" t="s">
        <v>275</v>
      </c>
      <c r="E2625" t="s">
        <v>235</v>
      </c>
      <c r="F2625" t="s">
        <v>215</v>
      </c>
      <c r="G2625">
        <v>0</v>
      </c>
    </row>
    <row r="2626" spans="1:7" x14ac:dyDescent="0.35">
      <c r="A2626" t="s">
        <v>276</v>
      </c>
      <c r="B2626" t="s">
        <v>198</v>
      </c>
      <c r="C2626" t="s">
        <v>274</v>
      </c>
      <c r="D2626" t="s">
        <v>275</v>
      </c>
      <c r="E2626" t="s">
        <v>236</v>
      </c>
      <c r="F2626" t="s">
        <v>215</v>
      </c>
      <c r="G2626">
        <v>0</v>
      </c>
    </row>
    <row r="2627" spans="1:7" x14ac:dyDescent="0.35">
      <c r="A2627" t="s">
        <v>276</v>
      </c>
      <c r="B2627" t="s">
        <v>198</v>
      </c>
      <c r="C2627" t="s">
        <v>274</v>
      </c>
      <c r="D2627" t="s">
        <v>275</v>
      </c>
      <c r="E2627" t="s">
        <v>237</v>
      </c>
      <c r="F2627" t="s">
        <v>215</v>
      </c>
      <c r="G2627">
        <v>0</v>
      </c>
    </row>
    <row r="2628" spans="1:7" x14ac:dyDescent="0.35">
      <c r="A2628" t="s">
        <v>276</v>
      </c>
      <c r="B2628" t="s">
        <v>198</v>
      </c>
      <c r="C2628" t="s">
        <v>274</v>
      </c>
      <c r="D2628" t="s">
        <v>275</v>
      </c>
      <c r="E2628" t="s">
        <v>238</v>
      </c>
      <c r="F2628" t="s">
        <v>215</v>
      </c>
      <c r="G2628">
        <v>0</v>
      </c>
    </row>
    <row r="2629" spans="1:7" x14ac:dyDescent="0.35">
      <c r="A2629" t="s">
        <v>276</v>
      </c>
      <c r="B2629" t="s">
        <v>198</v>
      </c>
      <c r="C2629" t="s">
        <v>274</v>
      </c>
      <c r="D2629" t="s">
        <v>275</v>
      </c>
      <c r="E2629" t="s">
        <v>239</v>
      </c>
      <c r="F2629" t="s">
        <v>215</v>
      </c>
      <c r="G2629">
        <v>0</v>
      </c>
    </row>
    <row r="2630" spans="1:7" x14ac:dyDescent="0.35">
      <c r="A2630" t="s">
        <v>276</v>
      </c>
      <c r="B2630" t="s">
        <v>198</v>
      </c>
      <c r="C2630" t="s">
        <v>274</v>
      </c>
      <c r="D2630" t="s">
        <v>275</v>
      </c>
      <c r="E2630" t="s">
        <v>240</v>
      </c>
      <c r="F2630" t="s">
        <v>215</v>
      </c>
      <c r="G2630">
        <v>2</v>
      </c>
    </row>
    <row r="2631" spans="1:7" x14ac:dyDescent="0.35">
      <c r="A2631" t="s">
        <v>276</v>
      </c>
      <c r="B2631" t="s">
        <v>198</v>
      </c>
      <c r="C2631" t="s">
        <v>274</v>
      </c>
      <c r="D2631" t="s">
        <v>275</v>
      </c>
      <c r="E2631" t="s">
        <v>241</v>
      </c>
      <c r="F2631" t="s">
        <v>215</v>
      </c>
      <c r="G2631">
        <v>0</v>
      </c>
    </row>
    <row r="2632" spans="1:7" x14ac:dyDescent="0.35">
      <c r="A2632" t="s">
        <v>276</v>
      </c>
      <c r="B2632" t="s">
        <v>50</v>
      </c>
      <c r="C2632" t="s">
        <v>274</v>
      </c>
      <c r="D2632" t="s">
        <v>275</v>
      </c>
      <c r="E2632" t="s">
        <v>228</v>
      </c>
      <c r="F2632" t="s">
        <v>215</v>
      </c>
      <c r="G2632">
        <v>0</v>
      </c>
    </row>
    <row r="2633" spans="1:7" x14ac:dyDescent="0.35">
      <c r="A2633" t="s">
        <v>276</v>
      </c>
      <c r="B2633" t="s">
        <v>50</v>
      </c>
      <c r="C2633" t="s">
        <v>274</v>
      </c>
      <c r="D2633" t="s">
        <v>275</v>
      </c>
      <c r="E2633" t="s">
        <v>229</v>
      </c>
      <c r="F2633" t="s">
        <v>215</v>
      </c>
      <c r="G2633">
        <v>0</v>
      </c>
    </row>
    <row r="2634" spans="1:7" x14ac:dyDescent="0.35">
      <c r="A2634" t="s">
        <v>276</v>
      </c>
      <c r="B2634" t="s">
        <v>50</v>
      </c>
      <c r="C2634" t="s">
        <v>274</v>
      </c>
      <c r="D2634" t="s">
        <v>275</v>
      </c>
      <c r="E2634" t="s">
        <v>230</v>
      </c>
      <c r="F2634" t="s">
        <v>215</v>
      </c>
      <c r="G2634">
        <v>0</v>
      </c>
    </row>
    <row r="2635" spans="1:7" x14ac:dyDescent="0.35">
      <c r="A2635" t="s">
        <v>276</v>
      </c>
      <c r="B2635" t="s">
        <v>50</v>
      </c>
      <c r="C2635" t="s">
        <v>274</v>
      </c>
      <c r="D2635" t="s">
        <v>275</v>
      </c>
      <c r="E2635" t="s">
        <v>231</v>
      </c>
      <c r="F2635" t="s">
        <v>215</v>
      </c>
      <c r="G2635">
        <v>0</v>
      </c>
    </row>
    <row r="2636" spans="1:7" x14ac:dyDescent="0.35">
      <c r="A2636" t="s">
        <v>276</v>
      </c>
      <c r="B2636" t="s">
        <v>50</v>
      </c>
      <c r="C2636" t="s">
        <v>274</v>
      </c>
      <c r="D2636" t="s">
        <v>275</v>
      </c>
      <c r="E2636" t="s">
        <v>232</v>
      </c>
      <c r="F2636" t="s">
        <v>215</v>
      </c>
      <c r="G2636">
        <v>8</v>
      </c>
    </row>
    <row r="2637" spans="1:7" x14ac:dyDescent="0.35">
      <c r="A2637" t="s">
        <v>276</v>
      </c>
      <c r="B2637" t="s">
        <v>50</v>
      </c>
      <c r="C2637" t="s">
        <v>274</v>
      </c>
      <c r="D2637" t="s">
        <v>275</v>
      </c>
      <c r="E2637" t="s">
        <v>233</v>
      </c>
      <c r="F2637" t="s">
        <v>215</v>
      </c>
      <c r="G2637">
        <v>0</v>
      </c>
    </row>
    <row r="2638" spans="1:7" x14ac:dyDescent="0.35">
      <c r="A2638" t="s">
        <v>276</v>
      </c>
      <c r="B2638" t="s">
        <v>50</v>
      </c>
      <c r="C2638" t="s">
        <v>274</v>
      </c>
      <c r="D2638" t="s">
        <v>275</v>
      </c>
      <c r="E2638" t="s">
        <v>234</v>
      </c>
      <c r="F2638" t="s">
        <v>215</v>
      </c>
      <c r="G2638">
        <v>0</v>
      </c>
    </row>
    <row r="2639" spans="1:7" x14ac:dyDescent="0.35">
      <c r="A2639" t="s">
        <v>276</v>
      </c>
      <c r="B2639" t="s">
        <v>50</v>
      </c>
      <c r="C2639" t="s">
        <v>274</v>
      </c>
      <c r="D2639" t="s">
        <v>275</v>
      </c>
      <c r="E2639" t="s">
        <v>235</v>
      </c>
      <c r="F2639" t="s">
        <v>215</v>
      </c>
      <c r="G2639">
        <v>2</v>
      </c>
    </row>
    <row r="2640" spans="1:7" x14ac:dyDescent="0.35">
      <c r="A2640" t="s">
        <v>276</v>
      </c>
      <c r="B2640" t="s">
        <v>50</v>
      </c>
      <c r="C2640" t="s">
        <v>274</v>
      </c>
      <c r="D2640" t="s">
        <v>275</v>
      </c>
      <c r="E2640" t="s">
        <v>236</v>
      </c>
      <c r="F2640" t="s">
        <v>215</v>
      </c>
      <c r="G2640">
        <v>0</v>
      </c>
    </row>
    <row r="2641" spans="1:7" x14ac:dyDescent="0.35">
      <c r="A2641" t="s">
        <v>276</v>
      </c>
      <c r="B2641" t="s">
        <v>50</v>
      </c>
      <c r="C2641" t="s">
        <v>274</v>
      </c>
      <c r="D2641" t="s">
        <v>275</v>
      </c>
      <c r="E2641" t="s">
        <v>237</v>
      </c>
      <c r="F2641" t="s">
        <v>215</v>
      </c>
      <c r="G2641">
        <v>0</v>
      </c>
    </row>
    <row r="2642" spans="1:7" x14ac:dyDescent="0.35">
      <c r="A2642" t="s">
        <v>276</v>
      </c>
      <c r="B2642" t="s">
        <v>50</v>
      </c>
      <c r="C2642" t="s">
        <v>274</v>
      </c>
      <c r="D2642" t="s">
        <v>275</v>
      </c>
      <c r="E2642" t="s">
        <v>238</v>
      </c>
      <c r="F2642" t="s">
        <v>215</v>
      </c>
      <c r="G2642">
        <v>0</v>
      </c>
    </row>
    <row r="2643" spans="1:7" x14ac:dyDescent="0.35">
      <c r="A2643" t="s">
        <v>276</v>
      </c>
      <c r="B2643" t="s">
        <v>50</v>
      </c>
      <c r="C2643" t="s">
        <v>274</v>
      </c>
      <c r="D2643" t="s">
        <v>275</v>
      </c>
      <c r="E2643" t="s">
        <v>239</v>
      </c>
      <c r="F2643" t="s">
        <v>215</v>
      </c>
      <c r="G2643">
        <v>0</v>
      </c>
    </row>
    <row r="2644" spans="1:7" x14ac:dyDescent="0.35">
      <c r="A2644" t="s">
        <v>276</v>
      </c>
      <c r="B2644" t="s">
        <v>50</v>
      </c>
      <c r="C2644" t="s">
        <v>274</v>
      </c>
      <c r="D2644" t="s">
        <v>275</v>
      </c>
      <c r="E2644" t="s">
        <v>240</v>
      </c>
      <c r="F2644" t="s">
        <v>215</v>
      </c>
      <c r="G2644">
        <v>2</v>
      </c>
    </row>
    <row r="2645" spans="1:7" x14ac:dyDescent="0.35">
      <c r="A2645" t="s">
        <v>276</v>
      </c>
      <c r="B2645" t="s">
        <v>50</v>
      </c>
      <c r="C2645" t="s">
        <v>274</v>
      </c>
      <c r="D2645" t="s">
        <v>275</v>
      </c>
      <c r="E2645" t="s">
        <v>241</v>
      </c>
      <c r="F2645" t="s">
        <v>215</v>
      </c>
      <c r="G2645">
        <v>0</v>
      </c>
    </row>
    <row r="2646" spans="1:7" x14ac:dyDescent="0.35">
      <c r="A2646" t="s">
        <v>276</v>
      </c>
      <c r="B2646" t="s">
        <v>51</v>
      </c>
      <c r="C2646" t="s">
        <v>274</v>
      </c>
      <c r="D2646" t="s">
        <v>275</v>
      </c>
      <c r="E2646" t="s">
        <v>228</v>
      </c>
      <c r="F2646" t="s">
        <v>215</v>
      </c>
      <c r="G2646">
        <v>0</v>
      </c>
    </row>
    <row r="2647" spans="1:7" x14ac:dyDescent="0.35">
      <c r="A2647" t="s">
        <v>276</v>
      </c>
      <c r="B2647" t="s">
        <v>51</v>
      </c>
      <c r="C2647" t="s">
        <v>274</v>
      </c>
      <c r="D2647" t="s">
        <v>275</v>
      </c>
      <c r="E2647" t="s">
        <v>229</v>
      </c>
      <c r="F2647" t="s">
        <v>215</v>
      </c>
      <c r="G2647">
        <v>0</v>
      </c>
    </row>
    <row r="2648" spans="1:7" x14ac:dyDescent="0.35">
      <c r="A2648" t="s">
        <v>276</v>
      </c>
      <c r="B2648" t="s">
        <v>51</v>
      </c>
      <c r="C2648" t="s">
        <v>274</v>
      </c>
      <c r="D2648" t="s">
        <v>275</v>
      </c>
      <c r="E2648" t="s">
        <v>230</v>
      </c>
      <c r="F2648" t="s">
        <v>215</v>
      </c>
      <c r="G2648">
        <v>0</v>
      </c>
    </row>
    <row r="2649" spans="1:7" x14ac:dyDescent="0.35">
      <c r="A2649" t="s">
        <v>276</v>
      </c>
      <c r="B2649" t="s">
        <v>51</v>
      </c>
      <c r="C2649" t="s">
        <v>274</v>
      </c>
      <c r="D2649" t="s">
        <v>275</v>
      </c>
      <c r="E2649" t="s">
        <v>231</v>
      </c>
      <c r="F2649" t="s">
        <v>215</v>
      </c>
      <c r="G2649">
        <v>0</v>
      </c>
    </row>
    <row r="2650" spans="1:7" x14ac:dyDescent="0.35">
      <c r="A2650" t="s">
        <v>276</v>
      </c>
      <c r="B2650" t="s">
        <v>51</v>
      </c>
      <c r="C2650" t="s">
        <v>274</v>
      </c>
      <c r="D2650" t="s">
        <v>275</v>
      </c>
      <c r="E2650" t="s">
        <v>232</v>
      </c>
      <c r="F2650" t="s">
        <v>215</v>
      </c>
      <c r="G2650">
        <v>21</v>
      </c>
    </row>
    <row r="2651" spans="1:7" x14ac:dyDescent="0.35">
      <c r="A2651" t="s">
        <v>276</v>
      </c>
      <c r="B2651" t="s">
        <v>51</v>
      </c>
      <c r="C2651" t="s">
        <v>274</v>
      </c>
      <c r="D2651" t="s">
        <v>275</v>
      </c>
      <c r="E2651" t="s">
        <v>233</v>
      </c>
      <c r="F2651" t="s">
        <v>215</v>
      </c>
      <c r="G2651">
        <v>1</v>
      </c>
    </row>
    <row r="2652" spans="1:7" x14ac:dyDescent="0.35">
      <c r="A2652" t="s">
        <v>276</v>
      </c>
      <c r="B2652" t="s">
        <v>51</v>
      </c>
      <c r="C2652" t="s">
        <v>274</v>
      </c>
      <c r="D2652" t="s">
        <v>275</v>
      </c>
      <c r="E2652" t="s">
        <v>234</v>
      </c>
      <c r="F2652" t="s">
        <v>215</v>
      </c>
      <c r="G2652">
        <v>1</v>
      </c>
    </row>
    <row r="2653" spans="1:7" x14ac:dyDescent="0.35">
      <c r="A2653" t="s">
        <v>276</v>
      </c>
      <c r="B2653" t="s">
        <v>51</v>
      </c>
      <c r="C2653" t="s">
        <v>274</v>
      </c>
      <c r="D2653" t="s">
        <v>275</v>
      </c>
      <c r="E2653" t="s">
        <v>235</v>
      </c>
      <c r="F2653" t="s">
        <v>215</v>
      </c>
      <c r="G2653">
        <v>2</v>
      </c>
    </row>
    <row r="2654" spans="1:7" x14ac:dyDescent="0.35">
      <c r="A2654" t="s">
        <v>276</v>
      </c>
      <c r="B2654" t="s">
        <v>51</v>
      </c>
      <c r="C2654" t="s">
        <v>274</v>
      </c>
      <c r="D2654" t="s">
        <v>275</v>
      </c>
      <c r="E2654" t="s">
        <v>236</v>
      </c>
      <c r="F2654" t="s">
        <v>215</v>
      </c>
      <c r="G2654">
        <v>6</v>
      </c>
    </row>
    <row r="2655" spans="1:7" x14ac:dyDescent="0.35">
      <c r="A2655" t="s">
        <v>276</v>
      </c>
      <c r="B2655" t="s">
        <v>51</v>
      </c>
      <c r="C2655" t="s">
        <v>274</v>
      </c>
      <c r="D2655" t="s">
        <v>275</v>
      </c>
      <c r="E2655" t="s">
        <v>237</v>
      </c>
      <c r="F2655" t="s">
        <v>215</v>
      </c>
      <c r="G2655">
        <v>0</v>
      </c>
    </row>
    <row r="2656" spans="1:7" x14ac:dyDescent="0.35">
      <c r="A2656" t="s">
        <v>276</v>
      </c>
      <c r="B2656" t="s">
        <v>51</v>
      </c>
      <c r="C2656" t="s">
        <v>274</v>
      </c>
      <c r="D2656" t="s">
        <v>275</v>
      </c>
      <c r="E2656" t="s">
        <v>238</v>
      </c>
      <c r="F2656" t="s">
        <v>215</v>
      </c>
      <c r="G2656">
        <v>0</v>
      </c>
    </row>
    <row r="2657" spans="1:7" x14ac:dyDescent="0.35">
      <c r="A2657" t="s">
        <v>276</v>
      </c>
      <c r="B2657" t="s">
        <v>51</v>
      </c>
      <c r="C2657" t="s">
        <v>274</v>
      </c>
      <c r="D2657" t="s">
        <v>275</v>
      </c>
      <c r="E2657" t="s">
        <v>239</v>
      </c>
      <c r="F2657" t="s">
        <v>215</v>
      </c>
      <c r="G2657">
        <v>1</v>
      </c>
    </row>
    <row r="2658" spans="1:7" x14ac:dyDescent="0.35">
      <c r="A2658" t="s">
        <v>276</v>
      </c>
      <c r="B2658" t="s">
        <v>51</v>
      </c>
      <c r="C2658" t="s">
        <v>274</v>
      </c>
      <c r="D2658" t="s">
        <v>275</v>
      </c>
      <c r="E2658" t="s">
        <v>240</v>
      </c>
      <c r="F2658" t="s">
        <v>215</v>
      </c>
      <c r="G2658">
        <v>6</v>
      </c>
    </row>
    <row r="2659" spans="1:7" x14ac:dyDescent="0.35">
      <c r="A2659" t="s">
        <v>276</v>
      </c>
      <c r="B2659" t="s">
        <v>51</v>
      </c>
      <c r="C2659" t="s">
        <v>274</v>
      </c>
      <c r="D2659" t="s">
        <v>275</v>
      </c>
      <c r="E2659" t="s">
        <v>241</v>
      </c>
      <c r="F2659" t="s">
        <v>215</v>
      </c>
      <c r="G2659">
        <v>0</v>
      </c>
    </row>
    <row r="2660" spans="1:7" x14ac:dyDescent="0.35">
      <c r="A2660" t="s">
        <v>276</v>
      </c>
      <c r="B2660" t="s">
        <v>52</v>
      </c>
      <c r="C2660" t="s">
        <v>274</v>
      </c>
      <c r="D2660" t="s">
        <v>275</v>
      </c>
      <c r="E2660" t="s">
        <v>228</v>
      </c>
      <c r="F2660" t="s">
        <v>215</v>
      </c>
      <c r="G2660">
        <v>1</v>
      </c>
    </row>
    <row r="2661" spans="1:7" x14ac:dyDescent="0.35">
      <c r="A2661" t="s">
        <v>276</v>
      </c>
      <c r="B2661" t="s">
        <v>52</v>
      </c>
      <c r="C2661" t="s">
        <v>274</v>
      </c>
      <c r="D2661" t="s">
        <v>275</v>
      </c>
      <c r="E2661" t="s">
        <v>229</v>
      </c>
      <c r="F2661" t="s">
        <v>215</v>
      </c>
      <c r="G2661">
        <v>1</v>
      </c>
    </row>
    <row r="2662" spans="1:7" x14ac:dyDescent="0.35">
      <c r="A2662" t="s">
        <v>276</v>
      </c>
      <c r="B2662" t="s">
        <v>52</v>
      </c>
      <c r="C2662" t="s">
        <v>274</v>
      </c>
      <c r="D2662" t="s">
        <v>275</v>
      </c>
      <c r="E2662" t="s">
        <v>230</v>
      </c>
      <c r="F2662" t="s">
        <v>215</v>
      </c>
      <c r="G2662">
        <v>6</v>
      </c>
    </row>
    <row r="2663" spans="1:7" x14ac:dyDescent="0.35">
      <c r="A2663" t="s">
        <v>276</v>
      </c>
      <c r="B2663" t="s">
        <v>52</v>
      </c>
      <c r="C2663" t="s">
        <v>274</v>
      </c>
      <c r="D2663" t="s">
        <v>275</v>
      </c>
      <c r="E2663" t="s">
        <v>231</v>
      </c>
      <c r="F2663" t="s">
        <v>215</v>
      </c>
      <c r="G2663">
        <v>0</v>
      </c>
    </row>
    <row r="2664" spans="1:7" x14ac:dyDescent="0.35">
      <c r="A2664" t="s">
        <v>276</v>
      </c>
      <c r="B2664" t="s">
        <v>52</v>
      </c>
      <c r="C2664" t="s">
        <v>274</v>
      </c>
      <c r="D2664" t="s">
        <v>275</v>
      </c>
      <c r="E2664" t="s">
        <v>232</v>
      </c>
      <c r="F2664" t="s">
        <v>215</v>
      </c>
      <c r="G2664">
        <v>1</v>
      </c>
    </row>
    <row r="2665" spans="1:7" x14ac:dyDescent="0.35">
      <c r="A2665" t="s">
        <v>276</v>
      </c>
      <c r="B2665" t="s">
        <v>52</v>
      </c>
      <c r="C2665" t="s">
        <v>274</v>
      </c>
      <c r="D2665" t="s">
        <v>275</v>
      </c>
      <c r="E2665" t="s">
        <v>233</v>
      </c>
      <c r="F2665" t="s">
        <v>215</v>
      </c>
      <c r="G2665">
        <v>0</v>
      </c>
    </row>
    <row r="2666" spans="1:7" x14ac:dyDescent="0.35">
      <c r="A2666" t="s">
        <v>276</v>
      </c>
      <c r="B2666" t="s">
        <v>52</v>
      </c>
      <c r="C2666" t="s">
        <v>274</v>
      </c>
      <c r="D2666" t="s">
        <v>275</v>
      </c>
      <c r="E2666" t="s">
        <v>234</v>
      </c>
      <c r="F2666" t="s">
        <v>215</v>
      </c>
      <c r="G2666">
        <v>4</v>
      </c>
    </row>
    <row r="2667" spans="1:7" x14ac:dyDescent="0.35">
      <c r="A2667" t="s">
        <v>276</v>
      </c>
      <c r="B2667" t="s">
        <v>52</v>
      </c>
      <c r="C2667" t="s">
        <v>274</v>
      </c>
      <c r="D2667" t="s">
        <v>275</v>
      </c>
      <c r="E2667" t="s">
        <v>235</v>
      </c>
      <c r="F2667" t="s">
        <v>215</v>
      </c>
      <c r="G2667">
        <v>2</v>
      </c>
    </row>
    <row r="2668" spans="1:7" x14ac:dyDescent="0.35">
      <c r="A2668" t="s">
        <v>276</v>
      </c>
      <c r="B2668" t="s">
        <v>52</v>
      </c>
      <c r="C2668" t="s">
        <v>274</v>
      </c>
      <c r="D2668" t="s">
        <v>275</v>
      </c>
      <c r="E2668" t="s">
        <v>236</v>
      </c>
      <c r="F2668" t="s">
        <v>215</v>
      </c>
      <c r="G2668">
        <v>4</v>
      </c>
    </row>
    <row r="2669" spans="1:7" x14ac:dyDescent="0.35">
      <c r="A2669" t="s">
        <v>276</v>
      </c>
      <c r="B2669" t="s">
        <v>52</v>
      </c>
      <c r="C2669" t="s">
        <v>274</v>
      </c>
      <c r="D2669" t="s">
        <v>275</v>
      </c>
      <c r="E2669" t="s">
        <v>237</v>
      </c>
      <c r="F2669" t="s">
        <v>215</v>
      </c>
      <c r="G2669">
        <v>0</v>
      </c>
    </row>
    <row r="2670" spans="1:7" x14ac:dyDescent="0.35">
      <c r="A2670" t="s">
        <v>276</v>
      </c>
      <c r="B2670" t="s">
        <v>52</v>
      </c>
      <c r="C2670" t="s">
        <v>274</v>
      </c>
      <c r="D2670" t="s">
        <v>275</v>
      </c>
      <c r="E2670" t="s">
        <v>238</v>
      </c>
      <c r="F2670" t="s">
        <v>215</v>
      </c>
      <c r="G2670">
        <v>0</v>
      </c>
    </row>
    <row r="2671" spans="1:7" x14ac:dyDescent="0.35">
      <c r="A2671" t="s">
        <v>276</v>
      </c>
      <c r="B2671" t="s">
        <v>52</v>
      </c>
      <c r="C2671" t="s">
        <v>274</v>
      </c>
      <c r="D2671" t="s">
        <v>275</v>
      </c>
      <c r="E2671" t="s">
        <v>239</v>
      </c>
      <c r="F2671" t="s">
        <v>215</v>
      </c>
      <c r="G2671">
        <v>0</v>
      </c>
    </row>
    <row r="2672" spans="1:7" x14ac:dyDescent="0.35">
      <c r="A2672" t="s">
        <v>276</v>
      </c>
      <c r="B2672" t="s">
        <v>52</v>
      </c>
      <c r="C2672" t="s">
        <v>274</v>
      </c>
      <c r="D2672" t="s">
        <v>275</v>
      </c>
      <c r="E2672" t="s">
        <v>240</v>
      </c>
      <c r="F2672" t="s">
        <v>215</v>
      </c>
      <c r="G2672">
        <v>5</v>
      </c>
    </row>
    <row r="2673" spans="1:7" x14ac:dyDescent="0.35">
      <c r="A2673" t="s">
        <v>276</v>
      </c>
      <c r="B2673" t="s">
        <v>52</v>
      </c>
      <c r="C2673" t="s">
        <v>274</v>
      </c>
      <c r="D2673" t="s">
        <v>275</v>
      </c>
      <c r="E2673" t="s">
        <v>241</v>
      </c>
      <c r="F2673" t="s">
        <v>215</v>
      </c>
      <c r="G2673">
        <v>0</v>
      </c>
    </row>
    <row r="2674" spans="1:7" x14ac:dyDescent="0.35">
      <c r="A2674" t="s">
        <v>276</v>
      </c>
      <c r="B2674" t="s">
        <v>53</v>
      </c>
      <c r="C2674" t="s">
        <v>274</v>
      </c>
      <c r="D2674" t="s">
        <v>275</v>
      </c>
      <c r="E2674" t="s">
        <v>228</v>
      </c>
      <c r="F2674" t="s">
        <v>215</v>
      </c>
      <c r="G2674">
        <v>1</v>
      </c>
    </row>
    <row r="2675" spans="1:7" x14ac:dyDescent="0.35">
      <c r="A2675" t="s">
        <v>276</v>
      </c>
      <c r="B2675" t="s">
        <v>53</v>
      </c>
      <c r="C2675" t="s">
        <v>274</v>
      </c>
      <c r="D2675" t="s">
        <v>275</v>
      </c>
      <c r="E2675" t="s">
        <v>229</v>
      </c>
      <c r="F2675" t="s">
        <v>215</v>
      </c>
      <c r="G2675">
        <v>4</v>
      </c>
    </row>
    <row r="2676" spans="1:7" x14ac:dyDescent="0.35">
      <c r="A2676" t="s">
        <v>276</v>
      </c>
      <c r="B2676" t="s">
        <v>53</v>
      </c>
      <c r="C2676" t="s">
        <v>274</v>
      </c>
      <c r="D2676" t="s">
        <v>275</v>
      </c>
      <c r="E2676" t="s">
        <v>230</v>
      </c>
      <c r="F2676" t="s">
        <v>215</v>
      </c>
      <c r="G2676">
        <v>13</v>
      </c>
    </row>
    <row r="2677" spans="1:7" x14ac:dyDescent="0.35">
      <c r="A2677" t="s">
        <v>276</v>
      </c>
      <c r="B2677" t="s">
        <v>53</v>
      </c>
      <c r="C2677" t="s">
        <v>274</v>
      </c>
      <c r="D2677" t="s">
        <v>275</v>
      </c>
      <c r="E2677" t="s">
        <v>231</v>
      </c>
      <c r="F2677" t="s">
        <v>215</v>
      </c>
      <c r="G2677">
        <v>1</v>
      </c>
    </row>
    <row r="2678" spans="1:7" x14ac:dyDescent="0.35">
      <c r="A2678" t="s">
        <v>276</v>
      </c>
      <c r="B2678" t="s">
        <v>53</v>
      </c>
      <c r="C2678" t="s">
        <v>274</v>
      </c>
      <c r="D2678" t="s">
        <v>275</v>
      </c>
      <c r="E2678" t="s">
        <v>232</v>
      </c>
      <c r="F2678" t="s">
        <v>215</v>
      </c>
      <c r="G2678">
        <v>2</v>
      </c>
    </row>
    <row r="2679" spans="1:7" x14ac:dyDescent="0.35">
      <c r="A2679" t="s">
        <v>276</v>
      </c>
      <c r="B2679" t="s">
        <v>53</v>
      </c>
      <c r="C2679" t="s">
        <v>274</v>
      </c>
      <c r="D2679" t="s">
        <v>275</v>
      </c>
      <c r="E2679" t="s">
        <v>233</v>
      </c>
      <c r="F2679" t="s">
        <v>215</v>
      </c>
      <c r="G2679">
        <v>0</v>
      </c>
    </row>
    <row r="2680" spans="1:7" x14ac:dyDescent="0.35">
      <c r="A2680" t="s">
        <v>276</v>
      </c>
      <c r="B2680" t="s">
        <v>53</v>
      </c>
      <c r="C2680" t="s">
        <v>274</v>
      </c>
      <c r="D2680" t="s">
        <v>275</v>
      </c>
      <c r="E2680" t="s">
        <v>234</v>
      </c>
      <c r="F2680" t="s">
        <v>215</v>
      </c>
      <c r="G2680">
        <v>0</v>
      </c>
    </row>
    <row r="2681" spans="1:7" x14ac:dyDescent="0.35">
      <c r="A2681" t="s">
        <v>276</v>
      </c>
      <c r="B2681" t="s">
        <v>53</v>
      </c>
      <c r="C2681" t="s">
        <v>274</v>
      </c>
      <c r="D2681" t="s">
        <v>275</v>
      </c>
      <c r="E2681" t="s">
        <v>235</v>
      </c>
      <c r="F2681" t="s">
        <v>215</v>
      </c>
      <c r="G2681">
        <v>0</v>
      </c>
    </row>
    <row r="2682" spans="1:7" x14ac:dyDescent="0.35">
      <c r="A2682" t="s">
        <v>276</v>
      </c>
      <c r="B2682" t="s">
        <v>53</v>
      </c>
      <c r="C2682" t="s">
        <v>274</v>
      </c>
      <c r="D2682" t="s">
        <v>275</v>
      </c>
      <c r="E2682" t="s">
        <v>236</v>
      </c>
      <c r="F2682" t="s">
        <v>215</v>
      </c>
      <c r="G2682">
        <v>5</v>
      </c>
    </row>
    <row r="2683" spans="1:7" x14ac:dyDescent="0.35">
      <c r="A2683" t="s">
        <v>276</v>
      </c>
      <c r="B2683" t="s">
        <v>53</v>
      </c>
      <c r="C2683" t="s">
        <v>274</v>
      </c>
      <c r="D2683" t="s">
        <v>275</v>
      </c>
      <c r="E2683" t="s">
        <v>237</v>
      </c>
      <c r="F2683" t="s">
        <v>215</v>
      </c>
      <c r="G2683">
        <v>1</v>
      </c>
    </row>
    <row r="2684" spans="1:7" x14ac:dyDescent="0.35">
      <c r="A2684" t="s">
        <v>276</v>
      </c>
      <c r="B2684" t="s">
        <v>53</v>
      </c>
      <c r="C2684" t="s">
        <v>274</v>
      </c>
      <c r="D2684" t="s">
        <v>275</v>
      </c>
      <c r="E2684" t="s">
        <v>238</v>
      </c>
      <c r="F2684" t="s">
        <v>215</v>
      </c>
      <c r="G2684">
        <v>1</v>
      </c>
    </row>
    <row r="2685" spans="1:7" x14ac:dyDescent="0.35">
      <c r="A2685" t="s">
        <v>276</v>
      </c>
      <c r="B2685" t="s">
        <v>53</v>
      </c>
      <c r="C2685" t="s">
        <v>274</v>
      </c>
      <c r="D2685" t="s">
        <v>275</v>
      </c>
      <c r="E2685" t="s">
        <v>239</v>
      </c>
      <c r="F2685" t="s">
        <v>215</v>
      </c>
      <c r="G2685">
        <v>0</v>
      </c>
    </row>
    <row r="2686" spans="1:7" x14ac:dyDescent="0.35">
      <c r="A2686" t="s">
        <v>276</v>
      </c>
      <c r="B2686" t="s">
        <v>53</v>
      </c>
      <c r="C2686" t="s">
        <v>274</v>
      </c>
      <c r="D2686" t="s">
        <v>275</v>
      </c>
      <c r="E2686" t="s">
        <v>240</v>
      </c>
      <c r="F2686" t="s">
        <v>215</v>
      </c>
      <c r="G2686">
        <v>6</v>
      </c>
    </row>
    <row r="2687" spans="1:7" x14ac:dyDescent="0.35">
      <c r="A2687" t="s">
        <v>276</v>
      </c>
      <c r="B2687" t="s">
        <v>53</v>
      </c>
      <c r="C2687" t="s">
        <v>274</v>
      </c>
      <c r="D2687" t="s">
        <v>275</v>
      </c>
      <c r="E2687" t="s">
        <v>241</v>
      </c>
      <c r="F2687" t="s">
        <v>215</v>
      </c>
      <c r="G2687">
        <v>5</v>
      </c>
    </row>
    <row r="2688" spans="1:7" x14ac:dyDescent="0.35">
      <c r="A2688" t="s">
        <v>276</v>
      </c>
      <c r="B2688" t="s">
        <v>200</v>
      </c>
      <c r="C2688" t="s">
        <v>274</v>
      </c>
      <c r="D2688" t="s">
        <v>275</v>
      </c>
      <c r="E2688" t="s">
        <v>228</v>
      </c>
      <c r="F2688" t="s">
        <v>215</v>
      </c>
      <c r="G2688">
        <v>0</v>
      </c>
    </row>
    <row r="2689" spans="1:7" x14ac:dyDescent="0.35">
      <c r="A2689" t="s">
        <v>276</v>
      </c>
      <c r="B2689" t="s">
        <v>200</v>
      </c>
      <c r="C2689" t="s">
        <v>274</v>
      </c>
      <c r="D2689" t="s">
        <v>275</v>
      </c>
      <c r="E2689" t="s">
        <v>229</v>
      </c>
      <c r="F2689" t="s">
        <v>215</v>
      </c>
      <c r="G2689">
        <v>1</v>
      </c>
    </row>
    <row r="2690" spans="1:7" x14ac:dyDescent="0.35">
      <c r="A2690" t="s">
        <v>276</v>
      </c>
      <c r="B2690" t="s">
        <v>200</v>
      </c>
      <c r="C2690" t="s">
        <v>274</v>
      </c>
      <c r="D2690" t="s">
        <v>275</v>
      </c>
      <c r="E2690" t="s">
        <v>230</v>
      </c>
      <c r="F2690" t="s">
        <v>215</v>
      </c>
      <c r="G2690">
        <v>10</v>
      </c>
    </row>
    <row r="2691" spans="1:7" x14ac:dyDescent="0.35">
      <c r="A2691" t="s">
        <v>276</v>
      </c>
      <c r="B2691" t="s">
        <v>200</v>
      </c>
      <c r="C2691" t="s">
        <v>274</v>
      </c>
      <c r="D2691" t="s">
        <v>275</v>
      </c>
      <c r="E2691" t="s">
        <v>231</v>
      </c>
      <c r="F2691" t="s">
        <v>215</v>
      </c>
      <c r="G2691">
        <v>0</v>
      </c>
    </row>
    <row r="2692" spans="1:7" x14ac:dyDescent="0.35">
      <c r="A2692" t="s">
        <v>276</v>
      </c>
      <c r="B2692" t="s">
        <v>200</v>
      </c>
      <c r="C2692" t="s">
        <v>274</v>
      </c>
      <c r="D2692" t="s">
        <v>275</v>
      </c>
      <c r="E2692" t="s">
        <v>232</v>
      </c>
      <c r="F2692" t="s">
        <v>215</v>
      </c>
      <c r="G2692">
        <v>7</v>
      </c>
    </row>
    <row r="2693" spans="1:7" x14ac:dyDescent="0.35">
      <c r="A2693" t="s">
        <v>276</v>
      </c>
      <c r="B2693" t="s">
        <v>200</v>
      </c>
      <c r="C2693" t="s">
        <v>274</v>
      </c>
      <c r="D2693" t="s">
        <v>275</v>
      </c>
      <c r="E2693" t="s">
        <v>233</v>
      </c>
      <c r="F2693" t="s">
        <v>215</v>
      </c>
      <c r="G2693">
        <v>1</v>
      </c>
    </row>
    <row r="2694" spans="1:7" x14ac:dyDescent="0.35">
      <c r="A2694" t="s">
        <v>276</v>
      </c>
      <c r="B2694" t="s">
        <v>200</v>
      </c>
      <c r="C2694" t="s">
        <v>274</v>
      </c>
      <c r="D2694" t="s">
        <v>275</v>
      </c>
      <c r="E2694" t="s">
        <v>234</v>
      </c>
      <c r="F2694" t="s">
        <v>215</v>
      </c>
      <c r="G2694">
        <v>7</v>
      </c>
    </row>
    <row r="2695" spans="1:7" x14ac:dyDescent="0.35">
      <c r="A2695" t="s">
        <v>276</v>
      </c>
      <c r="B2695" t="s">
        <v>200</v>
      </c>
      <c r="C2695" t="s">
        <v>274</v>
      </c>
      <c r="D2695" t="s">
        <v>275</v>
      </c>
      <c r="E2695" t="s">
        <v>235</v>
      </c>
      <c r="F2695" t="s">
        <v>215</v>
      </c>
      <c r="G2695">
        <v>1</v>
      </c>
    </row>
    <row r="2696" spans="1:7" x14ac:dyDescent="0.35">
      <c r="A2696" t="s">
        <v>276</v>
      </c>
      <c r="B2696" t="s">
        <v>200</v>
      </c>
      <c r="C2696" t="s">
        <v>274</v>
      </c>
      <c r="D2696" t="s">
        <v>275</v>
      </c>
      <c r="E2696" t="s">
        <v>236</v>
      </c>
      <c r="F2696" t="s">
        <v>215</v>
      </c>
      <c r="G2696">
        <v>6</v>
      </c>
    </row>
    <row r="2697" spans="1:7" x14ac:dyDescent="0.35">
      <c r="A2697" t="s">
        <v>276</v>
      </c>
      <c r="B2697" t="s">
        <v>200</v>
      </c>
      <c r="C2697" t="s">
        <v>274</v>
      </c>
      <c r="D2697" t="s">
        <v>275</v>
      </c>
      <c r="E2697" t="s">
        <v>237</v>
      </c>
      <c r="F2697" t="s">
        <v>215</v>
      </c>
      <c r="G2697">
        <v>0</v>
      </c>
    </row>
    <row r="2698" spans="1:7" x14ac:dyDescent="0.35">
      <c r="A2698" t="s">
        <v>276</v>
      </c>
      <c r="B2698" t="s">
        <v>200</v>
      </c>
      <c r="C2698" t="s">
        <v>274</v>
      </c>
      <c r="D2698" t="s">
        <v>275</v>
      </c>
      <c r="E2698" t="s">
        <v>238</v>
      </c>
      <c r="F2698" t="s">
        <v>215</v>
      </c>
      <c r="G2698">
        <v>0</v>
      </c>
    </row>
    <row r="2699" spans="1:7" x14ac:dyDescent="0.35">
      <c r="A2699" t="s">
        <v>276</v>
      </c>
      <c r="B2699" t="s">
        <v>200</v>
      </c>
      <c r="C2699" t="s">
        <v>274</v>
      </c>
      <c r="D2699" t="s">
        <v>275</v>
      </c>
      <c r="E2699" t="s">
        <v>239</v>
      </c>
      <c r="F2699" t="s">
        <v>215</v>
      </c>
      <c r="G2699">
        <v>0</v>
      </c>
    </row>
    <row r="2700" spans="1:7" x14ac:dyDescent="0.35">
      <c r="A2700" t="s">
        <v>276</v>
      </c>
      <c r="B2700" t="s">
        <v>200</v>
      </c>
      <c r="C2700" t="s">
        <v>274</v>
      </c>
      <c r="D2700" t="s">
        <v>275</v>
      </c>
      <c r="E2700" t="s">
        <v>240</v>
      </c>
      <c r="F2700" t="s">
        <v>215</v>
      </c>
      <c r="G2700">
        <v>8</v>
      </c>
    </row>
    <row r="2701" spans="1:7" x14ac:dyDescent="0.35">
      <c r="A2701" t="s">
        <v>276</v>
      </c>
      <c r="B2701" t="s">
        <v>200</v>
      </c>
      <c r="C2701" t="s">
        <v>274</v>
      </c>
      <c r="D2701" t="s">
        <v>275</v>
      </c>
      <c r="E2701" t="s">
        <v>241</v>
      </c>
      <c r="F2701" t="s">
        <v>215</v>
      </c>
      <c r="G2701">
        <v>0</v>
      </c>
    </row>
    <row r="2702" spans="1:7" x14ac:dyDescent="0.35">
      <c r="A2702" t="s">
        <v>276</v>
      </c>
      <c r="B2702" t="s">
        <v>39</v>
      </c>
      <c r="C2702" t="s">
        <v>274</v>
      </c>
      <c r="D2702" t="s">
        <v>275</v>
      </c>
      <c r="E2702" t="s">
        <v>228</v>
      </c>
      <c r="F2702" t="s">
        <v>215</v>
      </c>
      <c r="G2702">
        <v>0</v>
      </c>
    </row>
    <row r="2703" spans="1:7" x14ac:dyDescent="0.35">
      <c r="A2703" t="s">
        <v>276</v>
      </c>
      <c r="B2703" t="s">
        <v>39</v>
      </c>
      <c r="C2703" t="s">
        <v>274</v>
      </c>
      <c r="D2703" t="s">
        <v>275</v>
      </c>
      <c r="E2703" t="s">
        <v>229</v>
      </c>
      <c r="F2703" t="s">
        <v>215</v>
      </c>
      <c r="G2703">
        <v>0</v>
      </c>
    </row>
    <row r="2704" spans="1:7" x14ac:dyDescent="0.35">
      <c r="A2704" t="s">
        <v>276</v>
      </c>
      <c r="B2704" t="s">
        <v>39</v>
      </c>
      <c r="C2704" t="s">
        <v>274</v>
      </c>
      <c r="D2704" t="s">
        <v>275</v>
      </c>
      <c r="E2704" t="s">
        <v>230</v>
      </c>
      <c r="F2704" t="s">
        <v>215</v>
      </c>
      <c r="G2704">
        <v>0</v>
      </c>
    </row>
    <row r="2705" spans="1:7" x14ac:dyDescent="0.35">
      <c r="A2705" t="s">
        <v>276</v>
      </c>
      <c r="B2705" t="s">
        <v>39</v>
      </c>
      <c r="C2705" t="s">
        <v>274</v>
      </c>
      <c r="D2705" t="s">
        <v>275</v>
      </c>
      <c r="E2705" t="s">
        <v>231</v>
      </c>
      <c r="F2705" t="s">
        <v>215</v>
      </c>
      <c r="G2705">
        <v>0</v>
      </c>
    </row>
    <row r="2706" spans="1:7" x14ac:dyDescent="0.35">
      <c r="A2706" t="s">
        <v>276</v>
      </c>
      <c r="B2706" t="s">
        <v>39</v>
      </c>
      <c r="C2706" t="s">
        <v>274</v>
      </c>
      <c r="D2706" t="s">
        <v>275</v>
      </c>
      <c r="E2706" t="s">
        <v>232</v>
      </c>
      <c r="F2706" t="s">
        <v>215</v>
      </c>
      <c r="G2706">
        <v>0</v>
      </c>
    </row>
    <row r="2707" spans="1:7" x14ac:dyDescent="0.35">
      <c r="A2707" t="s">
        <v>276</v>
      </c>
      <c r="B2707" t="s">
        <v>39</v>
      </c>
      <c r="C2707" t="s">
        <v>274</v>
      </c>
      <c r="D2707" t="s">
        <v>275</v>
      </c>
      <c r="E2707" t="s">
        <v>233</v>
      </c>
      <c r="F2707" t="s">
        <v>215</v>
      </c>
      <c r="G2707">
        <v>0</v>
      </c>
    </row>
    <row r="2708" spans="1:7" x14ac:dyDescent="0.35">
      <c r="A2708" t="s">
        <v>276</v>
      </c>
      <c r="B2708" t="s">
        <v>39</v>
      </c>
      <c r="C2708" t="s">
        <v>274</v>
      </c>
      <c r="D2708" t="s">
        <v>275</v>
      </c>
      <c r="E2708" t="s">
        <v>234</v>
      </c>
      <c r="F2708" t="s">
        <v>215</v>
      </c>
      <c r="G2708">
        <v>0</v>
      </c>
    </row>
    <row r="2709" spans="1:7" x14ac:dyDescent="0.35">
      <c r="A2709" t="s">
        <v>276</v>
      </c>
      <c r="B2709" t="s">
        <v>39</v>
      </c>
      <c r="C2709" t="s">
        <v>274</v>
      </c>
      <c r="D2709" t="s">
        <v>275</v>
      </c>
      <c r="E2709" t="s">
        <v>235</v>
      </c>
      <c r="F2709" t="s">
        <v>215</v>
      </c>
      <c r="G2709">
        <v>0</v>
      </c>
    </row>
    <row r="2710" spans="1:7" x14ac:dyDescent="0.35">
      <c r="A2710" t="s">
        <v>276</v>
      </c>
      <c r="B2710" t="s">
        <v>39</v>
      </c>
      <c r="C2710" t="s">
        <v>274</v>
      </c>
      <c r="D2710" t="s">
        <v>275</v>
      </c>
      <c r="E2710" t="s">
        <v>236</v>
      </c>
      <c r="F2710" t="s">
        <v>215</v>
      </c>
      <c r="G2710">
        <v>0</v>
      </c>
    </row>
    <row r="2711" spans="1:7" x14ac:dyDescent="0.35">
      <c r="A2711" t="s">
        <v>276</v>
      </c>
      <c r="B2711" t="s">
        <v>39</v>
      </c>
      <c r="C2711" t="s">
        <v>274</v>
      </c>
      <c r="D2711" t="s">
        <v>275</v>
      </c>
      <c r="E2711" t="s">
        <v>237</v>
      </c>
      <c r="F2711" t="s">
        <v>215</v>
      </c>
      <c r="G2711">
        <v>0</v>
      </c>
    </row>
    <row r="2712" spans="1:7" x14ac:dyDescent="0.35">
      <c r="A2712" t="s">
        <v>276</v>
      </c>
      <c r="B2712" t="s">
        <v>39</v>
      </c>
      <c r="C2712" t="s">
        <v>274</v>
      </c>
      <c r="D2712" t="s">
        <v>275</v>
      </c>
      <c r="E2712" t="s">
        <v>238</v>
      </c>
      <c r="F2712" t="s">
        <v>215</v>
      </c>
      <c r="G2712">
        <v>0</v>
      </c>
    </row>
    <row r="2713" spans="1:7" x14ac:dyDescent="0.35">
      <c r="A2713" t="s">
        <v>276</v>
      </c>
      <c r="B2713" t="s">
        <v>39</v>
      </c>
      <c r="C2713" t="s">
        <v>274</v>
      </c>
      <c r="D2713" t="s">
        <v>275</v>
      </c>
      <c r="E2713" t="s">
        <v>239</v>
      </c>
      <c r="F2713" t="s">
        <v>215</v>
      </c>
      <c r="G2713">
        <v>0</v>
      </c>
    </row>
    <row r="2714" spans="1:7" x14ac:dyDescent="0.35">
      <c r="A2714" t="s">
        <v>276</v>
      </c>
      <c r="B2714" t="s">
        <v>39</v>
      </c>
      <c r="C2714" t="s">
        <v>274</v>
      </c>
      <c r="D2714" t="s">
        <v>275</v>
      </c>
      <c r="E2714" t="s">
        <v>240</v>
      </c>
      <c r="F2714" t="s">
        <v>215</v>
      </c>
      <c r="G2714">
        <v>0</v>
      </c>
    </row>
    <row r="2715" spans="1:7" x14ac:dyDescent="0.35">
      <c r="A2715" t="s">
        <v>276</v>
      </c>
      <c r="B2715" t="s">
        <v>39</v>
      </c>
      <c r="C2715" t="s">
        <v>274</v>
      </c>
      <c r="D2715" t="s">
        <v>275</v>
      </c>
      <c r="E2715" t="s">
        <v>241</v>
      </c>
      <c r="F2715" t="s">
        <v>215</v>
      </c>
      <c r="G2715"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DE5E-A68E-478C-B738-092963C1116A}">
  <sheetPr codeName="Sheet19"/>
  <dimension ref="B2:R88"/>
  <sheetViews>
    <sheetView workbookViewId="0">
      <selection activeCell="A4" sqref="A4:E4"/>
    </sheetView>
  </sheetViews>
  <sheetFormatPr defaultColWidth="8.81640625" defaultRowHeight="13" x14ac:dyDescent="0.3"/>
  <cols>
    <col min="1" max="15" width="8.81640625" style="134"/>
    <col min="16" max="16" width="13.54296875" style="134" bestFit="1" customWidth="1"/>
    <col min="17" max="16384" width="8.81640625" style="134"/>
  </cols>
  <sheetData>
    <row r="2" spans="2:18" x14ac:dyDescent="0.3">
      <c r="B2" s="133" t="s">
        <v>167</v>
      </c>
      <c r="C2" s="134" t="s">
        <v>168</v>
      </c>
    </row>
    <row r="3" spans="2:18" ht="14.5" x14ac:dyDescent="0.35">
      <c r="B3" s="135" t="s">
        <v>169</v>
      </c>
      <c r="C3" s="134" t="s">
        <v>170</v>
      </c>
    </row>
    <row r="4" spans="2:18" ht="14.5" x14ac:dyDescent="0.35">
      <c r="B4" s="135"/>
    </row>
    <row r="6" spans="2:18" ht="14.5" x14ac:dyDescent="0.35">
      <c r="B6" s="136" t="s">
        <v>171</v>
      </c>
      <c r="D6" s="136" t="s">
        <v>172</v>
      </c>
      <c r="F6" s="136" t="s">
        <v>173</v>
      </c>
      <c r="H6" s="137">
        <f>MAX(H8:H53)</f>
        <v>46</v>
      </c>
      <c r="I6" s="136" t="s">
        <v>174</v>
      </c>
      <c r="K6" s="136" t="s">
        <v>175</v>
      </c>
      <c r="M6" s="138"/>
      <c r="N6" s="139"/>
      <c r="O6" s="140"/>
      <c r="P6" s="139"/>
      <c r="Q6" s="139"/>
      <c r="R6" s="139"/>
    </row>
    <row r="7" spans="2:18" ht="14.5" x14ac:dyDescent="0.35">
      <c r="B7" s="141" t="s">
        <v>176</v>
      </c>
      <c r="D7" s="142" t="s">
        <v>177</v>
      </c>
      <c r="F7" s="142" t="s">
        <v>178</v>
      </c>
      <c r="H7" s="137">
        <v>47</v>
      </c>
      <c r="I7" s="133" t="e">
        <f>VLOOKUP(H7,H8:I53,2,FALSE)</f>
        <v>#N/A</v>
      </c>
      <c r="K7" s="142" t="str">
        <f>CONCATENATE("_",D7,".xlsx")</f>
        <v>_2018_19.xlsx</v>
      </c>
      <c r="M7" s="143"/>
      <c r="N7" s="139"/>
      <c r="O7" s="140"/>
      <c r="P7" s="139"/>
      <c r="Q7" s="151"/>
      <c r="R7" s="139"/>
    </row>
    <row r="8" spans="2:18" ht="14.5" x14ac:dyDescent="0.35">
      <c r="D8" s="144" t="str">
        <f>CONCATENATE(LEFT(D7,4),"-",RIGHT(D7,2))</f>
        <v>2018-19</v>
      </c>
      <c r="H8" s="134">
        <v>1</v>
      </c>
      <c r="I8" s="145" t="s">
        <v>12</v>
      </c>
      <c r="M8" s="146"/>
      <c r="N8" s="139"/>
      <c r="O8" s="139"/>
      <c r="P8" s="146"/>
      <c r="Q8" s="139"/>
      <c r="R8" s="139"/>
    </row>
    <row r="9" spans="2:18" ht="14.5" x14ac:dyDescent="0.35">
      <c r="D9" s="133" t="str">
        <f>CONCATENATE(LEFT(D7,2),RIGHT(D7,2))</f>
        <v>2019</v>
      </c>
      <c r="H9" s="134">
        <v>2</v>
      </c>
      <c r="I9" s="145" t="s">
        <v>13</v>
      </c>
      <c r="M9" s="146"/>
      <c r="N9" s="139"/>
      <c r="O9" s="139"/>
      <c r="P9" s="147"/>
      <c r="Q9" s="139"/>
      <c r="R9" s="139"/>
    </row>
    <row r="10" spans="2:18" ht="14.5" x14ac:dyDescent="0.35">
      <c r="H10" s="134">
        <v>3</v>
      </c>
      <c r="I10" s="145" t="s">
        <v>14</v>
      </c>
      <c r="M10" s="147"/>
      <c r="N10" s="139"/>
      <c r="O10" s="139"/>
      <c r="P10" s="147"/>
      <c r="Q10" s="139"/>
      <c r="R10" s="139"/>
    </row>
    <row r="11" spans="2:18" ht="14.5" x14ac:dyDescent="0.35">
      <c r="H11" s="134">
        <v>4</v>
      </c>
      <c r="I11" s="145" t="s">
        <v>15</v>
      </c>
      <c r="M11" s="147"/>
      <c r="N11" s="139"/>
      <c r="O11" s="139"/>
      <c r="P11" s="147"/>
      <c r="Q11" s="139"/>
      <c r="R11" s="139"/>
    </row>
    <row r="12" spans="2:18" ht="14.5" x14ac:dyDescent="0.35">
      <c r="H12" s="134">
        <v>5</v>
      </c>
      <c r="I12" s="145" t="s">
        <v>16</v>
      </c>
      <c r="M12" s="148"/>
      <c r="P12" s="148"/>
      <c r="R12" s="148"/>
    </row>
    <row r="13" spans="2:18" ht="14.5" x14ac:dyDescent="0.35">
      <c r="H13" s="134">
        <v>6</v>
      </c>
      <c r="I13" s="145" t="s">
        <v>17</v>
      </c>
      <c r="M13" s="149" t="s">
        <v>179</v>
      </c>
      <c r="O13" s="137">
        <f>MAX(O15:O29)</f>
        <v>14</v>
      </c>
      <c r="P13" s="136" t="s">
        <v>180</v>
      </c>
      <c r="Q13" s="136" t="s">
        <v>181</v>
      </c>
      <c r="R13" s="136" t="s">
        <v>209</v>
      </c>
    </row>
    <row r="14" spans="2:18" ht="14.5" x14ac:dyDescent="0.35">
      <c r="H14" s="134">
        <v>7</v>
      </c>
      <c r="I14" s="145" t="s">
        <v>18</v>
      </c>
      <c r="M14" s="89" t="s">
        <v>182</v>
      </c>
      <c r="O14" s="137">
        <v>15</v>
      </c>
      <c r="P14" s="133" t="e">
        <f>VLOOKUP(O14,O15:P29,2,FALSE)</f>
        <v>#N/A</v>
      </c>
      <c r="Q14" s="133" t="e">
        <f>VLOOKUP(P14,P15:Q29,2,FALSE)</f>
        <v>#N/A</v>
      </c>
      <c r="R14" s="133" t="e">
        <f>VLOOKUP(Q14,Q15:R29,2,FALSE)</f>
        <v>#N/A</v>
      </c>
    </row>
    <row r="15" spans="2:18" ht="14.5" x14ac:dyDescent="0.35">
      <c r="H15" s="134">
        <v>8</v>
      </c>
      <c r="I15" s="145" t="s">
        <v>19</v>
      </c>
      <c r="M15" s="146"/>
      <c r="O15" s="134">
        <v>1</v>
      </c>
      <c r="P15" s="135" t="s">
        <v>216</v>
      </c>
      <c r="Q15" s="134" t="s">
        <v>228</v>
      </c>
      <c r="R15" s="139" t="s">
        <v>213</v>
      </c>
    </row>
    <row r="16" spans="2:18" ht="14.5" x14ac:dyDescent="0.35">
      <c r="H16" s="134">
        <v>9</v>
      </c>
      <c r="I16" s="145" t="s">
        <v>20</v>
      </c>
      <c r="M16" s="146"/>
      <c r="O16" s="134">
        <v>2</v>
      </c>
      <c r="P16" s="135" t="s">
        <v>217</v>
      </c>
      <c r="Q16" s="134" t="s">
        <v>229</v>
      </c>
      <c r="R16" s="139" t="s">
        <v>213</v>
      </c>
    </row>
    <row r="17" spans="8:18" ht="14.5" x14ac:dyDescent="0.35">
      <c r="H17" s="134">
        <v>10</v>
      </c>
      <c r="I17" s="145" t="s">
        <v>21</v>
      </c>
      <c r="M17" s="146"/>
      <c r="O17" s="134">
        <v>3</v>
      </c>
      <c r="P17" s="135" t="s">
        <v>218</v>
      </c>
      <c r="Q17" s="134" t="s">
        <v>230</v>
      </c>
      <c r="R17" s="139" t="s">
        <v>213</v>
      </c>
    </row>
    <row r="18" spans="8:18" ht="14.5" x14ac:dyDescent="0.35">
      <c r="H18" s="134">
        <v>11</v>
      </c>
      <c r="I18" s="145" t="s">
        <v>183</v>
      </c>
      <c r="M18" s="146"/>
      <c r="O18" s="134">
        <v>4</v>
      </c>
      <c r="P18" s="135" t="s">
        <v>219</v>
      </c>
      <c r="Q18" s="134" t="s">
        <v>231</v>
      </c>
      <c r="R18" s="139" t="s">
        <v>213</v>
      </c>
    </row>
    <row r="19" spans="8:18" ht="14.5" x14ac:dyDescent="0.35">
      <c r="H19" s="134">
        <v>12</v>
      </c>
      <c r="I19" s="145" t="s">
        <v>23</v>
      </c>
      <c r="M19" s="146"/>
      <c r="O19" s="134">
        <v>5</v>
      </c>
      <c r="P19" s="135" t="s">
        <v>220</v>
      </c>
      <c r="Q19" s="134" t="s">
        <v>232</v>
      </c>
      <c r="R19" s="139" t="s">
        <v>213</v>
      </c>
    </row>
    <row r="20" spans="8:18" ht="14.5" x14ac:dyDescent="0.35">
      <c r="H20" s="134">
        <v>13</v>
      </c>
      <c r="I20" s="145" t="s">
        <v>24</v>
      </c>
      <c r="M20" s="146"/>
      <c r="O20" s="134">
        <v>6</v>
      </c>
      <c r="P20" s="135" t="s">
        <v>221</v>
      </c>
      <c r="Q20" s="134" t="s">
        <v>233</v>
      </c>
      <c r="R20" s="139" t="s">
        <v>213</v>
      </c>
    </row>
    <row r="21" spans="8:18" ht="14.5" x14ac:dyDescent="0.35">
      <c r="H21" s="134">
        <v>14</v>
      </c>
      <c r="I21" s="145" t="s">
        <v>25</v>
      </c>
      <c r="M21" s="146"/>
      <c r="O21" s="134">
        <v>7</v>
      </c>
      <c r="P21" s="135" t="s">
        <v>222</v>
      </c>
      <c r="Q21" s="134" t="s">
        <v>234</v>
      </c>
      <c r="R21" s="139" t="s">
        <v>213</v>
      </c>
    </row>
    <row r="22" spans="8:18" ht="14.5" x14ac:dyDescent="0.35">
      <c r="H22" s="134">
        <v>15</v>
      </c>
      <c r="I22" s="145" t="s">
        <v>26</v>
      </c>
      <c r="M22" s="146"/>
      <c r="O22" s="134">
        <v>8</v>
      </c>
      <c r="P22" s="135" t="s">
        <v>201</v>
      </c>
      <c r="Q22" s="134" t="s">
        <v>235</v>
      </c>
      <c r="R22" s="139" t="s">
        <v>213</v>
      </c>
    </row>
    <row r="23" spans="8:18" ht="14.5" x14ac:dyDescent="0.35">
      <c r="H23" s="134">
        <v>16</v>
      </c>
      <c r="I23" s="145" t="s">
        <v>27</v>
      </c>
      <c r="M23" s="146"/>
      <c r="O23" s="134">
        <v>9</v>
      </c>
      <c r="P23" s="135" t="s">
        <v>202</v>
      </c>
      <c r="Q23" s="134" t="s">
        <v>236</v>
      </c>
      <c r="R23" s="139" t="s">
        <v>213</v>
      </c>
    </row>
    <row r="24" spans="8:18" ht="14.5" x14ac:dyDescent="0.35">
      <c r="H24" s="134">
        <v>17</v>
      </c>
      <c r="I24" s="145" t="s">
        <v>28</v>
      </c>
      <c r="O24" s="150">
        <v>10</v>
      </c>
      <c r="P24" s="135" t="s">
        <v>223</v>
      </c>
      <c r="Q24" s="134" t="s">
        <v>237</v>
      </c>
      <c r="R24" s="139" t="s">
        <v>213</v>
      </c>
    </row>
    <row r="25" spans="8:18" ht="14.5" x14ac:dyDescent="0.35">
      <c r="H25" s="134">
        <v>18</v>
      </c>
      <c r="I25" s="145" t="s">
        <v>29</v>
      </c>
      <c r="O25" s="150">
        <v>11</v>
      </c>
      <c r="P25" s="135" t="s">
        <v>224</v>
      </c>
      <c r="Q25" s="134" t="s">
        <v>238</v>
      </c>
      <c r="R25" s="139" t="s">
        <v>213</v>
      </c>
    </row>
    <row r="26" spans="8:18" ht="14.5" x14ac:dyDescent="0.35">
      <c r="H26" s="134">
        <v>19</v>
      </c>
      <c r="I26" s="145" t="s">
        <v>188</v>
      </c>
      <c r="O26" s="150">
        <v>12</v>
      </c>
      <c r="P26" s="135" t="s">
        <v>225</v>
      </c>
      <c r="Q26" s="134" t="s">
        <v>239</v>
      </c>
      <c r="R26" s="139" t="s">
        <v>213</v>
      </c>
    </row>
    <row r="27" spans="8:18" ht="14.5" x14ac:dyDescent="0.35">
      <c r="H27" s="134">
        <v>20</v>
      </c>
      <c r="I27" s="145" t="s">
        <v>30</v>
      </c>
      <c r="O27" s="150">
        <v>13</v>
      </c>
      <c r="P27" s="135" t="s">
        <v>226</v>
      </c>
      <c r="Q27" s="134" t="s">
        <v>240</v>
      </c>
      <c r="R27" s="139" t="s">
        <v>213</v>
      </c>
    </row>
    <row r="28" spans="8:18" ht="14.5" x14ac:dyDescent="0.35">
      <c r="H28" s="134">
        <v>21</v>
      </c>
      <c r="I28" s="145" t="s">
        <v>31</v>
      </c>
      <c r="O28" s="150">
        <v>14</v>
      </c>
      <c r="P28" s="135" t="s">
        <v>227</v>
      </c>
      <c r="Q28" s="134" t="s">
        <v>241</v>
      </c>
      <c r="R28" s="139" t="s">
        <v>213</v>
      </c>
    </row>
    <row r="29" spans="8:18" ht="14.5" x14ac:dyDescent="0.35">
      <c r="H29" s="134">
        <v>22</v>
      </c>
      <c r="I29" s="145" t="s">
        <v>189</v>
      </c>
    </row>
    <row r="30" spans="8:18" ht="14.5" x14ac:dyDescent="0.35">
      <c r="H30" s="134">
        <v>23</v>
      </c>
      <c r="I30" s="145" t="s">
        <v>32</v>
      </c>
      <c r="M30" s="149" t="s">
        <v>184</v>
      </c>
      <c r="O30" s="137">
        <f>MAX(O32:O49)</f>
        <v>17</v>
      </c>
      <c r="P30" s="136" t="s">
        <v>185</v>
      </c>
      <c r="Q30" s="136" t="s">
        <v>186</v>
      </c>
      <c r="R30" s="136" t="s">
        <v>210</v>
      </c>
    </row>
    <row r="31" spans="8:18" ht="14.5" x14ac:dyDescent="0.35">
      <c r="H31" s="134">
        <v>24</v>
      </c>
      <c r="I31" s="145" t="s">
        <v>33</v>
      </c>
      <c r="M31" s="89" t="s">
        <v>187</v>
      </c>
      <c r="O31" s="137">
        <v>18</v>
      </c>
      <c r="P31" s="133" t="e">
        <f>VLOOKUP(O31,O32:P49,2,FALSE)</f>
        <v>#N/A</v>
      </c>
      <c r="Q31" s="133" t="e">
        <f>VLOOKUP(P31,P32:Q48,2,FALSE)</f>
        <v>#N/A</v>
      </c>
      <c r="R31" s="133" t="e">
        <f>VLOOKUP(Q31,Q32:R48,2,FALSE)</f>
        <v>#N/A</v>
      </c>
    </row>
    <row r="32" spans="8:18" ht="14.5" x14ac:dyDescent="0.35">
      <c r="H32" s="134">
        <v>25</v>
      </c>
      <c r="I32" s="145" t="s">
        <v>34</v>
      </c>
      <c r="M32" s="146"/>
      <c r="O32" s="134">
        <v>1</v>
      </c>
      <c r="P32" s="135" t="s">
        <v>245</v>
      </c>
      <c r="Q32" s="134" t="s">
        <v>228</v>
      </c>
      <c r="R32" s="139" t="s">
        <v>214</v>
      </c>
    </row>
    <row r="33" spans="8:18" ht="14.5" x14ac:dyDescent="0.35">
      <c r="H33" s="134">
        <v>26</v>
      </c>
      <c r="I33" s="145" t="s">
        <v>35</v>
      </c>
      <c r="M33" s="146"/>
      <c r="O33" s="134">
        <v>2</v>
      </c>
      <c r="P33" s="135" t="s">
        <v>246</v>
      </c>
      <c r="Q33" s="134" t="s">
        <v>229</v>
      </c>
      <c r="R33" s="139" t="s">
        <v>214</v>
      </c>
    </row>
    <row r="34" spans="8:18" ht="14.5" x14ac:dyDescent="0.35">
      <c r="H34" s="134">
        <v>27</v>
      </c>
      <c r="I34" s="145" t="s">
        <v>36</v>
      </c>
      <c r="M34" s="146"/>
      <c r="O34" s="134">
        <v>3</v>
      </c>
      <c r="P34" s="135" t="s">
        <v>247</v>
      </c>
      <c r="Q34" s="134" t="s">
        <v>230</v>
      </c>
      <c r="R34" s="139" t="s">
        <v>214</v>
      </c>
    </row>
    <row r="35" spans="8:18" ht="14.5" x14ac:dyDescent="0.35">
      <c r="H35" s="134">
        <v>28</v>
      </c>
      <c r="I35" s="145" t="s">
        <v>37</v>
      </c>
      <c r="M35" s="146"/>
      <c r="O35" s="134">
        <v>4</v>
      </c>
      <c r="P35" s="135" t="s">
        <v>248</v>
      </c>
      <c r="Q35" s="134" t="s">
        <v>231</v>
      </c>
      <c r="R35" s="139" t="s">
        <v>214</v>
      </c>
    </row>
    <row r="36" spans="8:18" ht="14.5" x14ac:dyDescent="0.35">
      <c r="H36" s="134">
        <v>29</v>
      </c>
      <c r="I36" s="145" t="s">
        <v>38</v>
      </c>
      <c r="M36" s="146"/>
      <c r="O36" s="134">
        <v>5</v>
      </c>
      <c r="P36" s="135" t="s">
        <v>249</v>
      </c>
      <c r="Q36" s="134" t="s">
        <v>232</v>
      </c>
      <c r="R36" s="139" t="s">
        <v>214</v>
      </c>
    </row>
    <row r="37" spans="8:18" ht="14.5" x14ac:dyDescent="0.35">
      <c r="H37" s="134">
        <v>30</v>
      </c>
      <c r="I37" s="145" t="s">
        <v>40</v>
      </c>
      <c r="M37" s="146"/>
      <c r="O37" s="134">
        <v>6</v>
      </c>
      <c r="P37" s="135" t="s">
        <v>250</v>
      </c>
      <c r="Q37" s="134" t="s">
        <v>242</v>
      </c>
      <c r="R37" s="139" t="s">
        <v>214</v>
      </c>
    </row>
    <row r="38" spans="8:18" ht="14.5" x14ac:dyDescent="0.35">
      <c r="H38" s="134">
        <v>31</v>
      </c>
      <c r="I38" s="145" t="s">
        <v>41</v>
      </c>
      <c r="M38" s="146"/>
      <c r="O38" s="134">
        <v>7</v>
      </c>
      <c r="P38" s="135" t="s">
        <v>251</v>
      </c>
      <c r="Q38" s="134" t="s">
        <v>243</v>
      </c>
      <c r="R38" s="139" t="s">
        <v>214</v>
      </c>
    </row>
    <row r="39" spans="8:18" ht="14.5" x14ac:dyDescent="0.35">
      <c r="H39" s="134">
        <v>32</v>
      </c>
      <c r="I39" s="145" t="s">
        <v>42</v>
      </c>
      <c r="M39" s="146"/>
      <c r="O39" s="134">
        <v>8</v>
      </c>
      <c r="P39" s="135" t="s">
        <v>252</v>
      </c>
      <c r="Q39" s="134" t="s">
        <v>244</v>
      </c>
      <c r="R39" s="139" t="s">
        <v>214</v>
      </c>
    </row>
    <row r="40" spans="8:18" ht="14.5" x14ac:dyDescent="0.35">
      <c r="H40" s="134">
        <v>33</v>
      </c>
      <c r="I40" s="145" t="s">
        <v>43</v>
      </c>
      <c r="M40" s="148"/>
      <c r="O40" s="134">
        <v>9</v>
      </c>
      <c r="P40" s="135" t="s">
        <v>205</v>
      </c>
      <c r="Q40" s="134" t="s">
        <v>233</v>
      </c>
      <c r="R40" s="139" t="s">
        <v>214</v>
      </c>
    </row>
    <row r="41" spans="8:18" ht="14.5" x14ac:dyDescent="0.35">
      <c r="H41" s="134">
        <v>34</v>
      </c>
      <c r="I41" s="145" t="s">
        <v>44</v>
      </c>
      <c r="O41" s="134">
        <v>10</v>
      </c>
      <c r="P41" s="135" t="s">
        <v>206</v>
      </c>
      <c r="Q41" s="134" t="s">
        <v>234</v>
      </c>
      <c r="R41" s="139" t="s">
        <v>214</v>
      </c>
    </row>
    <row r="42" spans="8:18" ht="14.5" x14ac:dyDescent="0.35">
      <c r="H42" s="134">
        <v>35</v>
      </c>
      <c r="I42" s="145" t="s">
        <v>45</v>
      </c>
      <c r="O42" s="134">
        <v>11</v>
      </c>
      <c r="P42" s="135" t="s">
        <v>203</v>
      </c>
      <c r="Q42" s="134" t="s">
        <v>235</v>
      </c>
      <c r="R42" s="139" t="s">
        <v>214</v>
      </c>
    </row>
    <row r="43" spans="8:18" ht="14.5" x14ac:dyDescent="0.35">
      <c r="H43" s="134">
        <v>36</v>
      </c>
      <c r="I43" s="145" t="s">
        <v>46</v>
      </c>
      <c r="O43" s="134">
        <v>12</v>
      </c>
      <c r="P43" s="135" t="s">
        <v>204</v>
      </c>
      <c r="Q43" s="134" t="s">
        <v>236</v>
      </c>
      <c r="R43" s="139" t="s">
        <v>214</v>
      </c>
    </row>
    <row r="44" spans="8:18" ht="14.5" x14ac:dyDescent="0.35">
      <c r="H44" s="134">
        <v>37</v>
      </c>
      <c r="I44" s="145" t="s">
        <v>47</v>
      </c>
      <c r="O44" s="134">
        <v>13</v>
      </c>
      <c r="P44" s="135" t="s">
        <v>253</v>
      </c>
      <c r="Q44" s="134" t="s">
        <v>237</v>
      </c>
      <c r="R44" s="139" t="s">
        <v>214</v>
      </c>
    </row>
    <row r="45" spans="8:18" ht="14.5" x14ac:dyDescent="0.35">
      <c r="H45" s="134">
        <v>38</v>
      </c>
      <c r="I45" s="145" t="s">
        <v>48</v>
      </c>
      <c r="O45" s="134">
        <v>14</v>
      </c>
      <c r="P45" s="135" t="s">
        <v>254</v>
      </c>
      <c r="Q45" s="134" t="s">
        <v>238</v>
      </c>
      <c r="R45" s="139" t="s">
        <v>214</v>
      </c>
    </row>
    <row r="46" spans="8:18" ht="14.5" x14ac:dyDescent="0.35">
      <c r="H46" s="134">
        <v>39</v>
      </c>
      <c r="I46" s="145" t="s">
        <v>49</v>
      </c>
      <c r="O46" s="134">
        <v>15</v>
      </c>
      <c r="P46" s="135" t="s">
        <v>194</v>
      </c>
      <c r="Q46" s="134" t="s">
        <v>239</v>
      </c>
      <c r="R46" s="139" t="s">
        <v>214</v>
      </c>
    </row>
    <row r="47" spans="8:18" ht="14.5" x14ac:dyDescent="0.35">
      <c r="H47" s="134">
        <v>40</v>
      </c>
      <c r="I47" s="145" t="s">
        <v>198</v>
      </c>
      <c r="O47" s="134">
        <v>16</v>
      </c>
      <c r="P47" s="135" t="s">
        <v>255</v>
      </c>
      <c r="Q47" s="134" t="s">
        <v>240</v>
      </c>
      <c r="R47" s="139" t="s">
        <v>214</v>
      </c>
    </row>
    <row r="48" spans="8:18" ht="14.5" x14ac:dyDescent="0.35">
      <c r="H48" s="134">
        <v>41</v>
      </c>
      <c r="I48" s="145" t="s">
        <v>50</v>
      </c>
      <c r="O48" s="134">
        <v>17</v>
      </c>
      <c r="P48" s="135" t="s">
        <v>256</v>
      </c>
      <c r="Q48" s="134" t="s">
        <v>241</v>
      </c>
      <c r="R48" s="139" t="s">
        <v>214</v>
      </c>
    </row>
    <row r="49" spans="8:18" ht="14.5" x14ac:dyDescent="0.35">
      <c r="H49" s="134">
        <v>42</v>
      </c>
      <c r="I49" s="145" t="s">
        <v>51</v>
      </c>
    </row>
    <row r="50" spans="8:18" ht="14.5" x14ac:dyDescent="0.35">
      <c r="H50" s="134">
        <v>43</v>
      </c>
      <c r="I50" s="145" t="s">
        <v>52</v>
      </c>
      <c r="M50" s="149" t="s">
        <v>190</v>
      </c>
      <c r="O50" s="137">
        <f>MAX(O52:O66)</f>
        <v>14</v>
      </c>
      <c r="P50" s="136" t="s">
        <v>191</v>
      </c>
      <c r="Q50" s="136" t="s">
        <v>192</v>
      </c>
      <c r="R50" s="136" t="s">
        <v>211</v>
      </c>
    </row>
    <row r="51" spans="8:18" ht="14.5" x14ac:dyDescent="0.35">
      <c r="H51" s="134">
        <v>44</v>
      </c>
      <c r="I51" s="145" t="s">
        <v>53</v>
      </c>
      <c r="M51" s="89" t="s">
        <v>193</v>
      </c>
      <c r="O51" s="137">
        <v>15</v>
      </c>
      <c r="P51" s="133" t="e">
        <f>VLOOKUP(O51,O52:P66,2,FALSE)</f>
        <v>#N/A</v>
      </c>
      <c r="Q51" s="133" t="e">
        <f>VLOOKUP(P51,P52:Q66,2,FALSE)</f>
        <v>#N/A</v>
      </c>
      <c r="R51" s="133" t="e">
        <f>VLOOKUP(Q51,Q52:R66,2,FALSE)</f>
        <v>#N/A</v>
      </c>
    </row>
    <row r="52" spans="8:18" ht="14.5" x14ac:dyDescent="0.35">
      <c r="H52" s="134">
        <v>45</v>
      </c>
      <c r="I52" s="145" t="s">
        <v>200</v>
      </c>
      <c r="M52" s="146"/>
      <c r="O52" s="134">
        <v>1</v>
      </c>
      <c r="P52" s="135" t="s">
        <v>245</v>
      </c>
      <c r="Q52" s="134" t="s">
        <v>228</v>
      </c>
      <c r="R52" s="139" t="s">
        <v>57</v>
      </c>
    </row>
    <row r="53" spans="8:18" ht="14.5" x14ac:dyDescent="0.35">
      <c r="H53" s="134">
        <v>46</v>
      </c>
      <c r="I53" s="145" t="s">
        <v>39</v>
      </c>
      <c r="M53" s="146"/>
      <c r="O53" s="134">
        <v>2</v>
      </c>
      <c r="P53" s="135" t="s">
        <v>246</v>
      </c>
      <c r="Q53" s="134" t="s">
        <v>229</v>
      </c>
      <c r="R53" s="139" t="s">
        <v>57</v>
      </c>
    </row>
    <row r="54" spans="8:18" ht="14.5" x14ac:dyDescent="0.35">
      <c r="M54" s="146"/>
      <c r="O54" s="134">
        <v>3</v>
      </c>
      <c r="P54" s="135" t="s">
        <v>247</v>
      </c>
      <c r="Q54" s="134" t="s">
        <v>230</v>
      </c>
      <c r="R54" s="139" t="s">
        <v>57</v>
      </c>
    </row>
    <row r="55" spans="8:18" ht="14.5" x14ac:dyDescent="0.35">
      <c r="M55" s="146"/>
      <c r="O55" s="134">
        <v>4</v>
      </c>
      <c r="P55" s="135" t="s">
        <v>248</v>
      </c>
      <c r="Q55" s="134" t="s">
        <v>231</v>
      </c>
      <c r="R55" s="139" t="s">
        <v>57</v>
      </c>
    </row>
    <row r="56" spans="8:18" ht="14.5" x14ac:dyDescent="0.35">
      <c r="M56" s="146"/>
      <c r="O56" s="134">
        <v>5</v>
      </c>
      <c r="P56" s="135" t="s">
        <v>249</v>
      </c>
      <c r="Q56" s="134" t="s">
        <v>232</v>
      </c>
      <c r="R56" s="139" t="s">
        <v>57</v>
      </c>
    </row>
    <row r="57" spans="8:18" ht="14.5" x14ac:dyDescent="0.35">
      <c r="M57" s="146"/>
      <c r="O57" s="134">
        <v>6</v>
      </c>
      <c r="P57" s="135" t="s">
        <v>251</v>
      </c>
      <c r="Q57" s="134" t="s">
        <v>233</v>
      </c>
      <c r="R57" s="139" t="s">
        <v>57</v>
      </c>
    </row>
    <row r="58" spans="8:18" ht="14.5" x14ac:dyDescent="0.35">
      <c r="M58" s="146"/>
      <c r="O58" s="134">
        <v>7</v>
      </c>
      <c r="P58" s="135" t="s">
        <v>252</v>
      </c>
      <c r="Q58" s="134" t="s">
        <v>234</v>
      </c>
      <c r="R58" s="139" t="s">
        <v>57</v>
      </c>
    </row>
    <row r="59" spans="8:18" ht="14.5" x14ac:dyDescent="0.35">
      <c r="M59" s="146"/>
      <c r="O59" s="134">
        <v>8</v>
      </c>
      <c r="P59" s="135" t="s">
        <v>205</v>
      </c>
      <c r="Q59" s="134" t="s">
        <v>235</v>
      </c>
      <c r="R59" s="139" t="s">
        <v>57</v>
      </c>
    </row>
    <row r="60" spans="8:18" ht="14.5" x14ac:dyDescent="0.35">
      <c r="M60" s="148"/>
      <c r="O60" s="134">
        <v>9</v>
      </c>
      <c r="P60" s="135" t="s">
        <v>206</v>
      </c>
      <c r="Q60" s="134" t="s">
        <v>236</v>
      </c>
      <c r="R60" s="139" t="s">
        <v>57</v>
      </c>
    </row>
    <row r="61" spans="8:18" ht="14.5" x14ac:dyDescent="0.35">
      <c r="O61" s="150">
        <v>10</v>
      </c>
      <c r="P61" s="135" t="s">
        <v>203</v>
      </c>
      <c r="Q61" s="134" t="s">
        <v>237</v>
      </c>
      <c r="R61" s="139" t="s">
        <v>57</v>
      </c>
    </row>
    <row r="62" spans="8:18" ht="14.5" x14ac:dyDescent="0.35">
      <c r="O62" s="150">
        <v>11</v>
      </c>
      <c r="P62" s="135" t="s">
        <v>204</v>
      </c>
      <c r="Q62" s="134" t="s">
        <v>238</v>
      </c>
      <c r="R62" s="139" t="s">
        <v>57</v>
      </c>
    </row>
    <row r="63" spans="8:18" ht="14.5" x14ac:dyDescent="0.35">
      <c r="O63" s="150">
        <v>12</v>
      </c>
      <c r="P63" s="135" t="s">
        <v>253</v>
      </c>
      <c r="Q63" s="134" t="s">
        <v>239</v>
      </c>
      <c r="R63" s="139" t="s">
        <v>57</v>
      </c>
    </row>
    <row r="64" spans="8:18" ht="14.5" x14ac:dyDescent="0.35">
      <c r="O64" s="150">
        <v>13</v>
      </c>
      <c r="P64" s="135" t="s">
        <v>254</v>
      </c>
      <c r="Q64" s="134" t="s">
        <v>240</v>
      </c>
      <c r="R64" s="139" t="s">
        <v>57</v>
      </c>
    </row>
    <row r="65" spans="9:18" ht="14.5" x14ac:dyDescent="0.35">
      <c r="O65" s="150">
        <v>14</v>
      </c>
      <c r="P65" s="135" t="s">
        <v>257</v>
      </c>
      <c r="Q65" s="134" t="s">
        <v>241</v>
      </c>
      <c r="R65" s="139" t="s">
        <v>57</v>
      </c>
    </row>
    <row r="66" spans="9:18" x14ac:dyDescent="0.3">
      <c r="R66" s="139"/>
    </row>
    <row r="67" spans="9:18" ht="14.5" x14ac:dyDescent="0.35">
      <c r="M67" s="149" t="s">
        <v>195</v>
      </c>
      <c r="O67" s="137">
        <f>MAX(O69:O83)</f>
        <v>14</v>
      </c>
      <c r="P67" s="136" t="s">
        <v>196</v>
      </c>
      <c r="Q67" s="136" t="s">
        <v>197</v>
      </c>
      <c r="R67" s="136" t="s">
        <v>212</v>
      </c>
    </row>
    <row r="68" spans="9:18" ht="14.5" x14ac:dyDescent="0.35">
      <c r="M68" s="89" t="s">
        <v>199</v>
      </c>
      <c r="O68" s="137">
        <v>15</v>
      </c>
      <c r="P68" s="133" t="e">
        <f>VLOOKUP(O68,O69:P83,2,FALSE)</f>
        <v>#N/A</v>
      </c>
      <c r="Q68" s="133" t="e">
        <f>VLOOKUP(P68,P69:Q83,2,FALSE)</f>
        <v>#N/A</v>
      </c>
      <c r="R68" s="133" t="e">
        <f>VLOOKUP(Q68,Q69:R83,2,FALSE)</f>
        <v>#N/A</v>
      </c>
    </row>
    <row r="69" spans="9:18" ht="14.5" x14ac:dyDescent="0.35">
      <c r="M69" s="146"/>
      <c r="O69" s="134">
        <v>1</v>
      </c>
      <c r="P69" s="135" t="s">
        <v>258</v>
      </c>
      <c r="Q69" s="134" t="s">
        <v>228</v>
      </c>
      <c r="R69" s="139" t="s">
        <v>215</v>
      </c>
    </row>
    <row r="70" spans="9:18" ht="14.5" x14ac:dyDescent="0.35">
      <c r="M70" s="146"/>
      <c r="O70" s="134">
        <v>2</v>
      </c>
      <c r="P70" s="135" t="s">
        <v>259</v>
      </c>
      <c r="Q70" s="134" t="s">
        <v>229</v>
      </c>
      <c r="R70" s="139" t="s">
        <v>215</v>
      </c>
    </row>
    <row r="71" spans="9:18" ht="14.5" x14ac:dyDescent="0.35">
      <c r="M71" s="135"/>
      <c r="O71" s="134">
        <v>3</v>
      </c>
      <c r="P71" s="135" t="s">
        <v>260</v>
      </c>
      <c r="Q71" s="134" t="s">
        <v>230</v>
      </c>
      <c r="R71" s="139" t="s">
        <v>215</v>
      </c>
    </row>
    <row r="72" spans="9:18" ht="14.5" x14ac:dyDescent="0.35">
      <c r="M72" s="148"/>
      <c r="O72" s="134">
        <v>4</v>
      </c>
      <c r="P72" s="135" t="s">
        <v>261</v>
      </c>
      <c r="Q72" s="134" t="s">
        <v>231</v>
      </c>
      <c r="R72" s="139" t="s">
        <v>215</v>
      </c>
    </row>
    <row r="73" spans="9:18" ht="14.5" x14ac:dyDescent="0.35">
      <c r="M73" s="148"/>
      <c r="O73" s="134">
        <v>5</v>
      </c>
      <c r="P73" s="135" t="s">
        <v>262</v>
      </c>
      <c r="Q73" s="134" t="s">
        <v>232</v>
      </c>
      <c r="R73" s="139" t="s">
        <v>215</v>
      </c>
    </row>
    <row r="74" spans="9:18" ht="14.5" x14ac:dyDescent="0.35">
      <c r="I74" s="145"/>
      <c r="M74" s="148"/>
      <c r="O74" s="134">
        <v>6</v>
      </c>
      <c r="P74" s="135" t="s">
        <v>263</v>
      </c>
      <c r="Q74" s="134" t="s">
        <v>233</v>
      </c>
      <c r="R74" s="139" t="s">
        <v>215</v>
      </c>
    </row>
    <row r="75" spans="9:18" ht="14.5" x14ac:dyDescent="0.35">
      <c r="M75" s="148"/>
      <c r="O75" s="134">
        <v>7</v>
      </c>
      <c r="P75" s="135" t="s">
        <v>264</v>
      </c>
      <c r="Q75" s="134" t="s">
        <v>234</v>
      </c>
      <c r="R75" s="139" t="s">
        <v>215</v>
      </c>
    </row>
    <row r="76" spans="9:18" ht="14.5" x14ac:dyDescent="0.35">
      <c r="M76" s="148"/>
      <c r="O76" s="134">
        <v>8</v>
      </c>
      <c r="P76" s="135" t="s">
        <v>207</v>
      </c>
      <c r="Q76" s="134" t="s">
        <v>235</v>
      </c>
      <c r="R76" s="139" t="s">
        <v>215</v>
      </c>
    </row>
    <row r="77" spans="9:18" ht="14.5" x14ac:dyDescent="0.35">
      <c r="O77" s="134">
        <v>9</v>
      </c>
      <c r="P77" s="135" t="s">
        <v>208</v>
      </c>
      <c r="Q77" s="134" t="s">
        <v>236</v>
      </c>
      <c r="R77" s="139" t="s">
        <v>215</v>
      </c>
    </row>
    <row r="78" spans="9:18" ht="14.5" x14ac:dyDescent="0.35">
      <c r="O78" s="134">
        <v>10</v>
      </c>
      <c r="P78" s="135" t="s">
        <v>265</v>
      </c>
      <c r="Q78" s="134" t="s">
        <v>237</v>
      </c>
      <c r="R78" s="139" t="s">
        <v>215</v>
      </c>
    </row>
    <row r="79" spans="9:18" ht="14.5" x14ac:dyDescent="0.35">
      <c r="O79" s="134">
        <v>11</v>
      </c>
      <c r="P79" s="135" t="s">
        <v>266</v>
      </c>
      <c r="Q79" s="134" t="s">
        <v>238</v>
      </c>
      <c r="R79" s="139" t="s">
        <v>215</v>
      </c>
    </row>
    <row r="80" spans="9:18" ht="14.5" x14ac:dyDescent="0.35">
      <c r="O80" s="134">
        <v>12</v>
      </c>
      <c r="P80" s="135" t="s">
        <v>267</v>
      </c>
      <c r="Q80" s="134" t="s">
        <v>239</v>
      </c>
      <c r="R80" s="139" t="s">
        <v>215</v>
      </c>
    </row>
    <row r="81" spans="15:18" ht="14.5" x14ac:dyDescent="0.35">
      <c r="O81" s="134">
        <v>13</v>
      </c>
      <c r="P81" s="135" t="s">
        <v>268</v>
      </c>
      <c r="Q81" s="134" t="s">
        <v>240</v>
      </c>
      <c r="R81" s="139" t="s">
        <v>215</v>
      </c>
    </row>
    <row r="82" spans="15:18" ht="14.5" x14ac:dyDescent="0.35">
      <c r="O82" s="134">
        <v>14</v>
      </c>
      <c r="P82" s="135" t="s">
        <v>269</v>
      </c>
      <c r="Q82" s="134" t="s">
        <v>241</v>
      </c>
      <c r="R82" s="139" t="s">
        <v>215</v>
      </c>
    </row>
    <row r="83" spans="15:18" x14ac:dyDescent="0.3">
      <c r="R83" s="139"/>
    </row>
    <row r="84" spans="15:18" x14ac:dyDescent="0.3">
      <c r="R84" s="139"/>
    </row>
    <row r="85" spans="15:18" x14ac:dyDescent="0.3">
      <c r="R85" s="139"/>
    </row>
    <row r="86" spans="15:18" x14ac:dyDescent="0.3">
      <c r="R86" s="139"/>
    </row>
    <row r="87" spans="15:18" x14ac:dyDescent="0.3">
      <c r="R87" s="139"/>
    </row>
    <row r="88" spans="15:18" x14ac:dyDescent="0.3">
      <c r="R88" s="139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10"/>
  <sheetViews>
    <sheetView workbookViewId="0">
      <selection activeCell="A4" sqref="A4:E4"/>
    </sheetView>
  </sheetViews>
  <sheetFormatPr defaultRowHeight="14.5" x14ac:dyDescent="0.35"/>
  <sheetData>
    <row r="1" spans="1:18" x14ac:dyDescent="0.35">
      <c r="B1" t="s">
        <v>119</v>
      </c>
      <c r="H1" t="s">
        <v>120</v>
      </c>
      <c r="N1" s="89" t="s">
        <v>121</v>
      </c>
      <c r="O1" s="90"/>
      <c r="P1" s="90"/>
      <c r="Q1" s="90"/>
      <c r="R1" s="90"/>
    </row>
    <row r="2" spans="1:18" ht="44" thickBot="1" x14ac:dyDescent="0.4"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H2" s="9" t="s">
        <v>1</v>
      </c>
      <c r="I2" s="9" t="s">
        <v>2</v>
      </c>
      <c r="J2" s="9" t="s">
        <v>3</v>
      </c>
      <c r="K2" s="9" t="s">
        <v>4</v>
      </c>
      <c r="L2" s="10" t="s">
        <v>5</v>
      </c>
      <c r="N2" s="9" t="s">
        <v>1</v>
      </c>
      <c r="O2" s="9" t="s">
        <v>2</v>
      </c>
      <c r="P2" s="9" t="s">
        <v>3</v>
      </c>
      <c r="Q2" s="9" t="s">
        <v>4</v>
      </c>
      <c r="R2" s="10" t="s">
        <v>5</v>
      </c>
    </row>
    <row r="3" spans="1:18" x14ac:dyDescent="0.35">
      <c r="A3" t="s">
        <v>69</v>
      </c>
      <c r="B3" s="87">
        <f>'(2010-11)'!$C$18</f>
        <v>1338</v>
      </c>
      <c r="C3" s="87">
        <f>'(2010-11)'!$D$18</f>
        <v>1345</v>
      </c>
      <c r="D3" s="87">
        <f>'(2010-11)'!$E$18</f>
        <v>124</v>
      </c>
      <c r="E3" s="87">
        <f>'(2010-11)'!$F$18</f>
        <v>1129</v>
      </c>
      <c r="F3" s="87">
        <f>'(2010-11)'!$G$18</f>
        <v>3936</v>
      </c>
      <c r="H3" s="87">
        <v>1338</v>
      </c>
      <c r="I3" s="87">
        <v>1345</v>
      </c>
      <c r="J3" s="87">
        <v>124</v>
      </c>
      <c r="K3" s="87">
        <v>1129</v>
      </c>
      <c r="L3" s="87">
        <v>3936</v>
      </c>
      <c r="N3" s="88">
        <f>B3-H3</f>
        <v>0</v>
      </c>
      <c r="O3" s="88">
        <f t="shared" ref="O3:R3" si="0">C3-I3</f>
        <v>0</v>
      </c>
      <c r="P3" s="88">
        <f t="shared" si="0"/>
        <v>0</v>
      </c>
      <c r="Q3" s="88">
        <f t="shared" si="0"/>
        <v>0</v>
      </c>
      <c r="R3" s="88">
        <f t="shared" si="0"/>
        <v>0</v>
      </c>
    </row>
    <row r="4" spans="1:18" x14ac:dyDescent="0.35">
      <c r="A4" t="s">
        <v>70</v>
      </c>
      <c r="B4" s="87">
        <f>'(2011-12)'!$C$18</f>
        <v>1320</v>
      </c>
      <c r="C4" s="87">
        <f>'(2011-12)'!$D$18</f>
        <v>1461</v>
      </c>
      <c r="D4" s="87">
        <f>'(2011-12)'!$E$18</f>
        <v>124</v>
      </c>
      <c r="E4" s="87">
        <f>'(2011-12)'!$F$18</f>
        <v>1325</v>
      </c>
      <c r="F4" s="87">
        <f>'(2011-12)'!$G$18</f>
        <v>4230</v>
      </c>
      <c r="H4" s="87">
        <v>1320</v>
      </c>
      <c r="I4" s="87">
        <v>1461</v>
      </c>
      <c r="J4" s="87">
        <v>124</v>
      </c>
      <c r="K4" s="87">
        <v>1325</v>
      </c>
      <c r="L4" s="87">
        <v>4230</v>
      </c>
      <c r="N4" s="88">
        <f t="shared" ref="N4:N8" si="1">B4-H4</f>
        <v>0</v>
      </c>
      <c r="O4" s="88">
        <f t="shared" ref="O4:O8" si="2">C4-I4</f>
        <v>0</v>
      </c>
      <c r="P4" s="88">
        <f t="shared" ref="P4:P8" si="3">D4-J4</f>
        <v>0</v>
      </c>
      <c r="Q4" s="88">
        <f t="shared" ref="Q4:Q8" si="4">E4-K4</f>
        <v>0</v>
      </c>
      <c r="R4" s="88">
        <f t="shared" ref="R4:R8" si="5">F4-L4</f>
        <v>0</v>
      </c>
    </row>
    <row r="5" spans="1:18" x14ac:dyDescent="0.35">
      <c r="A5" t="s">
        <v>71</v>
      </c>
      <c r="B5" s="87">
        <f>'(2012-13)'!$C$18</f>
        <v>1190</v>
      </c>
      <c r="C5" s="87">
        <f>'(2012-13)'!$D$18</f>
        <v>1500</v>
      </c>
      <c r="D5" s="87">
        <f>'(2012-13)'!$E$18</f>
        <v>113</v>
      </c>
      <c r="E5" s="87">
        <f>'(2012-13)'!$F$18</f>
        <v>1044</v>
      </c>
      <c r="F5" s="87">
        <f>'(2012-13)'!$G$18</f>
        <v>3847</v>
      </c>
      <c r="H5" s="87">
        <v>1190</v>
      </c>
      <c r="I5" s="87">
        <v>1500</v>
      </c>
      <c r="J5" s="87">
        <v>113</v>
      </c>
      <c r="K5" s="87">
        <v>1044</v>
      </c>
      <c r="L5" s="87">
        <v>3847</v>
      </c>
      <c r="N5" s="88">
        <f t="shared" si="1"/>
        <v>0</v>
      </c>
      <c r="O5" s="88">
        <f t="shared" si="2"/>
        <v>0</v>
      </c>
      <c r="P5" s="88">
        <f t="shared" si="3"/>
        <v>0</v>
      </c>
      <c r="Q5" s="88">
        <f t="shared" si="4"/>
        <v>0</v>
      </c>
      <c r="R5" s="88">
        <f t="shared" si="5"/>
        <v>0</v>
      </c>
    </row>
    <row r="6" spans="1:18" x14ac:dyDescent="0.35">
      <c r="A6" t="s">
        <v>72</v>
      </c>
      <c r="B6" s="87">
        <f>'(2013-14)'!$C$18</f>
        <v>1463</v>
      </c>
      <c r="C6" s="87">
        <f>'(2013-14)'!$D$18</f>
        <v>1569</v>
      </c>
      <c r="D6" s="87">
        <f>'(2013-14)'!$E$18</f>
        <v>167</v>
      </c>
      <c r="E6" s="87">
        <f>'(2013-14)'!$F$18</f>
        <v>1029</v>
      </c>
      <c r="F6" s="87">
        <f>'(2013-14)'!$G$18</f>
        <v>4228</v>
      </c>
      <c r="H6" s="87">
        <v>1463</v>
      </c>
      <c r="I6" s="87">
        <v>1569</v>
      </c>
      <c r="J6" s="87">
        <v>167</v>
      </c>
      <c r="K6" s="87">
        <v>1029</v>
      </c>
      <c r="L6" s="87">
        <v>4228</v>
      </c>
      <c r="N6" s="88">
        <f t="shared" si="1"/>
        <v>0</v>
      </c>
      <c r="O6" s="88">
        <f t="shared" si="2"/>
        <v>0</v>
      </c>
      <c r="P6" s="88">
        <f t="shared" si="3"/>
        <v>0</v>
      </c>
      <c r="Q6" s="88">
        <f t="shared" si="4"/>
        <v>0</v>
      </c>
      <c r="R6" s="88">
        <f t="shared" si="5"/>
        <v>0</v>
      </c>
    </row>
    <row r="7" spans="1:18" x14ac:dyDescent="0.35">
      <c r="A7" t="s">
        <v>67</v>
      </c>
      <c r="B7" s="87">
        <f>'(2014-15)'!$C$18</f>
        <v>1413</v>
      </c>
      <c r="C7" s="87">
        <f>'(2014-15)'!$D$18</f>
        <v>1571</v>
      </c>
      <c r="D7" s="87">
        <f>'(2014-15)'!$E$18</f>
        <v>195</v>
      </c>
      <c r="E7" s="87">
        <f>'(2014-15)'!$F$18</f>
        <v>1034</v>
      </c>
      <c r="F7" s="87">
        <f>'(2014-15)'!$G$18</f>
        <v>4213</v>
      </c>
      <c r="H7" s="87">
        <v>1413</v>
      </c>
      <c r="I7" s="87">
        <v>1571</v>
      </c>
      <c r="J7" s="87">
        <v>195</v>
      </c>
      <c r="K7" s="87">
        <v>1034</v>
      </c>
      <c r="L7" s="87">
        <v>4213</v>
      </c>
      <c r="N7" s="88">
        <f t="shared" si="1"/>
        <v>0</v>
      </c>
      <c r="O7" s="88">
        <f t="shared" si="2"/>
        <v>0</v>
      </c>
      <c r="P7" s="88">
        <f t="shared" si="3"/>
        <v>0</v>
      </c>
      <c r="Q7" s="88">
        <f t="shared" si="4"/>
        <v>0</v>
      </c>
      <c r="R7" s="88">
        <f t="shared" si="5"/>
        <v>0</v>
      </c>
    </row>
    <row r="8" spans="1:18" x14ac:dyDescent="0.35">
      <c r="A8" t="s">
        <v>55</v>
      </c>
      <c r="B8" s="87">
        <f>'(2015-16)'!$C$18</f>
        <v>1625</v>
      </c>
      <c r="C8" s="87">
        <f>'(2015-16)'!$D$18</f>
        <v>1568</v>
      </c>
      <c r="D8" s="87">
        <f>'(2015-16)'!$E$18</f>
        <v>125</v>
      </c>
      <c r="E8" s="87">
        <f>'(2015-16)'!$F$18</f>
        <v>1015</v>
      </c>
      <c r="F8" s="87">
        <f>'(2015-16)'!$G$18</f>
        <v>4333</v>
      </c>
      <c r="H8" s="87">
        <v>1625</v>
      </c>
      <c r="I8" s="87">
        <v>1568</v>
      </c>
      <c r="J8" s="87">
        <v>125</v>
      </c>
      <c r="K8" s="87">
        <v>1015</v>
      </c>
      <c r="L8" s="87">
        <v>4333</v>
      </c>
      <c r="N8" s="88">
        <f t="shared" si="1"/>
        <v>0</v>
      </c>
      <c r="O8" s="88">
        <f t="shared" si="2"/>
        <v>0</v>
      </c>
      <c r="P8" s="88">
        <f t="shared" si="3"/>
        <v>0</v>
      </c>
      <c r="Q8" s="88">
        <f t="shared" si="4"/>
        <v>0</v>
      </c>
      <c r="R8" s="88">
        <f t="shared" si="5"/>
        <v>0</v>
      </c>
    </row>
    <row r="9" spans="1:18" x14ac:dyDescent="0.35">
      <c r="A9" t="s">
        <v>129</v>
      </c>
      <c r="B9" s="87">
        <f>'(2016-17)'!$C$21</f>
        <v>1643</v>
      </c>
      <c r="C9" s="87">
        <f>'(2016-17)'!$D$21</f>
        <v>1565.999</v>
      </c>
      <c r="D9" s="87">
        <f>'(2016-17)'!$E$21</f>
        <v>98</v>
      </c>
      <c r="E9" s="87">
        <f>'(2016-17)'!$F$21</f>
        <v>1118</v>
      </c>
      <c r="F9" s="87">
        <f>'(2016-17)'!$G$21</f>
        <v>4424.9989999999998</v>
      </c>
      <c r="H9" s="87">
        <v>1643</v>
      </c>
      <c r="I9" s="87">
        <v>1565.999</v>
      </c>
      <c r="J9" s="87">
        <v>98</v>
      </c>
      <c r="K9" s="87">
        <v>1118</v>
      </c>
      <c r="L9" s="87">
        <v>4424.9989999999998</v>
      </c>
      <c r="N9" s="88">
        <f t="shared" ref="N9:N10" si="6">B9-H9</f>
        <v>0</v>
      </c>
      <c r="O9" s="88">
        <f t="shared" ref="O9:O10" si="7">C9-I9</f>
        <v>0</v>
      </c>
      <c r="P9" s="88">
        <f t="shared" ref="P9:P10" si="8">D9-J9</f>
        <v>0</v>
      </c>
      <c r="Q9" s="88">
        <f t="shared" ref="Q9:Q10" si="9">E9-K9</f>
        <v>0</v>
      </c>
      <c r="R9" s="88">
        <f t="shared" ref="R9:R10" si="10">F9-L9</f>
        <v>0</v>
      </c>
    </row>
    <row r="10" spans="1:18" x14ac:dyDescent="0.35">
      <c r="A10" t="s">
        <v>152</v>
      </c>
      <c r="B10" s="87">
        <f>'(2017-18)'!$C$21</f>
        <v>1446</v>
      </c>
      <c r="C10" s="87">
        <f>'(2017-18)'!$D$21</f>
        <v>1424</v>
      </c>
      <c r="D10" s="87">
        <f>'(2017-18)'!$E$21</f>
        <v>92</v>
      </c>
      <c r="E10" s="87">
        <f>'(2017-18)'!$F$21</f>
        <v>1026</v>
      </c>
      <c r="F10" s="87">
        <f>'(2017-18)'!$G$21</f>
        <v>3988</v>
      </c>
      <c r="H10" s="87">
        <v>1446</v>
      </c>
      <c r="I10" s="87">
        <v>1424</v>
      </c>
      <c r="J10" s="87">
        <v>92</v>
      </c>
      <c r="K10" s="87">
        <v>1026</v>
      </c>
      <c r="L10" s="87">
        <v>3988</v>
      </c>
      <c r="N10" s="88">
        <f t="shared" si="6"/>
        <v>0</v>
      </c>
      <c r="O10" s="88">
        <f t="shared" si="7"/>
        <v>0</v>
      </c>
      <c r="P10" s="88">
        <f t="shared" si="8"/>
        <v>0</v>
      </c>
      <c r="Q10" s="88">
        <f t="shared" si="9"/>
        <v>0</v>
      </c>
      <c r="R10" s="88">
        <f t="shared" si="10"/>
        <v>0</v>
      </c>
    </row>
  </sheetData>
  <conditionalFormatting sqref="N3:R8">
    <cfRule type="cellIs" dxfId="10" priority="3" operator="notEqual">
      <formula>0</formula>
    </cfRule>
  </conditionalFormatting>
  <conditionalFormatting sqref="N9:R9">
    <cfRule type="cellIs" dxfId="9" priority="2" operator="notEqual">
      <formula>0</formula>
    </cfRule>
  </conditionalFormatting>
  <conditionalFormatting sqref="N10:R10">
    <cfRule type="cellIs" dxfId="8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F52"/>
  <sheetViews>
    <sheetView zoomScaleNormal="100" workbookViewId="0">
      <selection activeCell="A4" sqref="A4:E4"/>
    </sheetView>
  </sheetViews>
  <sheetFormatPr defaultColWidth="9.1796875" defaultRowHeight="14.5" x14ac:dyDescent="0.35"/>
  <cols>
    <col min="1" max="1" width="71.81640625" style="4" customWidth="1"/>
    <col min="2" max="6" width="14.81640625" style="4" customWidth="1"/>
    <col min="7" max="10" width="9.1796875" style="4" customWidth="1"/>
    <col min="11" max="11" width="10" style="4" bestFit="1" customWidth="1"/>
    <col min="12" max="12" width="11.81640625" style="4" customWidth="1"/>
    <col min="13" max="17" width="9.1796875" style="4"/>
    <col min="18" max="18" width="11" style="4" customWidth="1"/>
    <col min="19" max="16384" width="9.1796875" style="4"/>
  </cols>
  <sheetData>
    <row r="1" spans="1:32" s="3" customFormat="1" ht="37.5" customHeight="1" x14ac:dyDescent="0.5">
      <c r="A1" s="171"/>
      <c r="B1" s="171"/>
      <c r="C1" s="171"/>
      <c r="D1" s="171"/>
      <c r="E1" s="171"/>
      <c r="F1" s="171"/>
      <c r="G1" s="1"/>
      <c r="H1" s="1"/>
      <c r="I1" s="2"/>
      <c r="J1" s="2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5">
      <c r="A3" s="41" t="s">
        <v>66</v>
      </c>
      <c r="B3" s="42"/>
      <c r="C3" s="42"/>
      <c r="D3" s="42"/>
      <c r="E3" s="42"/>
      <c r="F3" s="4"/>
      <c r="G3" s="4"/>
      <c r="H3" s="4"/>
      <c r="I3" s="4"/>
      <c r="J3" s="4"/>
    </row>
    <row r="4" spans="1:32" s="5" customFormat="1" ht="15" customHeight="1" x14ac:dyDescent="0.35">
      <c r="A4" s="172" t="str">
        <f>FIRE1111_historical!A4</f>
        <v>2017-18</v>
      </c>
      <c r="B4" s="172"/>
      <c r="C4" s="172"/>
      <c r="D4" s="172"/>
      <c r="E4" s="172"/>
      <c r="F4" s="4"/>
      <c r="G4" s="4"/>
      <c r="H4" s="4"/>
      <c r="I4" s="4"/>
      <c r="J4" s="4"/>
      <c r="K4" s="4"/>
    </row>
    <row r="5" spans="1:32" s="5" customFormat="1" ht="15" thickBot="1" x14ac:dyDescent="0.4">
      <c r="A5" s="4"/>
      <c r="B5" s="173"/>
      <c r="C5" s="173"/>
      <c r="D5" s="173"/>
      <c r="E5" s="173"/>
      <c r="F5" s="40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29.5" thickBot="1" x14ac:dyDescent="0.4">
      <c r="A6" s="8" t="s">
        <v>117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5">
      <c r="A7" s="71" t="s">
        <v>80</v>
      </c>
      <c r="B7" s="84" t="str">
        <f ca="1">INDIRECT("'("&amp;$A$4&amp;")'!C3")</f>
        <v>..</v>
      </c>
      <c r="C7" s="84" t="str">
        <f ca="1">INDIRECT("'("&amp;$A$4&amp;")'!d3")</f>
        <v>..</v>
      </c>
      <c r="D7" s="84" t="str">
        <f ca="1">INDIRECT("'("&amp;$A$4&amp;")'!e3")</f>
        <v>..</v>
      </c>
      <c r="E7" s="84" t="str">
        <f ca="1">INDIRECT("'("&amp;$A$4&amp;")'!f3")</f>
        <v>..</v>
      </c>
      <c r="F7" s="73" t="str">
        <f ca="1">INDIRECT("'("&amp;$A$4&amp;")'!g3")</f>
        <v>..</v>
      </c>
      <c r="G7" s="4"/>
      <c r="H7" s="4"/>
      <c r="I7" s="12"/>
      <c r="J7" s="86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5">
      <c r="A8" s="74" t="s">
        <v>95</v>
      </c>
      <c r="B8" s="85">
        <f ca="1">INDIRECT("'("&amp;$A$4&amp;")'!C4")</f>
        <v>20</v>
      </c>
      <c r="C8" s="85">
        <f ca="1">INDIRECT("'("&amp;$A$4&amp;")'!d4")</f>
        <v>28</v>
      </c>
      <c r="D8" s="85">
        <f ca="1">INDIRECT("'("&amp;$A$4&amp;")'!e4")</f>
        <v>2</v>
      </c>
      <c r="E8" s="85">
        <f ca="1">INDIRECT("'("&amp;$A$4&amp;")'!f4")</f>
        <v>15</v>
      </c>
      <c r="F8" s="15">
        <f ca="1">INDIRECT("'("&amp;$A$4&amp;")'!g4")</f>
        <v>65</v>
      </c>
      <c r="G8" s="4"/>
      <c r="I8" s="12"/>
      <c r="J8" s="86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5">
      <c r="A9" s="72" t="s">
        <v>81</v>
      </c>
      <c r="B9" s="85">
        <f ca="1">INDIRECT("'("&amp;$A$4&amp;")'!C5")</f>
        <v>47</v>
      </c>
      <c r="C9" s="85">
        <f ca="1">INDIRECT("'("&amp;$A$4&amp;")'!d5")</f>
        <v>28</v>
      </c>
      <c r="D9" s="85">
        <f ca="1">INDIRECT("'("&amp;$A$4&amp;")'!e5")</f>
        <v>3</v>
      </c>
      <c r="E9" s="85">
        <f ca="1">INDIRECT("'("&amp;$A$4&amp;")'!f5")</f>
        <v>13</v>
      </c>
      <c r="F9" s="15">
        <f ca="1">INDIRECT("'("&amp;$A$4&amp;")'!g5")</f>
        <v>91</v>
      </c>
      <c r="G9" s="4"/>
      <c r="I9" s="12"/>
      <c r="J9" s="86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5">
      <c r="A10" s="75" t="s">
        <v>82</v>
      </c>
      <c r="B10" s="85">
        <f ca="1">INDIRECT("'("&amp;$A$4&amp;")'!C6")</f>
        <v>0</v>
      </c>
      <c r="C10" s="85">
        <f ca="1">INDIRECT("'("&amp;$A$4&amp;")'!d6")</f>
        <v>0</v>
      </c>
      <c r="D10" s="85">
        <f ca="1">INDIRECT("'("&amp;$A$4&amp;")'!e6")</f>
        <v>0</v>
      </c>
      <c r="E10" s="85">
        <f ca="1">INDIRECT("'("&amp;$A$4&amp;")'!f6")</f>
        <v>0</v>
      </c>
      <c r="F10" s="15">
        <f ca="1">INDIRECT("'("&amp;$A$4&amp;")'!g6")</f>
        <v>0</v>
      </c>
      <c r="G10" s="4"/>
      <c r="I10" s="12"/>
      <c r="J10" s="86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5">
      <c r="A11" s="75" t="s">
        <v>83</v>
      </c>
      <c r="B11" s="85" t="str">
        <f ca="1">INDIRECT("'("&amp;$A$4&amp;")'!C7")</f>
        <v>..</v>
      </c>
      <c r="C11" s="85" t="str">
        <f ca="1">INDIRECT("'("&amp;$A$4&amp;")'!d7")</f>
        <v>..</v>
      </c>
      <c r="D11" s="85" t="str">
        <f ca="1">INDIRECT("'("&amp;$A$4&amp;")'!e7")</f>
        <v>..</v>
      </c>
      <c r="E11" s="85" t="str">
        <f ca="1">INDIRECT("'("&amp;$A$4&amp;")'!f7")</f>
        <v>..</v>
      </c>
      <c r="F11" s="15" t="str">
        <f ca="1">INDIRECT("'("&amp;$A$4&amp;")'!g7")</f>
        <v>..</v>
      </c>
      <c r="G11" s="4"/>
      <c r="I11" s="12"/>
      <c r="J11" s="86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5">
      <c r="A12" s="75" t="s">
        <v>96</v>
      </c>
      <c r="B12" s="85">
        <f ca="1">INDIRECT("'("&amp;$A$4&amp;")'!C8")</f>
        <v>0</v>
      </c>
      <c r="C12" s="85">
        <f ca="1">INDIRECT("'("&amp;$A$4&amp;")'!d8")</f>
        <v>0</v>
      </c>
      <c r="D12" s="85">
        <f ca="1">INDIRECT("'("&amp;$A$4&amp;")'!e8")</f>
        <v>0</v>
      </c>
      <c r="E12" s="85">
        <f ca="1">INDIRECT("'("&amp;$A$4&amp;")'!f8")</f>
        <v>0</v>
      </c>
      <c r="F12" s="15">
        <f ca="1">INDIRECT("'("&amp;$A$4&amp;")'!g8")</f>
        <v>0</v>
      </c>
      <c r="G12" s="4"/>
      <c r="I12" s="12"/>
      <c r="J12" s="86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5">
      <c r="A13" s="75" t="s">
        <v>84</v>
      </c>
      <c r="B13" s="85">
        <f ca="1">INDIRECT("'("&amp;$A$4&amp;")'!C9")</f>
        <v>0</v>
      </c>
      <c r="C13" s="85">
        <f ca="1">INDIRECT("'("&amp;$A$4&amp;")'!d9")</f>
        <v>9</v>
      </c>
      <c r="D13" s="85">
        <f ca="1">INDIRECT("'("&amp;$A$4&amp;")'!e9")</f>
        <v>0</v>
      </c>
      <c r="E13" s="85">
        <f ca="1">INDIRECT("'("&amp;$A$4&amp;")'!f9")</f>
        <v>29</v>
      </c>
      <c r="F13" s="15">
        <f ca="1">INDIRECT("'("&amp;$A$4&amp;")'!g9")</f>
        <v>38</v>
      </c>
      <c r="G13" s="4"/>
      <c r="I13" s="12"/>
      <c r="J13" s="86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5">
      <c r="A14" s="75" t="s">
        <v>85</v>
      </c>
      <c r="B14" s="85">
        <f ca="1">INDIRECT("'("&amp;$A$4&amp;")'!C10")</f>
        <v>4</v>
      </c>
      <c r="C14" s="85">
        <f ca="1">INDIRECT("'("&amp;$A$4&amp;")'!d10")</f>
        <v>1</v>
      </c>
      <c r="D14" s="85">
        <f ca="1">INDIRECT("'("&amp;$A$4&amp;")'!e10")</f>
        <v>5</v>
      </c>
      <c r="E14" s="85">
        <f ca="1">INDIRECT("'("&amp;$A$4&amp;")'!f10")</f>
        <v>48</v>
      </c>
      <c r="F14" s="15">
        <f ca="1">INDIRECT("'("&amp;$A$4&amp;")'!g10")</f>
        <v>58</v>
      </c>
      <c r="G14" s="4"/>
      <c r="I14" s="12"/>
      <c r="J14" s="86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5">
      <c r="A15" s="75" t="s">
        <v>86</v>
      </c>
      <c r="B15" s="85">
        <f ca="1">INDIRECT("'("&amp;$A$4&amp;")'!C11")</f>
        <v>51</v>
      </c>
      <c r="C15" s="85">
        <f ca="1">INDIRECT("'("&amp;$A$4&amp;")'!d11")</f>
        <v>20</v>
      </c>
      <c r="D15" s="85">
        <f ca="1">INDIRECT("'("&amp;$A$4&amp;")'!e11")</f>
        <v>3</v>
      </c>
      <c r="E15" s="85">
        <f ca="1">INDIRECT("'("&amp;$A$4&amp;")'!f11")</f>
        <v>17</v>
      </c>
      <c r="F15" s="15">
        <f ca="1">INDIRECT("'("&amp;$A$4&amp;")'!g11")</f>
        <v>91</v>
      </c>
      <c r="G15" s="4"/>
      <c r="I15" s="12"/>
      <c r="J15" s="86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5">
      <c r="A16" s="75" t="s">
        <v>87</v>
      </c>
      <c r="B16" s="85">
        <f ca="1">INDIRECT("'("&amp;$A$4&amp;")'!C12")</f>
        <v>881</v>
      </c>
      <c r="C16" s="85">
        <f ca="1">INDIRECT("'("&amp;$A$4&amp;")'!d12")</f>
        <v>132</v>
      </c>
      <c r="D16" s="85">
        <f ca="1">INDIRECT("'("&amp;$A$4&amp;")'!e12")</f>
        <v>17</v>
      </c>
      <c r="E16" s="85">
        <f ca="1">INDIRECT("'("&amp;$A$4&amp;")'!f12")</f>
        <v>112</v>
      </c>
      <c r="F16" s="15">
        <f ca="1">INDIRECT("'("&amp;$A$4&amp;")'!g12")</f>
        <v>1142</v>
      </c>
      <c r="G16" s="4"/>
      <c r="I16" s="12"/>
      <c r="J16" s="86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5">
      <c r="A17" s="75" t="s">
        <v>88</v>
      </c>
      <c r="B17" s="85">
        <f ca="1">INDIRECT("'("&amp;$A$4&amp;")'!C13")</f>
        <v>86</v>
      </c>
      <c r="C17" s="85">
        <f ca="1">INDIRECT("'("&amp;$A$4&amp;")'!d13")</f>
        <v>8</v>
      </c>
      <c r="D17" s="85">
        <f ca="1">INDIRECT("'("&amp;$A$4&amp;")'!e13")</f>
        <v>6</v>
      </c>
      <c r="E17" s="85">
        <f ca="1">INDIRECT("'("&amp;$A$4&amp;")'!f13")</f>
        <v>4</v>
      </c>
      <c r="F17" s="15">
        <f ca="1">INDIRECT("'("&amp;$A$4&amp;")'!g13")</f>
        <v>104</v>
      </c>
      <c r="G17" s="4"/>
      <c r="I17" s="12"/>
      <c r="J17" s="86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5">
      <c r="A18" s="75" t="s">
        <v>89</v>
      </c>
      <c r="B18" s="85">
        <f ca="1">INDIRECT("'("&amp;$A$4&amp;")'!C14")</f>
        <v>1</v>
      </c>
      <c r="C18" s="85">
        <f ca="1">INDIRECT("'("&amp;$A$4&amp;")'!d14")</f>
        <v>0</v>
      </c>
      <c r="D18" s="85">
        <f ca="1">INDIRECT("'("&amp;$A$4&amp;")'!e14")</f>
        <v>7</v>
      </c>
      <c r="E18" s="85">
        <f ca="1">INDIRECT("'("&amp;$A$4&amp;")'!f14")</f>
        <v>0</v>
      </c>
      <c r="F18" s="15">
        <f ca="1">INDIRECT("'("&amp;$A$4&amp;")'!g14")</f>
        <v>8</v>
      </c>
      <c r="G18" s="4"/>
      <c r="I18" s="12"/>
      <c r="J18" s="86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5">
      <c r="A19" s="75" t="s">
        <v>90</v>
      </c>
      <c r="B19" s="85">
        <f ca="1">INDIRECT("'("&amp;$A$4&amp;")'!C15")</f>
        <v>139</v>
      </c>
      <c r="C19" s="85">
        <f ca="1">INDIRECT("'("&amp;$A$4&amp;")'!d15")</f>
        <v>387</v>
      </c>
      <c r="D19" s="85">
        <f ca="1">INDIRECT("'("&amp;$A$4&amp;")'!e15")</f>
        <v>22</v>
      </c>
      <c r="E19" s="85">
        <f ca="1">INDIRECT("'("&amp;$A$4&amp;")'!f15")</f>
        <v>360</v>
      </c>
      <c r="F19" s="15">
        <f ca="1">INDIRECT("'("&amp;$A$4&amp;")'!g15")</f>
        <v>908</v>
      </c>
      <c r="G19" s="4"/>
      <c r="I19" s="12"/>
      <c r="J19" s="86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5">
      <c r="A20" s="76" t="s">
        <v>91</v>
      </c>
      <c r="B20" s="85">
        <f ca="1">INDIRECT("'("&amp;$A$4&amp;")'!C16")</f>
        <v>11</v>
      </c>
      <c r="C20" s="85">
        <f ca="1">INDIRECT("'("&amp;$A$4&amp;")'!d16")</f>
        <v>8</v>
      </c>
      <c r="D20" s="85">
        <f ca="1">INDIRECT("'("&amp;$A$4&amp;")'!e16")</f>
        <v>0</v>
      </c>
      <c r="E20" s="85">
        <f ca="1">INDIRECT("'("&amp;$A$4&amp;")'!f16")</f>
        <v>5</v>
      </c>
      <c r="F20" s="15">
        <f ca="1">INDIRECT("'("&amp;$A$4&amp;")'!g16")</f>
        <v>24</v>
      </c>
      <c r="G20" s="4"/>
      <c r="I20" s="12"/>
      <c r="J20" s="86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5">
      <c r="A21" s="76" t="s">
        <v>128</v>
      </c>
      <c r="B21" s="85" t="s">
        <v>68</v>
      </c>
      <c r="C21" s="85">
        <f ca="1">IF(OR(A4="2016-17",A4="2017-18"),INDIRECT("'("&amp;$A$4&amp;")'!d18"),"..")</f>
        <v>79</v>
      </c>
      <c r="D21" s="85" t="s">
        <v>68</v>
      </c>
      <c r="E21" s="85" t="s">
        <v>68</v>
      </c>
      <c r="F21" s="85">
        <f ca="1">IF(OR(A4="2016-17",A4="2017-18"),INDIRECT("'("&amp;$A$4&amp;")'!g18"),"..")</f>
        <v>79</v>
      </c>
      <c r="G21" s="4"/>
      <c r="I21" s="12"/>
      <c r="J21" s="86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5">
      <c r="A22" s="76" t="s">
        <v>124</v>
      </c>
      <c r="B22" s="85" t="s">
        <v>68</v>
      </c>
      <c r="C22" s="85">
        <f ca="1">IF(OR(A4="2016-17",A4="2017-18"),INDIRECT("'("&amp;$A$4&amp;")'!d19"),"..")</f>
        <v>94</v>
      </c>
      <c r="D22" s="85" t="s">
        <v>68</v>
      </c>
      <c r="E22" s="85" t="s">
        <v>68</v>
      </c>
      <c r="F22" s="85">
        <f ca="1">IF(OR(A4="2016-17",A4="2017-18"),INDIRECT("'("&amp;$A$4&amp;")'!g19"),"..")</f>
        <v>94</v>
      </c>
      <c r="G22" s="4"/>
      <c r="I22" s="12"/>
      <c r="J22" s="86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5">
      <c r="A23" s="76" t="s">
        <v>126</v>
      </c>
      <c r="B23" s="85" t="s">
        <v>68</v>
      </c>
      <c r="C23" s="85">
        <f ca="1">IF(OR(A4="2016-17",A4="2017-18"),INDIRECT("'("&amp;$A$4&amp;")'!d20"),"..")</f>
        <v>2</v>
      </c>
      <c r="D23" s="85" t="s">
        <v>68</v>
      </c>
      <c r="E23" s="85" t="s">
        <v>68</v>
      </c>
      <c r="F23" s="85">
        <f ca="1">IF(OR(A4="2016-17",A4="2017-18"),INDIRECT("'("&amp;$A$4&amp;")'!g20"),"..")</f>
        <v>2</v>
      </c>
      <c r="G23" s="4"/>
      <c r="I23" s="12"/>
      <c r="J23" s="86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x14ac:dyDescent="0.35">
      <c r="A24" s="76" t="s">
        <v>92</v>
      </c>
      <c r="B24" s="85">
        <f ca="1">INDIRECT("'("&amp;$A$4&amp;")'!C17")</f>
        <v>206</v>
      </c>
      <c r="C24" s="85">
        <f ca="1">INDIRECT("'("&amp;$A$4&amp;")'!d17")</f>
        <v>628</v>
      </c>
      <c r="D24" s="85">
        <f ca="1">INDIRECT("'("&amp;$A$4&amp;")'!e17")</f>
        <v>27</v>
      </c>
      <c r="E24" s="85">
        <f ca="1">INDIRECT("'("&amp;$A$4&amp;")'!f17")</f>
        <v>423</v>
      </c>
      <c r="F24" s="15">
        <f ca="1">INDIRECT("'("&amp;$A$4&amp;")'!g17")</f>
        <v>1284</v>
      </c>
      <c r="G24" s="4"/>
      <c r="I24" s="12"/>
      <c r="J24" s="86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5" customFormat="1" ht="15" customHeight="1" thickBot="1" x14ac:dyDescent="0.4">
      <c r="A25" s="79" t="s">
        <v>5</v>
      </c>
      <c r="B25" s="80">
        <f ca="1">IF(OR(A4="2016-17",A4="2017-18"),INDIRECT("'("&amp;$A$4&amp;")'!c21"),INDIRECT("'("&amp;$A$4&amp;")'!c18"))</f>
        <v>1446</v>
      </c>
      <c r="C25" s="80">
        <f ca="1">IF(OR(A4="2016-17",A4="2017-18"),INDIRECT("'("&amp;$A$4&amp;")'!d21"),INDIRECT("'("&amp;$A$4&amp;")'!d18"))</f>
        <v>1424</v>
      </c>
      <c r="D25" s="80">
        <f ca="1">IF(OR(A4="2016-17",A4="2017-18"),INDIRECT("'("&amp;$A$4&amp;")'!e21"),INDIRECT("'("&amp;$A$4&amp;")'!e18"))</f>
        <v>92</v>
      </c>
      <c r="E25" s="80">
        <f ca="1">IF(OR(A4="2016-17",A4="2017-18"),INDIRECT("'("&amp;$A$4&amp;")'!f21"),INDIRECT("'("&amp;$A$4&amp;")'!f18"))</f>
        <v>1026</v>
      </c>
      <c r="F25" s="80">
        <f ca="1">IF(OR(OR(A4="2016-17",A4="2017-18"),A4="2017-18"),INDIRECT("'("&amp;$A$4&amp;")'!g21"),INDIRECT("'("&amp;$A$4&amp;")'!g18"))</f>
        <v>3988</v>
      </c>
      <c r="G25" s="4"/>
      <c r="I25" s="12"/>
      <c r="J25" s="86"/>
      <c r="L25" s="12"/>
      <c r="M25" s="12"/>
      <c r="O25" s="14"/>
      <c r="P25" s="14"/>
      <c r="Q25" s="14"/>
      <c r="R25" s="14"/>
      <c r="S25" s="1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35">
      <c r="I26" s="12"/>
      <c r="J26" s="12"/>
      <c r="L26" s="12"/>
      <c r="M26" s="12"/>
      <c r="N26" s="12"/>
      <c r="O26" s="12"/>
      <c r="P26" s="12"/>
      <c r="Q26" s="12"/>
      <c r="R26" s="12"/>
      <c r="S26" s="12"/>
    </row>
    <row r="27" spans="1:31" s="5" customFormat="1" ht="15" customHeight="1" x14ac:dyDescent="0.35">
      <c r="A27" s="18" t="s">
        <v>74</v>
      </c>
      <c r="B27" s="18"/>
      <c r="C27" s="18"/>
      <c r="D27" s="18"/>
      <c r="E27" s="18"/>
      <c r="F27" s="18"/>
      <c r="G27" s="4"/>
      <c r="H27" s="4"/>
      <c r="I27" s="12"/>
      <c r="J27" s="12"/>
      <c r="K27" s="4"/>
      <c r="L27" s="12"/>
      <c r="M27" s="12"/>
      <c r="N27" s="12"/>
      <c r="O27" s="12"/>
      <c r="P27" s="12"/>
      <c r="Q27" s="12"/>
      <c r="R27" s="12"/>
      <c r="S27" s="12"/>
    </row>
    <row r="28" spans="1:31" s="5" customFormat="1" ht="15" customHeight="1" x14ac:dyDescent="0.35">
      <c r="A28" s="16"/>
      <c r="B28" s="16"/>
      <c r="C28" s="16"/>
      <c r="D28" s="16"/>
      <c r="E28" s="16"/>
      <c r="F28" s="16"/>
      <c r="G28" s="4"/>
      <c r="H28" s="4"/>
      <c r="I28" s="12"/>
      <c r="J28" s="12"/>
      <c r="K28" s="4"/>
      <c r="L28" s="12"/>
      <c r="M28" s="12"/>
      <c r="N28" s="12"/>
      <c r="O28" s="12"/>
      <c r="P28" s="12"/>
      <c r="Q28" s="12"/>
      <c r="R28" s="12"/>
      <c r="S28" s="12"/>
    </row>
    <row r="29" spans="1:31" s="5" customFormat="1" ht="15" customHeight="1" x14ac:dyDescent="0.35">
      <c r="A29" s="17" t="s">
        <v>75</v>
      </c>
      <c r="B29" s="4"/>
      <c r="C29" s="4"/>
      <c r="D29" s="4"/>
      <c r="E29" s="4"/>
      <c r="F29" s="4"/>
      <c r="G29" s="4"/>
      <c r="H29" s="4"/>
      <c r="I29" s="12"/>
      <c r="J29" s="12"/>
      <c r="K29" s="4"/>
      <c r="L29" s="12"/>
      <c r="M29" s="12"/>
      <c r="N29" s="12"/>
      <c r="O29" s="12"/>
      <c r="P29" s="12"/>
      <c r="Q29" s="12"/>
      <c r="R29" s="12"/>
      <c r="S29" s="12"/>
    </row>
    <row r="30" spans="1:31" s="5" customFormat="1" ht="15" customHeight="1" x14ac:dyDescent="0.35">
      <c r="A30" s="18" t="s">
        <v>76</v>
      </c>
      <c r="B30" s="18"/>
      <c r="C30" s="18"/>
      <c r="D30" s="18"/>
      <c r="E30" s="18"/>
      <c r="F30" s="18"/>
      <c r="G30" s="4"/>
      <c r="H30" s="4"/>
      <c r="I30" s="12"/>
      <c r="J30" s="12"/>
      <c r="K30" s="4"/>
      <c r="L30" s="12"/>
      <c r="M30" s="12"/>
      <c r="N30" s="12"/>
      <c r="O30" s="12"/>
      <c r="P30" s="12"/>
      <c r="Q30" s="12"/>
      <c r="R30" s="12"/>
      <c r="S30" s="12"/>
    </row>
    <row r="31" spans="1:31" s="5" customFormat="1" ht="15" customHeight="1" x14ac:dyDescent="0.35">
      <c r="A31" s="18"/>
      <c r="B31" s="18"/>
      <c r="C31" s="18"/>
      <c r="D31" s="18"/>
      <c r="E31" s="18"/>
      <c r="F31" s="18"/>
      <c r="G31" s="4"/>
      <c r="H31" s="4"/>
      <c r="I31" s="12"/>
      <c r="J31" s="12"/>
      <c r="K31" s="4"/>
      <c r="L31" s="12"/>
      <c r="M31" s="12"/>
      <c r="N31" s="12"/>
      <c r="O31" s="12"/>
      <c r="P31" s="12"/>
      <c r="Q31" s="12"/>
      <c r="R31" s="12"/>
      <c r="S31" s="12"/>
    </row>
    <row r="32" spans="1:31" s="5" customFormat="1" ht="15" customHeight="1" x14ac:dyDescent="0.35">
      <c r="A32" s="4" t="s">
        <v>6</v>
      </c>
      <c r="B32" s="2"/>
      <c r="C32" s="2"/>
      <c r="D32" s="2"/>
      <c r="E32" s="2"/>
      <c r="F32" s="2"/>
      <c r="K32" s="4"/>
    </row>
    <row r="33" spans="1:11" s="5" customFormat="1" ht="15" customHeight="1" x14ac:dyDescent="0.35">
      <c r="A33" s="19" t="s">
        <v>7</v>
      </c>
      <c r="B33" s="2"/>
      <c r="C33" s="2"/>
      <c r="D33" s="2"/>
      <c r="E33" s="2"/>
      <c r="F33" s="2"/>
      <c r="K33" s="4"/>
    </row>
    <row r="34" spans="1:11" s="5" customFormat="1" ht="15" customHeight="1" x14ac:dyDescent="0.35">
      <c r="A34" s="19"/>
      <c r="B34" s="2"/>
      <c r="C34" s="2"/>
      <c r="D34" s="2"/>
      <c r="E34" s="2"/>
      <c r="F34" s="2"/>
      <c r="K34" s="4"/>
    </row>
    <row r="35" spans="1:11" s="5" customFormat="1" x14ac:dyDescent="0.35">
      <c r="A35" s="18" t="s">
        <v>77</v>
      </c>
      <c r="B35" s="18"/>
      <c r="C35" s="18"/>
      <c r="D35" s="18"/>
      <c r="E35" s="18"/>
      <c r="F35" s="18"/>
      <c r="K35" s="4"/>
    </row>
    <row r="37" spans="1:11" s="5" customFormat="1" x14ac:dyDescent="0.35">
      <c r="A37" s="4" t="s">
        <v>8</v>
      </c>
      <c r="B37" s="4"/>
      <c r="C37" s="4"/>
      <c r="D37" s="4"/>
      <c r="E37" s="4"/>
      <c r="F37" s="20" t="s">
        <v>9</v>
      </c>
      <c r="K37" s="4"/>
    </row>
    <row r="38" spans="1:11" s="5" customFormat="1" x14ac:dyDescent="0.35">
      <c r="A38" s="19" t="s">
        <v>10</v>
      </c>
      <c r="B38" s="4"/>
      <c r="C38" s="4"/>
      <c r="D38" s="4"/>
      <c r="E38" s="4"/>
      <c r="F38" s="20" t="s">
        <v>11</v>
      </c>
      <c r="K38" s="4"/>
    </row>
    <row r="45" spans="1:11" x14ac:dyDescent="0.35">
      <c r="I45" s="4" t="s">
        <v>73</v>
      </c>
      <c r="J45" s="5"/>
    </row>
    <row r="46" spans="1:11" x14ac:dyDescent="0.35">
      <c r="I46" s="4" t="s">
        <v>69</v>
      </c>
    </row>
    <row r="47" spans="1:11" x14ac:dyDescent="0.35">
      <c r="I47" s="4" t="s">
        <v>70</v>
      </c>
    </row>
    <row r="48" spans="1:11" x14ac:dyDescent="0.35">
      <c r="I48" s="4" t="s">
        <v>71</v>
      </c>
    </row>
    <row r="49" spans="9:9" x14ac:dyDescent="0.35">
      <c r="I49" s="4" t="s">
        <v>72</v>
      </c>
    </row>
    <row r="50" spans="9:9" x14ac:dyDescent="0.35">
      <c r="I50" s="4" t="s">
        <v>67</v>
      </c>
    </row>
    <row r="51" spans="9:9" x14ac:dyDescent="0.35">
      <c r="I51" s="4" t="s">
        <v>55</v>
      </c>
    </row>
    <row r="52" spans="9:9" x14ac:dyDescent="0.35">
      <c r="I52" s="4" t="s">
        <v>129</v>
      </c>
    </row>
  </sheetData>
  <mergeCells count="3">
    <mergeCell ref="A1:F1"/>
    <mergeCell ref="A4:E4"/>
    <mergeCell ref="B5:E5"/>
  </mergeCells>
  <hyperlinks>
    <hyperlink ref="A33" r:id="rId1" xr:uid="{00000000-0004-0000-0C00-000000000000}"/>
    <hyperlink ref="A38" r:id="rId2" xr:uid="{00000000-0004-0000-0C00-000001000000}"/>
  </hyperlink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2:E14"/>
  <sheetViews>
    <sheetView workbookViewId="0">
      <selection activeCell="A4" sqref="A4:E4"/>
    </sheetView>
  </sheetViews>
  <sheetFormatPr defaultRowHeight="14.5" x14ac:dyDescent="0.35"/>
  <cols>
    <col min="2" max="2" width="30" bestFit="1" customWidth="1"/>
  </cols>
  <sheetData>
    <row r="2" spans="2:5" x14ac:dyDescent="0.35">
      <c r="C2" s="103"/>
    </row>
    <row r="3" spans="2:5" x14ac:dyDescent="0.35">
      <c r="B3" t="s">
        <v>153</v>
      </c>
      <c r="C3" s="103">
        <f ca="1">FIRE1111_historical!F24/FIRE1111_historical!F25</f>
        <v>0.32196589769307926</v>
      </c>
    </row>
    <row r="5" spans="2:5" x14ac:dyDescent="0.35">
      <c r="B5" t="s">
        <v>154</v>
      </c>
      <c r="C5" s="103">
        <f ca="1">D5/E5</f>
        <v>9.0584894946053374E-2</v>
      </c>
      <c r="D5" s="87">
        <f ca="1">FIRE1111_historical!F25</f>
        <v>3988</v>
      </c>
      <c r="E5" s="87">
        <v>44025</v>
      </c>
    </row>
    <row r="7" spans="2:5" x14ac:dyDescent="0.35">
      <c r="B7" t="s">
        <v>155</v>
      </c>
      <c r="C7" s="103">
        <f ca="1">(FIRE1111_historical!F15+FIRE1111_historical!F16)/FIRE1111_historical!F25</f>
        <v>0.3091775325977934</v>
      </c>
      <c r="D7" s="87">
        <f ca="1">(FIRE1111_historical!F15+FIRE1111_historical!F16)</f>
        <v>1233</v>
      </c>
    </row>
    <row r="8" spans="2:5" x14ac:dyDescent="0.35">
      <c r="B8" t="s">
        <v>156</v>
      </c>
      <c r="D8" s="87">
        <f ca="1">FIRE1111_historical!B16+FIRE1111_historical!B15</f>
        <v>932</v>
      </c>
    </row>
    <row r="10" spans="2:5" ht="43.5" x14ac:dyDescent="0.35">
      <c r="B10" s="132" t="s">
        <v>90</v>
      </c>
      <c r="C10" s="103">
        <f ca="1">D10/D5</f>
        <v>0.22768304914744233</v>
      </c>
      <c r="D10" s="87">
        <f ca="1">FIRE1111_historical!F19</f>
        <v>908</v>
      </c>
    </row>
    <row r="11" spans="2:5" x14ac:dyDescent="0.35">
      <c r="B11" t="s">
        <v>157</v>
      </c>
      <c r="C11" s="103">
        <f ca="1">FIRE1111_historical!C19/FIRE1111_historical!F19</f>
        <v>0.42621145374449337</v>
      </c>
    </row>
    <row r="12" spans="2:5" x14ac:dyDescent="0.35">
      <c r="B12" t="s">
        <v>158</v>
      </c>
      <c r="C12" s="103">
        <f ca="1">FIRE1111_historical!E19/FIRE1111_historical!F19</f>
        <v>0.3964757709251101</v>
      </c>
    </row>
    <row r="14" spans="2:5" x14ac:dyDescent="0.35">
      <c r="B14" t="s">
        <v>159</v>
      </c>
      <c r="C14" s="103">
        <f ca="1">FIRE1111_historical!F15/FIRE1111_historical!F25</f>
        <v>2.2818455366098295E-2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1:J18"/>
  <sheetViews>
    <sheetView workbookViewId="0">
      <selection activeCell="A4" sqref="A4:E4"/>
    </sheetView>
  </sheetViews>
  <sheetFormatPr defaultRowHeight="14.5" x14ac:dyDescent="0.35"/>
  <cols>
    <col min="2" max="2" width="51.453125" bestFit="1" customWidth="1"/>
    <col min="5" max="6" width="0" hidden="1" customWidth="1"/>
    <col min="7" max="7" width="11.54296875" hidden="1" customWidth="1"/>
    <col min="9" max="9" width="10.81640625" bestFit="1" customWidth="1"/>
  </cols>
  <sheetData>
    <row r="1" spans="2:10" x14ac:dyDescent="0.35">
      <c r="B1" t="s">
        <v>299</v>
      </c>
      <c r="G1" t="s">
        <v>278</v>
      </c>
    </row>
    <row r="2" spans="2:10" x14ac:dyDescent="0.35">
      <c r="G2" t="s">
        <v>280</v>
      </c>
      <c r="H2" s="158"/>
      <c r="I2" s="107"/>
      <c r="J2" s="106"/>
    </row>
    <row r="3" spans="2:10" x14ac:dyDescent="0.35">
      <c r="B3" s="156" t="s">
        <v>281</v>
      </c>
      <c r="C3" s="156" t="s">
        <v>282</v>
      </c>
      <c r="D3" s="156" t="s">
        <v>283</v>
      </c>
      <c r="E3" s="156"/>
      <c r="F3" t="s">
        <v>284</v>
      </c>
      <c r="G3" s="156"/>
      <c r="H3" s="156" t="s">
        <v>285</v>
      </c>
      <c r="I3" s="107"/>
      <c r="J3" s="108"/>
    </row>
    <row r="4" spans="2:10" ht="30.65" customHeight="1" x14ac:dyDescent="0.35">
      <c r="B4" s="132" t="s">
        <v>305</v>
      </c>
      <c r="C4" t="s">
        <v>289</v>
      </c>
      <c r="D4" t="s">
        <v>307</v>
      </c>
      <c r="E4">
        <f>IF(D4="No",0,1)</f>
        <v>0</v>
      </c>
      <c r="F4" t="s">
        <v>287</v>
      </c>
      <c r="I4" s="107"/>
      <c r="J4" s="106"/>
    </row>
    <row r="5" spans="2:10" x14ac:dyDescent="0.35">
      <c r="B5" t="s">
        <v>133</v>
      </c>
      <c r="C5" t="s">
        <v>289</v>
      </c>
      <c r="D5" t="s">
        <v>307</v>
      </c>
      <c r="E5">
        <f t="shared" ref="E5:E15" si="0">IF(D5="No",0,1)</f>
        <v>0</v>
      </c>
      <c r="F5" t="s">
        <v>288</v>
      </c>
      <c r="H5" t="s">
        <v>306</v>
      </c>
      <c r="I5" s="107"/>
      <c r="J5" s="106"/>
    </row>
    <row r="6" spans="2:10" x14ac:dyDescent="0.35">
      <c r="B6" t="s">
        <v>295</v>
      </c>
      <c r="C6" t="s">
        <v>289</v>
      </c>
      <c r="D6" t="s">
        <v>307</v>
      </c>
      <c r="E6">
        <f t="shared" si="0"/>
        <v>0</v>
      </c>
      <c r="F6" t="s">
        <v>286</v>
      </c>
    </row>
    <row r="7" spans="2:10" x14ac:dyDescent="0.35">
      <c r="B7" t="s">
        <v>296</v>
      </c>
      <c r="C7" t="s">
        <v>289</v>
      </c>
      <c r="D7" t="s">
        <v>307</v>
      </c>
      <c r="E7">
        <f t="shared" si="0"/>
        <v>0</v>
      </c>
      <c r="F7" t="s">
        <v>289</v>
      </c>
    </row>
    <row r="8" spans="2:10" x14ac:dyDescent="0.35">
      <c r="B8" t="s">
        <v>297</v>
      </c>
      <c r="C8" t="s">
        <v>289</v>
      </c>
      <c r="D8" t="s">
        <v>307</v>
      </c>
      <c r="E8">
        <f t="shared" si="0"/>
        <v>0</v>
      </c>
      <c r="F8" t="s">
        <v>286</v>
      </c>
    </row>
    <row r="9" spans="2:10" x14ac:dyDescent="0.35">
      <c r="B9" t="s">
        <v>298</v>
      </c>
      <c r="C9" t="s">
        <v>289</v>
      </c>
      <c r="D9" t="s">
        <v>307</v>
      </c>
      <c r="E9">
        <f t="shared" si="0"/>
        <v>0</v>
      </c>
      <c r="F9" t="s">
        <v>279</v>
      </c>
    </row>
    <row r="10" spans="2:10" x14ac:dyDescent="0.35">
      <c r="B10" t="s">
        <v>300</v>
      </c>
      <c r="C10" t="s">
        <v>289</v>
      </c>
      <c r="D10" t="s">
        <v>307</v>
      </c>
      <c r="E10">
        <f t="shared" si="0"/>
        <v>0</v>
      </c>
    </row>
    <row r="11" spans="2:10" x14ac:dyDescent="0.35">
      <c r="B11" t="s">
        <v>290</v>
      </c>
      <c r="C11" t="s">
        <v>289</v>
      </c>
      <c r="D11" t="s">
        <v>307</v>
      </c>
      <c r="E11">
        <f t="shared" si="0"/>
        <v>0</v>
      </c>
    </row>
    <row r="12" spans="2:10" x14ac:dyDescent="0.35">
      <c r="B12" t="s">
        <v>291</v>
      </c>
      <c r="C12" t="s">
        <v>289</v>
      </c>
      <c r="D12" t="s">
        <v>307</v>
      </c>
      <c r="E12">
        <f t="shared" si="0"/>
        <v>0</v>
      </c>
    </row>
    <row r="13" spans="2:10" x14ac:dyDescent="0.35">
      <c r="B13" t="s">
        <v>292</v>
      </c>
      <c r="C13" t="s">
        <v>289</v>
      </c>
      <c r="D13" t="s">
        <v>308</v>
      </c>
      <c r="E13">
        <f t="shared" si="0"/>
        <v>1</v>
      </c>
      <c r="H13" t="s">
        <v>309</v>
      </c>
    </row>
    <row r="14" spans="2:10" x14ac:dyDescent="0.35">
      <c r="B14" t="s">
        <v>293</v>
      </c>
      <c r="C14" t="s">
        <v>289</v>
      </c>
      <c r="D14" t="s">
        <v>307</v>
      </c>
      <c r="E14">
        <f t="shared" si="0"/>
        <v>0</v>
      </c>
    </row>
    <row r="15" spans="2:10" x14ac:dyDescent="0.35">
      <c r="B15" t="s">
        <v>304</v>
      </c>
      <c r="C15" t="s">
        <v>289</v>
      </c>
      <c r="D15" t="s">
        <v>307</v>
      </c>
      <c r="E15">
        <f t="shared" si="0"/>
        <v>0</v>
      </c>
    </row>
    <row r="18" spans="2:3" x14ac:dyDescent="0.35">
      <c r="B18" t="s">
        <v>294</v>
      </c>
      <c r="C18" s="157">
        <f>SUM(E4:E15)</f>
        <v>1</v>
      </c>
    </row>
  </sheetData>
  <conditionalFormatting sqref="C5:C15">
    <cfRule type="notContainsBlanks" dxfId="7" priority="1">
      <formula>LEN(TRIM(C5))&gt;0</formula>
    </cfRule>
  </conditionalFormatting>
  <conditionalFormatting sqref="D4:D5 D7:D15 D18">
    <cfRule type="containsText" dxfId="6" priority="6" operator="containsText" text="Yes">
      <formula>NOT(ISERROR(SEARCH("Yes",D4)))</formula>
    </cfRule>
    <cfRule type="containsText" dxfId="5" priority="7" operator="containsText" text="No">
      <formula>NOT(ISERROR(SEARCH("No",D4)))</formula>
    </cfRule>
  </conditionalFormatting>
  <conditionalFormatting sqref="C4">
    <cfRule type="notContainsBlanks" dxfId="4" priority="8">
      <formula>LEN(TRIM(C4))&gt;0</formula>
    </cfRule>
  </conditionalFormatting>
  <conditionalFormatting sqref="C18">
    <cfRule type="cellIs" dxfId="3" priority="4" operator="greaterThan">
      <formula>0</formula>
    </cfRule>
    <cfRule type="cellIs" dxfId="2" priority="5" operator="lessThan">
      <formula>1</formula>
    </cfRule>
  </conditionalFormatting>
  <conditionalFormatting sqref="D6">
    <cfRule type="containsText" dxfId="1" priority="2" operator="containsText" text="Yes">
      <formula>NOT(ISERROR(SEARCH("Yes",D6)))</formula>
    </cfRule>
    <cfRule type="containsText" dxfId="0" priority="3" operator="containsText" text="No">
      <formula>NOT(ISERROR(SEARCH("No",D6)))</formula>
    </cfRule>
  </conditionalFormatting>
  <dataValidations count="3">
    <dataValidation type="list" allowBlank="1" showInputMessage="1" showErrorMessage="1" sqref="D4:D15" xr:uid="{2B7BCB43-4BFA-4E1D-9161-287842DE00FB}">
      <formula1>$G$1:$G$2</formula1>
    </dataValidation>
    <dataValidation type="list" allowBlank="1" showInputMessage="1" showErrorMessage="1" sqref="D18" xr:uid="{1EBCF94D-69C8-4435-803F-F46398CF8DEF}">
      <formula1>$Q$1:$Q$2</formula1>
    </dataValidation>
    <dataValidation type="list" allowBlank="1" showInputMessage="1" showErrorMessage="1" sqref="C4:C15" xr:uid="{26CDA535-68FD-4D6A-8FFD-C8A035D2188F}">
      <formula1>$F$3:$F$9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A9EF-D71D-4E17-B3BE-6EC93BAADB5B}">
  <dimension ref="A1:AF42"/>
  <sheetViews>
    <sheetView workbookViewId="0">
      <selection activeCell="A4" sqref="A4:E4"/>
    </sheetView>
  </sheetViews>
  <sheetFormatPr defaultColWidth="9.1796875" defaultRowHeight="14.5" x14ac:dyDescent="0.35"/>
  <cols>
    <col min="1" max="1" width="74.54296875" style="4" customWidth="1"/>
    <col min="2" max="6" width="14.81640625" style="4" customWidth="1"/>
    <col min="7" max="10" width="9.1796875" style="4"/>
    <col min="11" max="11" width="10" style="4" bestFit="1" customWidth="1"/>
    <col min="12" max="12" width="11.81640625" style="4" customWidth="1"/>
    <col min="13" max="17" width="9.1796875" style="4"/>
    <col min="18" max="18" width="11" style="4" customWidth="1"/>
    <col min="19" max="16384" width="9.1796875" style="4"/>
  </cols>
  <sheetData>
    <row r="1" spans="1:32" s="3" customFormat="1" ht="22.5" customHeight="1" x14ac:dyDescent="0.5">
      <c r="A1" s="171" t="s">
        <v>118</v>
      </c>
      <c r="B1" s="171"/>
      <c r="C1" s="171"/>
      <c r="D1" s="171"/>
      <c r="E1" s="171"/>
      <c r="F1" s="171"/>
      <c r="G1" s="1"/>
      <c r="H1" s="1"/>
      <c r="I1" s="2"/>
      <c r="J1" s="2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5">
      <c r="A3" s="41" t="s">
        <v>66</v>
      </c>
      <c r="B3" s="42"/>
      <c r="C3" s="42"/>
      <c r="D3" s="42"/>
      <c r="E3" s="42"/>
      <c r="F3" s="4"/>
      <c r="G3" s="4"/>
      <c r="H3" s="4"/>
      <c r="I3" s="4"/>
      <c r="J3" s="4"/>
    </row>
    <row r="4" spans="1:32" s="5" customFormat="1" ht="15" customHeight="1" x14ac:dyDescent="0.35">
      <c r="A4" s="172" t="str">
        <f>FIRE1111!$A$4</f>
        <v>2018-19</v>
      </c>
      <c r="B4" s="172"/>
      <c r="C4" s="172"/>
      <c r="D4" s="172"/>
      <c r="E4" s="172"/>
      <c r="F4" s="4"/>
      <c r="G4" s="4"/>
      <c r="H4" s="4"/>
      <c r="I4" s="4"/>
      <c r="J4" s="4"/>
      <c r="K4" s="4"/>
    </row>
    <row r="5" spans="1:32" s="5" customFormat="1" ht="15" thickBot="1" x14ac:dyDescent="0.4">
      <c r="A5" s="4"/>
      <c r="B5" s="173"/>
      <c r="C5" s="173"/>
      <c r="D5" s="173"/>
      <c r="E5" s="173"/>
      <c r="F5" s="152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44" thickBot="1" x14ac:dyDescent="0.4">
      <c r="A6" s="8" t="s">
        <v>117</v>
      </c>
      <c r="B6" s="9" t="s">
        <v>213</v>
      </c>
      <c r="C6" s="9" t="s">
        <v>277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5">
      <c r="A7" s="71" t="s">
        <v>228</v>
      </c>
      <c r="B7" s="84">
        <f>SUMPRODUCT((raw!$E$2:$E$2715=FIRE1111_raw!$A7)*(raw!$F$2:$F$2715=FIRE1111_raw!B$6)*(raw!$A$2:$A$2715=FIRE1111_raw!$A$4)*(raw!$G$2:$G$2715))</f>
        <v>161</v>
      </c>
      <c r="C7" s="84">
        <f>SUMPRODUCT((raw!$E$2:$E$2715=FIRE1111_raw!$A7)*(raw!$F$2:$F$2715=FIRE1111_raw!C$6)*(raw!$A$2:$A$2715=FIRE1111_raw!$A$4)*(raw!$G$2:$G$2715))</f>
        <v>9</v>
      </c>
      <c r="D7" s="84">
        <f>SUMPRODUCT((raw!$E$2:$E$2715=FIRE1111_raw!$A7)*(raw!$F$2:$F$2715=FIRE1111_raw!D$6)*(raw!$A$2:$A$2715=FIRE1111_raw!$A$4)*(raw!$G$2:$G$2715))</f>
        <v>13</v>
      </c>
      <c r="E7" s="84">
        <f>SUMPRODUCT((raw!$E$2:$E$2715=FIRE1111_raw!$A7)*(raw!$F$2:$F$2715=FIRE1111_raw!E$6)*(raw!$A$2:$A$2715=FIRE1111_raw!$A$4)*(raw!$G$2:$G$2715))</f>
        <v>11</v>
      </c>
      <c r="F7" s="73">
        <f>SUM(B7:E7)</f>
        <v>194</v>
      </c>
      <c r="G7" s="4"/>
      <c r="H7" s="4"/>
      <c r="I7" s="12"/>
      <c r="J7" s="12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5">
      <c r="A8" s="74" t="s">
        <v>229</v>
      </c>
      <c r="B8" s="85">
        <f>SUMPRODUCT((raw!$E$2:$E$2715=FIRE1111_raw!$A8)*(raw!$F$2:$F$2715=FIRE1111_raw!B$6)*(raw!$A$2:$A$2715=FIRE1111_raw!$A$4)*(raw!$G$2:$G$2715))</f>
        <v>3</v>
      </c>
      <c r="C8" s="85">
        <f>SUMPRODUCT((raw!$E$2:$E$2715=FIRE1111_raw!$A8)*(raw!$F$2:$F$2715=FIRE1111_raw!C$6)*(raw!$A$2:$A$2715=FIRE1111_raw!$A$4)*(raw!$G$2:$G$2715))</f>
        <v>9</v>
      </c>
      <c r="D8" s="85">
        <f>SUMPRODUCT((raw!$E$2:$E$2715=FIRE1111_raw!$A8)*(raw!$F$2:$F$2715=FIRE1111_raw!D$6)*(raw!$A$2:$A$2715=FIRE1111_raw!$A$4)*(raw!$G$2:$G$2715))</f>
        <v>8</v>
      </c>
      <c r="E8" s="85">
        <f>SUMPRODUCT((raw!$E$2:$E$2715=FIRE1111_raw!$A8)*(raw!$F$2:$F$2715=FIRE1111_raw!E$6)*(raw!$A$2:$A$2715=FIRE1111_raw!$A$4)*(raw!$G$2:$G$2715))</f>
        <v>16</v>
      </c>
      <c r="F8" s="15">
        <f t="shared" ref="F8:F23" si="0">SUM(B8:E8)</f>
        <v>36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5">
      <c r="A9" s="75" t="s">
        <v>230</v>
      </c>
      <c r="B9" s="85">
        <f>SUMPRODUCT((raw!$E$2:$E$2715=FIRE1111_raw!$A9)*(raw!$F$2:$F$2715=FIRE1111_raw!B$6)*(raw!$A$2:$A$2715=FIRE1111_raw!$A$4)*(raw!$G$2:$G$2715))</f>
        <v>114</v>
      </c>
      <c r="C9" s="85">
        <f>SUMPRODUCT((raw!$E$2:$E$2715=FIRE1111_raw!$A9)*(raw!$F$2:$F$2715=FIRE1111_raw!C$6)*(raw!$A$2:$A$2715=FIRE1111_raw!$A$4)*(raw!$G$2:$G$2715))</f>
        <v>248</v>
      </c>
      <c r="D9" s="85">
        <f>SUMPRODUCT((raw!$E$2:$E$2715=FIRE1111_raw!$A9)*(raw!$F$2:$F$2715=FIRE1111_raw!D$6)*(raw!$A$2:$A$2715=FIRE1111_raw!$A$4)*(raw!$G$2:$G$2715))</f>
        <v>31</v>
      </c>
      <c r="E9" s="85">
        <f>SUMPRODUCT((raw!$E$2:$E$2715=FIRE1111_raw!$A9)*(raw!$F$2:$F$2715=FIRE1111_raw!E$6)*(raw!$A$2:$A$2715=FIRE1111_raw!$A$4)*(raw!$G$2:$G$2715))</f>
        <v>287</v>
      </c>
      <c r="F9" s="15">
        <f t="shared" si="0"/>
        <v>680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5">
      <c r="A10" s="75" t="s">
        <v>231</v>
      </c>
      <c r="B10" s="85">
        <f>SUMPRODUCT((raw!$E$2:$E$2715=FIRE1111_raw!$A10)*(raw!$F$2:$F$2715=FIRE1111_raw!B$6)*(raw!$A$2:$A$2715=FIRE1111_raw!$A$4)*(raw!$G$2:$G$2715))</f>
        <v>10</v>
      </c>
      <c r="C10" s="85">
        <f>SUMPRODUCT((raw!$E$2:$E$2715=FIRE1111_raw!$A10)*(raw!$F$2:$F$2715=FIRE1111_raw!C$6)*(raw!$A$2:$A$2715=FIRE1111_raw!$A$4)*(raw!$G$2:$G$2715))</f>
        <v>30</v>
      </c>
      <c r="D10" s="85">
        <f>SUMPRODUCT((raw!$E$2:$E$2715=FIRE1111_raw!$A10)*(raw!$F$2:$F$2715=FIRE1111_raw!D$6)*(raw!$A$2:$A$2715=FIRE1111_raw!$A$4)*(raw!$G$2:$G$2715))</f>
        <v>0</v>
      </c>
      <c r="E10" s="85">
        <f>SUMPRODUCT((raw!$E$2:$E$2715=FIRE1111_raw!$A10)*(raw!$F$2:$F$2715=FIRE1111_raw!E$6)*(raw!$A$2:$A$2715=FIRE1111_raw!$A$4)*(raw!$G$2:$G$2715))</f>
        <v>11</v>
      </c>
      <c r="F10" s="15">
        <f t="shared" si="0"/>
        <v>51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5">
      <c r="A11" s="75" t="s">
        <v>232</v>
      </c>
      <c r="B11" s="85">
        <f>SUMPRODUCT((raw!$E$2:$E$2715=FIRE1111_raw!$A11)*(raw!$F$2:$F$2715=FIRE1111_raw!B$6)*(raw!$A$2:$A$2715=FIRE1111_raw!$A$4)*(raw!$G$2:$G$2715))</f>
        <v>130</v>
      </c>
      <c r="C11" s="85">
        <f>SUMPRODUCT((raw!$E$2:$E$2715=FIRE1111_raw!$A11)*(raw!$F$2:$F$2715=FIRE1111_raw!C$6)*(raw!$A$2:$A$2715=FIRE1111_raw!$A$4)*(raw!$G$2:$G$2715))</f>
        <v>324</v>
      </c>
      <c r="D11" s="85">
        <f>SUMPRODUCT((raw!$E$2:$E$2715=FIRE1111_raw!$A11)*(raw!$F$2:$F$2715=FIRE1111_raw!D$6)*(raw!$A$2:$A$2715=FIRE1111_raw!$A$4)*(raw!$G$2:$G$2715))</f>
        <v>22</v>
      </c>
      <c r="E11" s="85">
        <f>SUMPRODUCT((raw!$E$2:$E$2715=FIRE1111_raw!$A11)*(raw!$F$2:$F$2715=FIRE1111_raw!E$6)*(raw!$A$2:$A$2715=FIRE1111_raw!$A$4)*(raw!$G$2:$G$2715))</f>
        <v>208</v>
      </c>
      <c r="F11" s="15">
        <f t="shared" si="0"/>
        <v>684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5">
      <c r="A12" s="75" t="s">
        <v>242</v>
      </c>
      <c r="B12" s="85" t="s">
        <v>68</v>
      </c>
      <c r="C12" s="85">
        <f>SUMPRODUCT((raw!$E$2:$E$2715=FIRE1111_raw!$A12)*(raw!$F$2:$F$2715=FIRE1111_raw!C$6)*(raw!$A$2:$A$2715=FIRE1111_raw!$A$4)*(raw!$G$2:$G$2715))</f>
        <v>103</v>
      </c>
      <c r="D12" s="85" t="s">
        <v>68</v>
      </c>
      <c r="E12" s="85" t="s">
        <v>68</v>
      </c>
      <c r="F12" s="15">
        <f t="shared" si="0"/>
        <v>103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5">
      <c r="A13" s="75" t="s">
        <v>243</v>
      </c>
      <c r="B13" s="85" t="s">
        <v>68</v>
      </c>
      <c r="C13" s="85">
        <f>SUMPRODUCT((raw!$E$2:$E$2715=FIRE1111_raw!$A13)*(raw!$F$2:$F$2715=FIRE1111_raw!C$6)*(raw!$A$2:$A$2715=FIRE1111_raw!$A$4)*(raw!$G$2:$G$2715))</f>
        <v>224</v>
      </c>
      <c r="D13" s="85" t="s">
        <v>68</v>
      </c>
      <c r="E13" s="85" t="s">
        <v>68</v>
      </c>
      <c r="F13" s="15">
        <f t="shared" si="0"/>
        <v>224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5">
      <c r="A14" s="75" t="s">
        <v>244</v>
      </c>
      <c r="B14" s="85" t="s">
        <v>68</v>
      </c>
      <c r="C14" s="85">
        <f>SUMPRODUCT((raw!$E$2:$E$2715=FIRE1111_raw!$A14)*(raw!$F$2:$F$2715=FIRE1111_raw!C$6)*(raw!$A$2:$A$2715=FIRE1111_raw!$A$4)*(raw!$G$2:$G$2715))</f>
        <v>81</v>
      </c>
      <c r="D14" s="85" t="s">
        <v>68</v>
      </c>
      <c r="E14" s="85" t="s">
        <v>68</v>
      </c>
      <c r="F14" s="15">
        <f t="shared" si="0"/>
        <v>81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5">
      <c r="A15" s="75" t="s">
        <v>233</v>
      </c>
      <c r="B15" s="85">
        <f>SUMPRODUCT((raw!$E$2:$E$2715=FIRE1111_raw!$A15)*(raw!$F$2:$F$2715=FIRE1111_raw!B$6)*(raw!$A$2:$A$2715=FIRE1111_raw!$A$4)*(raw!$G$2:$G$2715))</f>
        <v>0</v>
      </c>
      <c r="C15" s="85">
        <f>SUMPRODUCT((raw!$E$2:$E$2715=FIRE1111_raw!$A15)*(raw!$F$2:$F$2715=FIRE1111_raw!C$6)*(raw!$A$2:$A$2715=FIRE1111_raw!$A$4)*(raw!$G$2:$G$2715))</f>
        <v>1</v>
      </c>
      <c r="D15" s="85">
        <f>SUMPRODUCT((raw!$E$2:$E$2715=FIRE1111_raw!$A15)*(raw!$F$2:$F$2715=FIRE1111_raw!D$6)*(raw!$A$2:$A$2715=FIRE1111_raw!$A$4)*(raw!$G$2:$G$2715))</f>
        <v>1</v>
      </c>
      <c r="E15" s="85">
        <f>SUMPRODUCT((raw!$E$2:$E$2715=FIRE1111_raw!$A15)*(raw!$F$2:$F$2715=FIRE1111_raw!E$6)*(raw!$A$2:$A$2715=FIRE1111_raw!$A$4)*(raw!$G$2:$G$2715))</f>
        <v>19</v>
      </c>
      <c r="F15" s="15">
        <f t="shared" si="0"/>
        <v>21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5">
      <c r="A16" s="75" t="s">
        <v>234</v>
      </c>
      <c r="B16" s="85">
        <f>SUMPRODUCT((raw!$E$2:$E$2715=FIRE1111_raw!$A16)*(raw!$F$2:$F$2715=FIRE1111_raw!B$6)*(raw!$A$2:$A$2715=FIRE1111_raw!$A$4)*(raw!$G$2:$G$2715))</f>
        <v>14</v>
      </c>
      <c r="C16" s="85">
        <f>SUMPRODUCT((raw!$E$2:$E$2715=FIRE1111_raw!$A16)*(raw!$F$2:$F$2715=FIRE1111_raw!C$6)*(raw!$A$2:$A$2715=FIRE1111_raw!$A$4)*(raw!$G$2:$G$2715))</f>
        <v>0</v>
      </c>
      <c r="D16" s="85">
        <f>SUMPRODUCT((raw!$E$2:$E$2715=FIRE1111_raw!$A16)*(raw!$F$2:$F$2715=FIRE1111_raw!D$6)*(raw!$A$2:$A$2715=FIRE1111_raw!$A$4)*(raw!$G$2:$G$2715))</f>
        <v>2</v>
      </c>
      <c r="E16" s="85">
        <f>SUMPRODUCT((raw!$E$2:$E$2715=FIRE1111_raw!$A16)*(raw!$F$2:$F$2715=FIRE1111_raw!E$6)*(raw!$A$2:$A$2715=FIRE1111_raw!$A$4)*(raw!$G$2:$G$2715))</f>
        <v>31</v>
      </c>
      <c r="F16" s="15">
        <f t="shared" si="0"/>
        <v>47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5">
      <c r="A17" s="75" t="s">
        <v>235</v>
      </c>
      <c r="B17" s="85">
        <f>SUMPRODUCT((raw!$E$2:$E$2715=FIRE1111_raw!$A17)*(raw!$F$2:$F$2715=FIRE1111_raw!B$6)*(raw!$A$2:$A$2715=FIRE1111_raw!$A$4)*(raw!$G$2:$G$2715))</f>
        <v>163</v>
      </c>
      <c r="C17" s="85">
        <f>SUMPRODUCT((raw!$E$2:$E$2715=FIRE1111_raw!$A17)*(raw!$F$2:$F$2715=FIRE1111_raw!C$6)*(raw!$A$2:$A$2715=FIRE1111_raw!$A$4)*(raw!$G$2:$G$2715))</f>
        <v>38</v>
      </c>
      <c r="D17" s="85">
        <f>SUMPRODUCT((raw!$E$2:$E$2715=FIRE1111_raw!$A17)*(raw!$F$2:$F$2715=FIRE1111_raw!D$6)*(raw!$A$2:$A$2715=FIRE1111_raw!$A$4)*(raw!$G$2:$G$2715))</f>
        <v>5</v>
      </c>
      <c r="E17" s="85">
        <f>SUMPRODUCT((raw!$E$2:$E$2715=FIRE1111_raw!$A17)*(raw!$F$2:$F$2715=FIRE1111_raw!E$6)*(raw!$A$2:$A$2715=FIRE1111_raw!$A$4)*(raw!$G$2:$G$2715))</f>
        <v>48</v>
      </c>
      <c r="F17" s="15">
        <f t="shared" si="0"/>
        <v>254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5">
      <c r="A18" s="75" t="s">
        <v>236</v>
      </c>
      <c r="B18" s="85">
        <f>SUMPRODUCT((raw!$E$2:$E$2715=FIRE1111_raw!$A18)*(raw!$F$2:$F$2715=FIRE1111_raw!B$6)*(raw!$A$2:$A$2715=FIRE1111_raw!$A$4)*(raw!$G$2:$G$2715))</f>
        <v>956</v>
      </c>
      <c r="C18" s="85">
        <f>SUMPRODUCT((raw!$E$2:$E$2715=FIRE1111_raw!$A18)*(raw!$F$2:$F$2715=FIRE1111_raw!C$6)*(raw!$A$2:$A$2715=FIRE1111_raw!$A$4)*(raw!$G$2:$G$2715))</f>
        <v>148</v>
      </c>
      <c r="D18" s="85">
        <f>SUMPRODUCT((raw!$E$2:$E$2715=FIRE1111_raw!$A18)*(raw!$F$2:$F$2715=FIRE1111_raw!D$6)*(raw!$A$2:$A$2715=FIRE1111_raw!$A$4)*(raw!$G$2:$G$2715))</f>
        <v>9</v>
      </c>
      <c r="E18" s="85">
        <f>SUMPRODUCT((raw!$E$2:$E$2715=FIRE1111_raw!$A18)*(raw!$F$2:$F$2715=FIRE1111_raw!E$6)*(raw!$A$2:$A$2715=FIRE1111_raw!$A$4)*(raw!$G$2:$G$2715))</f>
        <v>93</v>
      </c>
      <c r="F18" s="15">
        <f t="shared" si="0"/>
        <v>1206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5">
      <c r="A19" s="75" t="s">
        <v>237</v>
      </c>
      <c r="B19" s="85">
        <f>SUMPRODUCT((raw!$E$2:$E$2715=FIRE1111_raw!$A19)*(raw!$F$2:$F$2715=FIRE1111_raw!B$6)*(raw!$A$2:$A$2715=FIRE1111_raw!$A$4)*(raw!$G$2:$G$2715))</f>
        <v>14</v>
      </c>
      <c r="C19" s="85">
        <f>SUMPRODUCT((raw!$E$2:$E$2715=FIRE1111_raw!$A19)*(raw!$F$2:$F$2715=FIRE1111_raw!C$6)*(raw!$A$2:$A$2715=FIRE1111_raw!$A$4)*(raw!$G$2:$G$2715))</f>
        <v>20</v>
      </c>
      <c r="D19" s="85">
        <f>SUMPRODUCT((raw!$E$2:$E$2715=FIRE1111_raw!$A19)*(raw!$F$2:$F$2715=FIRE1111_raw!D$6)*(raw!$A$2:$A$2715=FIRE1111_raw!$A$4)*(raw!$G$2:$G$2715))</f>
        <v>0</v>
      </c>
      <c r="E19" s="85">
        <f>SUMPRODUCT((raw!$E$2:$E$2715=FIRE1111_raw!$A19)*(raw!$F$2:$F$2715=FIRE1111_raw!E$6)*(raw!$A$2:$A$2715=FIRE1111_raw!$A$4)*(raw!$G$2:$G$2715))</f>
        <v>8</v>
      </c>
      <c r="F19" s="15">
        <f t="shared" si="0"/>
        <v>42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5">
      <c r="A20" s="75" t="s">
        <v>238</v>
      </c>
      <c r="B20" s="85">
        <f>SUMPRODUCT((raw!$E$2:$E$2715=FIRE1111_raw!$A20)*(raw!$F$2:$F$2715=FIRE1111_raw!B$6)*(raw!$A$2:$A$2715=FIRE1111_raw!$A$4)*(raw!$G$2:$G$2715))</f>
        <v>22</v>
      </c>
      <c r="C20" s="85">
        <f>SUMPRODUCT((raw!$E$2:$E$2715=FIRE1111_raw!$A20)*(raw!$F$2:$F$2715=FIRE1111_raw!C$6)*(raw!$A$2:$A$2715=FIRE1111_raw!$A$4)*(raw!$G$2:$G$2715))</f>
        <v>24</v>
      </c>
      <c r="D20" s="85">
        <f>SUMPRODUCT((raw!$E$2:$E$2715=FIRE1111_raw!$A20)*(raw!$F$2:$F$2715=FIRE1111_raw!D$6)*(raw!$A$2:$A$2715=FIRE1111_raw!$A$4)*(raw!$G$2:$G$2715))</f>
        <v>0</v>
      </c>
      <c r="E20" s="85">
        <f>SUMPRODUCT((raw!$E$2:$E$2715=FIRE1111_raw!$A20)*(raw!$F$2:$F$2715=FIRE1111_raw!E$6)*(raw!$A$2:$A$2715=FIRE1111_raw!$A$4)*(raw!$G$2:$G$2715))</f>
        <v>6</v>
      </c>
      <c r="F20" s="15">
        <f t="shared" si="0"/>
        <v>52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5">
      <c r="A21" s="75" t="s">
        <v>239</v>
      </c>
      <c r="B21" s="85">
        <f>SUMPRODUCT((raw!$E$2:$E$2715=FIRE1111_raw!$A21)*(raw!$F$2:$F$2715=FIRE1111_raw!B$6)*(raw!$A$2:$A$2715=FIRE1111_raw!$A$4)*(raw!$G$2:$G$2715))</f>
        <v>10</v>
      </c>
      <c r="C21" s="85">
        <f>SUMPRODUCT((raw!$E$2:$E$2715=FIRE1111_raw!$A21)*(raw!$F$2:$F$2715=FIRE1111_raw!C$6)*(raw!$A$2:$A$2715=FIRE1111_raw!$A$4)*(raw!$G$2:$G$2715))</f>
        <v>12</v>
      </c>
      <c r="D21" s="85">
        <f>SUMPRODUCT((raw!$E$2:$E$2715=FIRE1111_raw!$A21)*(raw!$F$2:$F$2715=FIRE1111_raw!D$6)*(raw!$A$2:$A$2715=FIRE1111_raw!$A$4)*(raw!$G$2:$G$2715))</f>
        <v>0</v>
      </c>
      <c r="E21" s="85">
        <f>SUMPRODUCT((raw!$E$2:$E$2715=FIRE1111_raw!$A21)*(raw!$F$2:$F$2715=FIRE1111_raw!E$6)*(raw!$A$2:$A$2715=FIRE1111_raw!$A$4)*(raw!$G$2:$G$2715))</f>
        <v>11</v>
      </c>
      <c r="F21" s="15">
        <f t="shared" si="0"/>
        <v>33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5">
      <c r="A22" s="75" t="s">
        <v>240</v>
      </c>
      <c r="B22" s="85">
        <f>SUMPRODUCT((raw!$E$2:$E$2715=FIRE1111_raw!$A22)*(raw!$F$2:$F$2715=FIRE1111_raw!B$6)*(raw!$A$2:$A$2715=FIRE1111_raw!$A$4)*(raw!$G$2:$G$2715))</f>
        <v>110</v>
      </c>
      <c r="C22" s="85">
        <f>SUMPRODUCT((raw!$E$2:$E$2715=FIRE1111_raw!$A22)*(raw!$F$2:$F$2715=FIRE1111_raw!C$6)*(raw!$A$2:$A$2715=FIRE1111_raw!$A$4)*(raw!$G$2:$G$2715))</f>
        <v>70</v>
      </c>
      <c r="D22" s="85">
        <f>SUMPRODUCT((raw!$E$2:$E$2715=FIRE1111_raw!$A22)*(raw!$F$2:$F$2715=FIRE1111_raw!D$6)*(raw!$A$2:$A$2715=FIRE1111_raw!$A$4)*(raw!$G$2:$G$2715))</f>
        <v>2</v>
      </c>
      <c r="E22" s="85">
        <f>SUMPRODUCT((raw!$E$2:$E$2715=FIRE1111_raw!$A22)*(raw!$F$2:$F$2715=FIRE1111_raw!E$6)*(raw!$A$2:$A$2715=FIRE1111_raw!$A$4)*(raw!$G$2:$G$2715))</f>
        <v>142</v>
      </c>
      <c r="F22" s="15">
        <f t="shared" si="0"/>
        <v>324</v>
      </c>
      <c r="G22" s="4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5">
      <c r="A23" s="75" t="s">
        <v>241</v>
      </c>
      <c r="B23" s="85">
        <f>SUMPRODUCT((raw!$E$2:$E$2715=FIRE1111_raw!$A23)*(raw!$F$2:$F$2715=FIRE1111_raw!B$6)*(raw!$A$2:$A$2715=FIRE1111_raw!$A$4)*(raw!$G$2:$G$2715))</f>
        <v>26</v>
      </c>
      <c r="C23" s="85">
        <f>SUMPRODUCT((raw!$E$2:$E$2715=FIRE1111_raw!$A23)*(raw!$F$2:$F$2715=FIRE1111_raw!C$6)*(raw!$A$2:$A$2715=FIRE1111_raw!$A$4)*(raw!$G$2:$G$2715))</f>
        <v>167</v>
      </c>
      <c r="D23" s="85">
        <f>SUMPRODUCT((raw!$E$2:$E$2715=FIRE1111_raw!$A23)*(raw!$F$2:$F$2715=FIRE1111_raw!D$6)*(raw!$A$2:$A$2715=FIRE1111_raw!$A$4)*(raw!$G$2:$G$2715))</f>
        <v>5</v>
      </c>
      <c r="E23" s="85">
        <f>SUMPRODUCT((raw!$E$2:$E$2715=FIRE1111_raw!$A23)*(raw!$F$2:$F$2715=FIRE1111_raw!E$6)*(raw!$A$2:$A$2715=FIRE1111_raw!$A$4)*(raw!$G$2:$G$2715))</f>
        <v>64</v>
      </c>
      <c r="F23" s="15">
        <f t="shared" si="0"/>
        <v>262</v>
      </c>
      <c r="G23" s="4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thickBot="1" x14ac:dyDescent="0.4">
      <c r="A24" s="79" t="s">
        <v>5</v>
      </c>
      <c r="B24" s="80">
        <f>SUM(B7:B23)</f>
        <v>1733</v>
      </c>
      <c r="C24" s="80">
        <f t="shared" ref="C24:F24" si="1">SUM(C7:C23)</f>
        <v>1508</v>
      </c>
      <c r="D24" s="80">
        <f t="shared" si="1"/>
        <v>98</v>
      </c>
      <c r="E24" s="80">
        <f t="shared" si="1"/>
        <v>955</v>
      </c>
      <c r="F24" s="80">
        <f t="shared" si="1"/>
        <v>4294</v>
      </c>
      <c r="G24" s="4"/>
      <c r="H24" s="109"/>
      <c r="I24" s="12"/>
      <c r="J24" s="12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35">
      <c r="I25" s="12"/>
      <c r="J25" s="12"/>
      <c r="L25" s="12"/>
      <c r="M25" s="12"/>
      <c r="N25" s="12"/>
      <c r="O25" s="12"/>
      <c r="P25" s="12"/>
      <c r="Q25" s="12"/>
      <c r="R25" s="12"/>
      <c r="S25" s="12"/>
    </row>
    <row r="26" spans="1:31" s="5" customFormat="1" ht="15" customHeight="1" x14ac:dyDescent="0.35">
      <c r="A26" s="46" t="s">
        <v>74</v>
      </c>
      <c r="B26" s="46"/>
      <c r="C26" s="46"/>
      <c r="D26" s="46"/>
      <c r="E26" s="46"/>
      <c r="F26" s="46"/>
      <c r="G26" s="4"/>
      <c r="H26" s="4"/>
      <c r="I26" s="12"/>
      <c r="J26" s="12"/>
      <c r="K26" s="4"/>
      <c r="L26" s="12"/>
      <c r="M26" s="12"/>
      <c r="N26" s="12"/>
      <c r="O26" s="12"/>
      <c r="P26" s="12"/>
      <c r="Q26" s="12"/>
      <c r="R26" s="12"/>
      <c r="S26" s="12"/>
    </row>
    <row r="27" spans="1:31" s="5" customFormat="1" ht="15" customHeight="1" x14ac:dyDescent="0.35">
      <c r="A27" s="46" t="s">
        <v>116</v>
      </c>
      <c r="B27" s="46"/>
      <c r="C27" s="46"/>
      <c r="D27" s="46"/>
      <c r="E27" s="46"/>
      <c r="F27" s="46"/>
      <c r="G27" s="4"/>
      <c r="H27" s="4"/>
      <c r="I27" s="12"/>
      <c r="J27" s="12"/>
      <c r="K27" s="4"/>
      <c r="L27" s="12"/>
      <c r="M27" s="12"/>
      <c r="N27" s="12"/>
      <c r="O27" s="12"/>
      <c r="P27" s="12"/>
      <c r="Q27" s="12"/>
      <c r="R27" s="12"/>
      <c r="S27" s="12"/>
    </row>
    <row r="28" spans="1:31" s="5" customFormat="1" ht="15" customHeight="1" x14ac:dyDescent="0.35">
      <c r="A28" s="45"/>
      <c r="B28" s="45"/>
      <c r="C28" s="45"/>
      <c r="D28" s="45"/>
      <c r="E28" s="45"/>
      <c r="F28" s="45"/>
      <c r="G28" s="4"/>
      <c r="H28" s="4"/>
      <c r="I28" s="12"/>
      <c r="J28" s="12"/>
      <c r="K28" s="4"/>
      <c r="L28" s="12"/>
      <c r="M28" s="12"/>
      <c r="N28" s="12"/>
      <c r="O28" s="12"/>
      <c r="P28" s="12"/>
      <c r="Q28" s="12"/>
      <c r="R28" s="12"/>
      <c r="S28" s="12"/>
    </row>
    <row r="29" spans="1:31" s="5" customFormat="1" ht="15" customHeight="1" x14ac:dyDescent="0.35">
      <c r="A29" s="4" t="s">
        <v>6</v>
      </c>
      <c r="B29" s="2"/>
      <c r="C29" s="2"/>
      <c r="D29" s="2"/>
      <c r="E29" s="2"/>
      <c r="F29" s="2"/>
      <c r="K29" s="4"/>
    </row>
    <row r="30" spans="1:31" s="5" customFormat="1" ht="15" customHeight="1" x14ac:dyDescent="0.35">
      <c r="A30" s="19" t="s">
        <v>7</v>
      </c>
      <c r="B30" s="2"/>
      <c r="C30" s="2"/>
      <c r="D30" s="2"/>
      <c r="E30" s="2"/>
      <c r="F30" s="2"/>
      <c r="K30" s="4"/>
    </row>
    <row r="31" spans="1:31" s="5" customFormat="1" ht="15" customHeight="1" x14ac:dyDescent="0.35">
      <c r="A31" s="19"/>
      <c r="B31" s="2"/>
      <c r="C31" s="2"/>
      <c r="D31" s="2"/>
      <c r="E31" s="2"/>
      <c r="F31" s="2"/>
      <c r="K31" s="4"/>
    </row>
    <row r="32" spans="1:31" s="5" customFormat="1" x14ac:dyDescent="0.35">
      <c r="A32" s="46" t="s">
        <v>77</v>
      </c>
      <c r="B32" s="46"/>
      <c r="C32" s="46"/>
      <c r="D32" s="46"/>
      <c r="E32" s="46"/>
      <c r="F32" s="46"/>
      <c r="K32" s="4"/>
    </row>
    <row r="34" spans="1:11" s="5" customFormat="1" x14ac:dyDescent="0.35">
      <c r="A34" s="4" t="s">
        <v>8</v>
      </c>
      <c r="B34" s="4"/>
      <c r="C34" s="4"/>
      <c r="D34" s="4"/>
      <c r="E34" s="4"/>
      <c r="K34" s="4"/>
    </row>
    <row r="35" spans="1:11" s="5" customFormat="1" x14ac:dyDescent="0.35">
      <c r="A35" s="19" t="s">
        <v>10</v>
      </c>
      <c r="B35" s="105"/>
      <c r="C35" s="105"/>
      <c r="D35" s="105"/>
      <c r="E35" s="105"/>
      <c r="F35" s="104" t="s">
        <v>134</v>
      </c>
      <c r="K35" s="4"/>
    </row>
    <row r="36" spans="1:11" x14ac:dyDescent="0.35">
      <c r="F36" s="20" t="s">
        <v>302</v>
      </c>
    </row>
    <row r="42" spans="1:11" x14ac:dyDescent="0.35">
      <c r="J42" s="5"/>
    </row>
  </sheetData>
  <mergeCells count="3">
    <mergeCell ref="A1:F1"/>
    <mergeCell ref="A4:E4"/>
    <mergeCell ref="B5:E5"/>
  </mergeCells>
  <hyperlinks>
    <hyperlink ref="A30" r:id="rId1" xr:uid="{DEA4155D-C736-4C3B-89B3-8A0D36C21D1B}"/>
    <hyperlink ref="A35" r:id="rId2" xr:uid="{B683BFD4-F648-41FF-AA68-7FD9E46DF74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  <pageSetUpPr fitToPage="1"/>
  </sheetPr>
  <dimension ref="B1:G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5"/>
  <cols>
    <col min="1" max="1" width="9.1796875" style="52"/>
    <col min="2" max="2" width="78" style="52" customWidth="1"/>
    <col min="3" max="6" width="17.54296875" style="52" customWidth="1"/>
    <col min="7" max="7" width="13.453125" style="52" customWidth="1"/>
    <col min="8" max="8" width="1.453125" style="52" customWidth="1"/>
    <col min="9" max="257" width="9.1796875" style="52"/>
    <col min="258" max="258" width="78" style="52" customWidth="1"/>
    <col min="259" max="262" width="17.54296875" style="52" customWidth="1"/>
    <col min="263" max="263" width="13.453125" style="52" customWidth="1"/>
    <col min="264" max="264" width="1.453125" style="52" customWidth="1"/>
    <col min="265" max="513" width="9.1796875" style="52"/>
    <col min="514" max="514" width="78" style="52" customWidth="1"/>
    <col min="515" max="518" width="17.54296875" style="52" customWidth="1"/>
    <col min="519" max="519" width="13.453125" style="52" customWidth="1"/>
    <col min="520" max="520" width="1.453125" style="52" customWidth="1"/>
    <col min="521" max="769" width="9.1796875" style="52"/>
    <col min="770" max="770" width="78" style="52" customWidth="1"/>
    <col min="771" max="774" width="17.54296875" style="52" customWidth="1"/>
    <col min="775" max="775" width="13.453125" style="52" customWidth="1"/>
    <col min="776" max="776" width="1.453125" style="52" customWidth="1"/>
    <col min="777" max="1025" width="9.1796875" style="52"/>
    <col min="1026" max="1026" width="78" style="52" customWidth="1"/>
    <col min="1027" max="1030" width="17.54296875" style="52" customWidth="1"/>
    <col min="1031" max="1031" width="13.453125" style="52" customWidth="1"/>
    <col min="1032" max="1032" width="1.453125" style="52" customWidth="1"/>
    <col min="1033" max="1281" width="9.1796875" style="52"/>
    <col min="1282" max="1282" width="78" style="52" customWidth="1"/>
    <col min="1283" max="1286" width="17.54296875" style="52" customWidth="1"/>
    <col min="1287" max="1287" width="13.453125" style="52" customWidth="1"/>
    <col min="1288" max="1288" width="1.453125" style="52" customWidth="1"/>
    <col min="1289" max="1537" width="9.1796875" style="52"/>
    <col min="1538" max="1538" width="78" style="52" customWidth="1"/>
    <col min="1539" max="1542" width="17.54296875" style="52" customWidth="1"/>
    <col min="1543" max="1543" width="13.453125" style="52" customWidth="1"/>
    <col min="1544" max="1544" width="1.453125" style="52" customWidth="1"/>
    <col min="1545" max="1793" width="9.1796875" style="52"/>
    <col min="1794" max="1794" width="78" style="52" customWidth="1"/>
    <col min="1795" max="1798" width="17.54296875" style="52" customWidth="1"/>
    <col min="1799" max="1799" width="13.453125" style="52" customWidth="1"/>
    <col min="1800" max="1800" width="1.453125" style="52" customWidth="1"/>
    <col min="1801" max="2049" width="9.1796875" style="52"/>
    <col min="2050" max="2050" width="78" style="52" customWidth="1"/>
    <col min="2051" max="2054" width="17.54296875" style="52" customWidth="1"/>
    <col min="2055" max="2055" width="13.453125" style="52" customWidth="1"/>
    <col min="2056" max="2056" width="1.453125" style="52" customWidth="1"/>
    <col min="2057" max="2305" width="9.1796875" style="52"/>
    <col min="2306" max="2306" width="78" style="52" customWidth="1"/>
    <col min="2307" max="2310" width="17.54296875" style="52" customWidth="1"/>
    <col min="2311" max="2311" width="13.453125" style="52" customWidth="1"/>
    <col min="2312" max="2312" width="1.453125" style="52" customWidth="1"/>
    <col min="2313" max="2561" width="9.1796875" style="52"/>
    <col min="2562" max="2562" width="78" style="52" customWidth="1"/>
    <col min="2563" max="2566" width="17.54296875" style="52" customWidth="1"/>
    <col min="2567" max="2567" width="13.453125" style="52" customWidth="1"/>
    <col min="2568" max="2568" width="1.453125" style="52" customWidth="1"/>
    <col min="2569" max="2817" width="9.1796875" style="52"/>
    <col min="2818" max="2818" width="78" style="52" customWidth="1"/>
    <col min="2819" max="2822" width="17.54296875" style="52" customWidth="1"/>
    <col min="2823" max="2823" width="13.453125" style="52" customWidth="1"/>
    <col min="2824" max="2824" width="1.453125" style="52" customWidth="1"/>
    <col min="2825" max="3073" width="9.1796875" style="52"/>
    <col min="3074" max="3074" width="78" style="52" customWidth="1"/>
    <col min="3075" max="3078" width="17.54296875" style="52" customWidth="1"/>
    <col min="3079" max="3079" width="13.453125" style="52" customWidth="1"/>
    <col min="3080" max="3080" width="1.453125" style="52" customWidth="1"/>
    <col min="3081" max="3329" width="9.1796875" style="52"/>
    <col min="3330" max="3330" width="78" style="52" customWidth="1"/>
    <col min="3331" max="3334" width="17.54296875" style="52" customWidth="1"/>
    <col min="3335" max="3335" width="13.453125" style="52" customWidth="1"/>
    <col min="3336" max="3336" width="1.453125" style="52" customWidth="1"/>
    <col min="3337" max="3585" width="9.1796875" style="52"/>
    <col min="3586" max="3586" width="78" style="52" customWidth="1"/>
    <col min="3587" max="3590" width="17.54296875" style="52" customWidth="1"/>
    <col min="3591" max="3591" width="13.453125" style="52" customWidth="1"/>
    <col min="3592" max="3592" width="1.453125" style="52" customWidth="1"/>
    <col min="3593" max="3841" width="9.1796875" style="52"/>
    <col min="3842" max="3842" width="78" style="52" customWidth="1"/>
    <col min="3843" max="3846" width="17.54296875" style="52" customWidth="1"/>
    <col min="3847" max="3847" width="13.453125" style="52" customWidth="1"/>
    <col min="3848" max="3848" width="1.453125" style="52" customWidth="1"/>
    <col min="3849" max="4097" width="9.1796875" style="52"/>
    <col min="4098" max="4098" width="78" style="52" customWidth="1"/>
    <col min="4099" max="4102" width="17.54296875" style="52" customWidth="1"/>
    <col min="4103" max="4103" width="13.453125" style="52" customWidth="1"/>
    <col min="4104" max="4104" width="1.453125" style="52" customWidth="1"/>
    <col min="4105" max="4353" width="9.1796875" style="52"/>
    <col min="4354" max="4354" width="78" style="52" customWidth="1"/>
    <col min="4355" max="4358" width="17.54296875" style="52" customWidth="1"/>
    <col min="4359" max="4359" width="13.453125" style="52" customWidth="1"/>
    <col min="4360" max="4360" width="1.453125" style="52" customWidth="1"/>
    <col min="4361" max="4609" width="9.1796875" style="52"/>
    <col min="4610" max="4610" width="78" style="52" customWidth="1"/>
    <col min="4611" max="4614" width="17.54296875" style="52" customWidth="1"/>
    <col min="4615" max="4615" width="13.453125" style="52" customWidth="1"/>
    <col min="4616" max="4616" width="1.453125" style="52" customWidth="1"/>
    <col min="4617" max="4865" width="9.1796875" style="52"/>
    <col min="4866" max="4866" width="78" style="52" customWidth="1"/>
    <col min="4867" max="4870" width="17.54296875" style="52" customWidth="1"/>
    <col min="4871" max="4871" width="13.453125" style="52" customWidth="1"/>
    <col min="4872" max="4872" width="1.453125" style="52" customWidth="1"/>
    <col min="4873" max="5121" width="9.1796875" style="52"/>
    <col min="5122" max="5122" width="78" style="52" customWidth="1"/>
    <col min="5123" max="5126" width="17.54296875" style="52" customWidth="1"/>
    <col min="5127" max="5127" width="13.453125" style="52" customWidth="1"/>
    <col min="5128" max="5128" width="1.453125" style="52" customWidth="1"/>
    <col min="5129" max="5377" width="9.1796875" style="52"/>
    <col min="5378" max="5378" width="78" style="52" customWidth="1"/>
    <col min="5379" max="5382" width="17.54296875" style="52" customWidth="1"/>
    <col min="5383" max="5383" width="13.453125" style="52" customWidth="1"/>
    <col min="5384" max="5384" width="1.453125" style="52" customWidth="1"/>
    <col min="5385" max="5633" width="9.1796875" style="52"/>
    <col min="5634" max="5634" width="78" style="52" customWidth="1"/>
    <col min="5635" max="5638" width="17.54296875" style="52" customWidth="1"/>
    <col min="5639" max="5639" width="13.453125" style="52" customWidth="1"/>
    <col min="5640" max="5640" width="1.453125" style="52" customWidth="1"/>
    <col min="5641" max="5889" width="9.1796875" style="52"/>
    <col min="5890" max="5890" width="78" style="52" customWidth="1"/>
    <col min="5891" max="5894" width="17.54296875" style="52" customWidth="1"/>
    <col min="5895" max="5895" width="13.453125" style="52" customWidth="1"/>
    <col min="5896" max="5896" width="1.453125" style="52" customWidth="1"/>
    <col min="5897" max="6145" width="9.1796875" style="52"/>
    <col min="6146" max="6146" width="78" style="52" customWidth="1"/>
    <col min="6147" max="6150" width="17.54296875" style="52" customWidth="1"/>
    <col min="6151" max="6151" width="13.453125" style="52" customWidth="1"/>
    <col min="6152" max="6152" width="1.453125" style="52" customWidth="1"/>
    <col min="6153" max="6401" width="9.1796875" style="52"/>
    <col min="6402" max="6402" width="78" style="52" customWidth="1"/>
    <col min="6403" max="6406" width="17.54296875" style="52" customWidth="1"/>
    <col min="6407" max="6407" width="13.453125" style="52" customWidth="1"/>
    <col min="6408" max="6408" width="1.453125" style="52" customWidth="1"/>
    <col min="6409" max="6657" width="9.1796875" style="52"/>
    <col min="6658" max="6658" width="78" style="52" customWidth="1"/>
    <col min="6659" max="6662" width="17.54296875" style="52" customWidth="1"/>
    <col min="6663" max="6663" width="13.453125" style="52" customWidth="1"/>
    <col min="6664" max="6664" width="1.453125" style="52" customWidth="1"/>
    <col min="6665" max="6913" width="9.1796875" style="52"/>
    <col min="6914" max="6914" width="78" style="52" customWidth="1"/>
    <col min="6915" max="6918" width="17.54296875" style="52" customWidth="1"/>
    <col min="6919" max="6919" width="13.453125" style="52" customWidth="1"/>
    <col min="6920" max="6920" width="1.453125" style="52" customWidth="1"/>
    <col min="6921" max="7169" width="9.1796875" style="52"/>
    <col min="7170" max="7170" width="78" style="52" customWidth="1"/>
    <col min="7171" max="7174" width="17.54296875" style="52" customWidth="1"/>
    <col min="7175" max="7175" width="13.453125" style="52" customWidth="1"/>
    <col min="7176" max="7176" width="1.453125" style="52" customWidth="1"/>
    <col min="7177" max="7425" width="9.1796875" style="52"/>
    <col min="7426" max="7426" width="78" style="52" customWidth="1"/>
    <col min="7427" max="7430" width="17.54296875" style="52" customWidth="1"/>
    <col min="7431" max="7431" width="13.453125" style="52" customWidth="1"/>
    <col min="7432" max="7432" width="1.453125" style="52" customWidth="1"/>
    <col min="7433" max="7681" width="9.1796875" style="52"/>
    <col min="7682" max="7682" width="78" style="52" customWidth="1"/>
    <col min="7683" max="7686" width="17.54296875" style="52" customWidth="1"/>
    <col min="7687" max="7687" width="13.453125" style="52" customWidth="1"/>
    <col min="7688" max="7688" width="1.453125" style="52" customWidth="1"/>
    <col min="7689" max="7937" width="9.1796875" style="52"/>
    <col min="7938" max="7938" width="78" style="52" customWidth="1"/>
    <col min="7939" max="7942" width="17.54296875" style="52" customWidth="1"/>
    <col min="7943" max="7943" width="13.453125" style="52" customWidth="1"/>
    <col min="7944" max="7944" width="1.453125" style="52" customWidth="1"/>
    <col min="7945" max="8193" width="9.1796875" style="52"/>
    <col min="8194" max="8194" width="78" style="52" customWidth="1"/>
    <col min="8195" max="8198" width="17.54296875" style="52" customWidth="1"/>
    <col min="8199" max="8199" width="13.453125" style="52" customWidth="1"/>
    <col min="8200" max="8200" width="1.453125" style="52" customWidth="1"/>
    <col min="8201" max="8449" width="9.1796875" style="52"/>
    <col min="8450" max="8450" width="78" style="52" customWidth="1"/>
    <col min="8451" max="8454" width="17.54296875" style="52" customWidth="1"/>
    <col min="8455" max="8455" width="13.453125" style="52" customWidth="1"/>
    <col min="8456" max="8456" width="1.453125" style="52" customWidth="1"/>
    <col min="8457" max="8705" width="9.1796875" style="52"/>
    <col min="8706" max="8706" width="78" style="52" customWidth="1"/>
    <col min="8707" max="8710" width="17.54296875" style="52" customWidth="1"/>
    <col min="8711" max="8711" width="13.453125" style="52" customWidth="1"/>
    <col min="8712" max="8712" width="1.453125" style="52" customWidth="1"/>
    <col min="8713" max="8961" width="9.1796875" style="52"/>
    <col min="8962" max="8962" width="78" style="52" customWidth="1"/>
    <col min="8963" max="8966" width="17.54296875" style="52" customWidth="1"/>
    <col min="8967" max="8967" width="13.453125" style="52" customWidth="1"/>
    <col min="8968" max="8968" width="1.453125" style="52" customWidth="1"/>
    <col min="8969" max="9217" width="9.1796875" style="52"/>
    <col min="9218" max="9218" width="78" style="52" customWidth="1"/>
    <col min="9219" max="9222" width="17.54296875" style="52" customWidth="1"/>
    <col min="9223" max="9223" width="13.453125" style="52" customWidth="1"/>
    <col min="9224" max="9224" width="1.453125" style="52" customWidth="1"/>
    <col min="9225" max="9473" width="9.1796875" style="52"/>
    <col min="9474" max="9474" width="78" style="52" customWidth="1"/>
    <col min="9475" max="9478" width="17.54296875" style="52" customWidth="1"/>
    <col min="9479" max="9479" width="13.453125" style="52" customWidth="1"/>
    <col min="9480" max="9480" width="1.453125" style="52" customWidth="1"/>
    <col min="9481" max="9729" width="9.1796875" style="52"/>
    <col min="9730" max="9730" width="78" style="52" customWidth="1"/>
    <col min="9731" max="9734" width="17.54296875" style="52" customWidth="1"/>
    <col min="9735" max="9735" width="13.453125" style="52" customWidth="1"/>
    <col min="9736" max="9736" width="1.453125" style="52" customWidth="1"/>
    <col min="9737" max="9985" width="9.1796875" style="52"/>
    <col min="9986" max="9986" width="78" style="52" customWidth="1"/>
    <col min="9987" max="9990" width="17.54296875" style="52" customWidth="1"/>
    <col min="9991" max="9991" width="13.453125" style="52" customWidth="1"/>
    <col min="9992" max="9992" width="1.453125" style="52" customWidth="1"/>
    <col min="9993" max="10241" width="9.1796875" style="52"/>
    <col min="10242" max="10242" width="78" style="52" customWidth="1"/>
    <col min="10243" max="10246" width="17.54296875" style="52" customWidth="1"/>
    <col min="10247" max="10247" width="13.453125" style="52" customWidth="1"/>
    <col min="10248" max="10248" width="1.453125" style="52" customWidth="1"/>
    <col min="10249" max="10497" width="9.1796875" style="52"/>
    <col min="10498" max="10498" width="78" style="52" customWidth="1"/>
    <col min="10499" max="10502" width="17.54296875" style="52" customWidth="1"/>
    <col min="10503" max="10503" width="13.453125" style="52" customWidth="1"/>
    <col min="10504" max="10504" width="1.453125" style="52" customWidth="1"/>
    <col min="10505" max="10753" width="9.1796875" style="52"/>
    <col min="10754" max="10754" width="78" style="52" customWidth="1"/>
    <col min="10755" max="10758" width="17.54296875" style="52" customWidth="1"/>
    <col min="10759" max="10759" width="13.453125" style="52" customWidth="1"/>
    <col min="10760" max="10760" width="1.453125" style="52" customWidth="1"/>
    <col min="10761" max="11009" width="9.1796875" style="52"/>
    <col min="11010" max="11010" width="78" style="52" customWidth="1"/>
    <col min="11011" max="11014" width="17.54296875" style="52" customWidth="1"/>
    <col min="11015" max="11015" width="13.453125" style="52" customWidth="1"/>
    <col min="11016" max="11016" width="1.453125" style="52" customWidth="1"/>
    <col min="11017" max="11265" width="9.1796875" style="52"/>
    <col min="11266" max="11266" width="78" style="52" customWidth="1"/>
    <col min="11267" max="11270" width="17.54296875" style="52" customWidth="1"/>
    <col min="11271" max="11271" width="13.453125" style="52" customWidth="1"/>
    <col min="11272" max="11272" width="1.453125" style="52" customWidth="1"/>
    <col min="11273" max="11521" width="9.1796875" style="52"/>
    <col min="11522" max="11522" width="78" style="52" customWidth="1"/>
    <col min="11523" max="11526" width="17.54296875" style="52" customWidth="1"/>
    <col min="11527" max="11527" width="13.453125" style="52" customWidth="1"/>
    <col min="11528" max="11528" width="1.453125" style="52" customWidth="1"/>
    <col min="11529" max="11777" width="9.1796875" style="52"/>
    <col min="11778" max="11778" width="78" style="52" customWidth="1"/>
    <col min="11779" max="11782" width="17.54296875" style="52" customWidth="1"/>
    <col min="11783" max="11783" width="13.453125" style="52" customWidth="1"/>
    <col min="11784" max="11784" width="1.453125" style="52" customWidth="1"/>
    <col min="11785" max="12033" width="9.1796875" style="52"/>
    <col min="12034" max="12034" width="78" style="52" customWidth="1"/>
    <col min="12035" max="12038" width="17.54296875" style="52" customWidth="1"/>
    <col min="12039" max="12039" width="13.453125" style="52" customWidth="1"/>
    <col min="12040" max="12040" width="1.453125" style="52" customWidth="1"/>
    <col min="12041" max="12289" width="9.1796875" style="52"/>
    <col min="12290" max="12290" width="78" style="52" customWidth="1"/>
    <col min="12291" max="12294" width="17.54296875" style="52" customWidth="1"/>
    <col min="12295" max="12295" width="13.453125" style="52" customWidth="1"/>
    <col min="12296" max="12296" width="1.453125" style="52" customWidth="1"/>
    <col min="12297" max="12545" width="9.1796875" style="52"/>
    <col min="12546" max="12546" width="78" style="52" customWidth="1"/>
    <col min="12547" max="12550" width="17.54296875" style="52" customWidth="1"/>
    <col min="12551" max="12551" width="13.453125" style="52" customWidth="1"/>
    <col min="12552" max="12552" width="1.453125" style="52" customWidth="1"/>
    <col min="12553" max="12801" width="9.1796875" style="52"/>
    <col min="12802" max="12802" width="78" style="52" customWidth="1"/>
    <col min="12803" max="12806" width="17.54296875" style="52" customWidth="1"/>
    <col min="12807" max="12807" width="13.453125" style="52" customWidth="1"/>
    <col min="12808" max="12808" width="1.453125" style="52" customWidth="1"/>
    <col min="12809" max="13057" width="9.1796875" style="52"/>
    <col min="13058" max="13058" width="78" style="52" customWidth="1"/>
    <col min="13059" max="13062" width="17.54296875" style="52" customWidth="1"/>
    <col min="13063" max="13063" width="13.453125" style="52" customWidth="1"/>
    <col min="13064" max="13064" width="1.453125" style="52" customWidth="1"/>
    <col min="13065" max="13313" width="9.1796875" style="52"/>
    <col min="13314" max="13314" width="78" style="52" customWidth="1"/>
    <col min="13315" max="13318" width="17.54296875" style="52" customWidth="1"/>
    <col min="13319" max="13319" width="13.453125" style="52" customWidth="1"/>
    <col min="13320" max="13320" width="1.453125" style="52" customWidth="1"/>
    <col min="13321" max="13569" width="9.1796875" style="52"/>
    <col min="13570" max="13570" width="78" style="52" customWidth="1"/>
    <col min="13571" max="13574" width="17.54296875" style="52" customWidth="1"/>
    <col min="13575" max="13575" width="13.453125" style="52" customWidth="1"/>
    <col min="13576" max="13576" width="1.453125" style="52" customWidth="1"/>
    <col min="13577" max="13825" width="9.1796875" style="52"/>
    <col min="13826" max="13826" width="78" style="52" customWidth="1"/>
    <col min="13827" max="13830" width="17.54296875" style="52" customWidth="1"/>
    <col min="13831" max="13831" width="13.453125" style="52" customWidth="1"/>
    <col min="13832" max="13832" width="1.453125" style="52" customWidth="1"/>
    <col min="13833" max="14081" width="9.1796875" style="52"/>
    <col min="14082" max="14082" width="78" style="52" customWidth="1"/>
    <col min="14083" max="14086" width="17.54296875" style="52" customWidth="1"/>
    <col min="14087" max="14087" width="13.453125" style="52" customWidth="1"/>
    <col min="14088" max="14088" width="1.453125" style="52" customWidth="1"/>
    <col min="14089" max="14337" width="9.1796875" style="52"/>
    <col min="14338" max="14338" width="78" style="52" customWidth="1"/>
    <col min="14339" max="14342" width="17.54296875" style="52" customWidth="1"/>
    <col min="14343" max="14343" width="13.453125" style="52" customWidth="1"/>
    <col min="14344" max="14344" width="1.453125" style="52" customWidth="1"/>
    <col min="14345" max="14593" width="9.1796875" style="52"/>
    <col min="14594" max="14594" width="78" style="52" customWidth="1"/>
    <col min="14595" max="14598" width="17.54296875" style="52" customWidth="1"/>
    <col min="14599" max="14599" width="13.453125" style="52" customWidth="1"/>
    <col min="14600" max="14600" width="1.453125" style="52" customWidth="1"/>
    <col min="14601" max="14849" width="9.1796875" style="52"/>
    <col min="14850" max="14850" width="78" style="52" customWidth="1"/>
    <col min="14851" max="14854" width="17.54296875" style="52" customWidth="1"/>
    <col min="14855" max="14855" width="13.453125" style="52" customWidth="1"/>
    <col min="14856" max="14856" width="1.453125" style="52" customWidth="1"/>
    <col min="14857" max="15105" width="9.1796875" style="52"/>
    <col min="15106" max="15106" width="78" style="52" customWidth="1"/>
    <col min="15107" max="15110" width="17.54296875" style="52" customWidth="1"/>
    <col min="15111" max="15111" width="13.453125" style="52" customWidth="1"/>
    <col min="15112" max="15112" width="1.453125" style="52" customWidth="1"/>
    <col min="15113" max="15361" width="9.1796875" style="52"/>
    <col min="15362" max="15362" width="78" style="52" customWidth="1"/>
    <col min="15363" max="15366" width="17.54296875" style="52" customWidth="1"/>
    <col min="15367" max="15367" width="13.453125" style="52" customWidth="1"/>
    <col min="15368" max="15368" width="1.453125" style="52" customWidth="1"/>
    <col min="15369" max="15617" width="9.1796875" style="52"/>
    <col min="15618" max="15618" width="78" style="52" customWidth="1"/>
    <col min="15619" max="15622" width="17.54296875" style="52" customWidth="1"/>
    <col min="15623" max="15623" width="13.453125" style="52" customWidth="1"/>
    <col min="15624" max="15624" width="1.453125" style="52" customWidth="1"/>
    <col min="15625" max="15873" width="9.1796875" style="52"/>
    <col min="15874" max="15874" width="78" style="52" customWidth="1"/>
    <col min="15875" max="15878" width="17.54296875" style="52" customWidth="1"/>
    <col min="15879" max="15879" width="13.453125" style="52" customWidth="1"/>
    <col min="15880" max="15880" width="1.453125" style="52" customWidth="1"/>
    <col min="15881" max="16129" width="9.1796875" style="52"/>
    <col min="16130" max="16130" width="78" style="52" customWidth="1"/>
    <col min="16131" max="16134" width="17.54296875" style="52" customWidth="1"/>
    <col min="16135" max="16135" width="13.453125" style="52" customWidth="1"/>
    <col min="16136" max="16136" width="1.453125" style="52" customWidth="1"/>
    <col min="16137" max="16384" width="9.1796875" style="52"/>
  </cols>
  <sheetData>
    <row r="1" spans="2:7" ht="45" customHeight="1" x14ac:dyDescent="0.35">
      <c r="B1" s="162" t="s">
        <v>100</v>
      </c>
      <c r="C1" s="162"/>
      <c r="D1" s="162"/>
      <c r="E1" s="162"/>
      <c r="F1" s="162"/>
      <c r="G1" s="162"/>
    </row>
    <row r="2" spans="2:7" ht="28" x14ac:dyDescent="0.35">
      <c r="B2" s="53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4" t="s">
        <v>5</v>
      </c>
    </row>
    <row r="3" spans="2:7" ht="33" customHeight="1" x14ac:dyDescent="0.35">
      <c r="B3" s="48" t="s">
        <v>80</v>
      </c>
      <c r="C3" s="48">
        <v>30</v>
      </c>
      <c r="D3" s="48">
        <v>28</v>
      </c>
      <c r="E3" s="48">
        <v>1</v>
      </c>
      <c r="F3" s="48">
        <v>10</v>
      </c>
      <c r="G3" s="55">
        <v>69</v>
      </c>
    </row>
    <row r="4" spans="2:7" ht="33" customHeight="1" x14ac:dyDescent="0.35">
      <c r="B4" s="48"/>
      <c r="C4" s="48"/>
      <c r="D4" s="48"/>
      <c r="E4" s="48"/>
      <c r="F4" s="48"/>
      <c r="G4" s="55"/>
    </row>
    <row r="5" spans="2:7" ht="33" customHeight="1" x14ac:dyDescent="0.35">
      <c r="B5" s="57" t="s">
        <v>81</v>
      </c>
      <c r="C5" s="57">
        <v>51</v>
      </c>
      <c r="D5" s="57">
        <v>25</v>
      </c>
      <c r="E5" s="57">
        <v>1</v>
      </c>
      <c r="F5" s="57">
        <v>13</v>
      </c>
      <c r="G5" s="55">
        <v>90</v>
      </c>
    </row>
    <row r="6" spans="2:7" ht="33" customHeight="1" x14ac:dyDescent="0.35">
      <c r="B6" s="57" t="s">
        <v>82</v>
      </c>
      <c r="C6" s="57">
        <v>0</v>
      </c>
      <c r="D6" s="57">
        <v>1</v>
      </c>
      <c r="E6" s="57">
        <v>0</v>
      </c>
      <c r="F6" s="57">
        <v>0</v>
      </c>
      <c r="G6" s="55">
        <v>1</v>
      </c>
    </row>
    <row r="7" spans="2:7" ht="33" customHeight="1" x14ac:dyDescent="0.35">
      <c r="B7" s="57" t="s">
        <v>83</v>
      </c>
      <c r="C7" s="57">
        <v>2</v>
      </c>
      <c r="D7" s="57">
        <v>29</v>
      </c>
      <c r="E7" s="57">
        <v>0</v>
      </c>
      <c r="F7" s="57">
        <v>4</v>
      </c>
      <c r="G7" s="55">
        <v>35</v>
      </c>
    </row>
    <row r="8" spans="2:7" ht="33" customHeight="1" x14ac:dyDescent="0.35">
      <c r="B8" s="57"/>
      <c r="C8" s="57"/>
      <c r="D8" s="57"/>
      <c r="E8" s="57"/>
      <c r="F8" s="57"/>
      <c r="G8" s="55"/>
    </row>
    <row r="9" spans="2:7" ht="33" customHeight="1" x14ac:dyDescent="0.35">
      <c r="B9" s="57" t="s">
        <v>84</v>
      </c>
      <c r="C9" s="57">
        <v>2</v>
      </c>
      <c r="D9" s="57">
        <v>21</v>
      </c>
      <c r="E9" s="57">
        <v>38</v>
      </c>
      <c r="F9" s="57">
        <v>182</v>
      </c>
      <c r="G9" s="55">
        <v>243</v>
      </c>
    </row>
    <row r="10" spans="2:7" ht="33" customHeight="1" x14ac:dyDescent="0.35">
      <c r="B10" s="57" t="s">
        <v>85</v>
      </c>
      <c r="C10" s="57">
        <v>1</v>
      </c>
      <c r="D10" s="57">
        <v>20</v>
      </c>
      <c r="E10" s="57">
        <v>9</v>
      </c>
      <c r="F10" s="57">
        <v>248</v>
      </c>
      <c r="G10" s="55">
        <v>278</v>
      </c>
    </row>
    <row r="11" spans="2:7" ht="33" customHeight="1" x14ac:dyDescent="0.35">
      <c r="B11" s="48" t="s">
        <v>86</v>
      </c>
      <c r="C11" s="48">
        <v>341</v>
      </c>
      <c r="D11" s="48">
        <v>24</v>
      </c>
      <c r="E11" s="48">
        <v>8</v>
      </c>
      <c r="F11" s="48">
        <v>51</v>
      </c>
      <c r="G11" s="55">
        <v>424</v>
      </c>
    </row>
    <row r="12" spans="2:7" ht="33" customHeight="1" x14ac:dyDescent="0.35">
      <c r="B12" s="48" t="s">
        <v>87</v>
      </c>
      <c r="C12" s="48">
        <v>609</v>
      </c>
      <c r="D12" s="48">
        <v>60</v>
      </c>
      <c r="E12" s="48">
        <v>12</v>
      </c>
      <c r="F12" s="48">
        <v>115</v>
      </c>
      <c r="G12" s="55">
        <v>796</v>
      </c>
    </row>
    <row r="13" spans="2:7" ht="33" customHeight="1" x14ac:dyDescent="0.35">
      <c r="B13" s="48" t="s">
        <v>88</v>
      </c>
      <c r="C13" s="48">
        <v>43</v>
      </c>
      <c r="D13" s="48">
        <v>17</v>
      </c>
      <c r="E13" s="48">
        <v>4</v>
      </c>
      <c r="F13" s="48">
        <v>327</v>
      </c>
      <c r="G13" s="55">
        <v>391</v>
      </c>
    </row>
    <row r="14" spans="2:7" ht="33" customHeight="1" x14ac:dyDescent="0.35">
      <c r="B14" s="48" t="s">
        <v>89</v>
      </c>
      <c r="C14" s="48">
        <v>1</v>
      </c>
      <c r="D14" s="48">
        <v>1</v>
      </c>
      <c r="E14" s="48">
        <v>7</v>
      </c>
      <c r="F14" s="81">
        <v>0</v>
      </c>
      <c r="G14" s="55">
        <v>9</v>
      </c>
    </row>
    <row r="15" spans="2:7" ht="33" customHeight="1" x14ac:dyDescent="0.35">
      <c r="B15" s="48" t="s">
        <v>90</v>
      </c>
      <c r="C15" s="48">
        <v>119</v>
      </c>
      <c r="D15" s="48">
        <v>413</v>
      </c>
      <c r="E15" s="48">
        <v>14</v>
      </c>
      <c r="F15" s="48">
        <v>33</v>
      </c>
      <c r="G15" s="55">
        <v>579</v>
      </c>
    </row>
    <row r="16" spans="2:7" ht="33" customHeight="1" x14ac:dyDescent="0.35">
      <c r="B16" s="57" t="s">
        <v>91</v>
      </c>
      <c r="C16" s="57">
        <v>14</v>
      </c>
      <c r="D16" s="57">
        <v>7</v>
      </c>
      <c r="E16" s="57">
        <v>0</v>
      </c>
      <c r="F16" s="57">
        <v>10</v>
      </c>
      <c r="G16" s="55">
        <v>31</v>
      </c>
    </row>
    <row r="17" spans="2:7" ht="33" customHeight="1" x14ac:dyDescent="0.35">
      <c r="B17" s="58" t="s">
        <v>97</v>
      </c>
      <c r="C17" s="58">
        <v>107</v>
      </c>
      <c r="D17" s="58">
        <v>815</v>
      </c>
      <c r="E17" s="58">
        <v>30</v>
      </c>
      <c r="F17" s="58">
        <v>332</v>
      </c>
      <c r="G17" s="55">
        <v>1284</v>
      </c>
    </row>
    <row r="18" spans="2:7" ht="33" customHeight="1" x14ac:dyDescent="0.35">
      <c r="B18" s="59" t="s">
        <v>5</v>
      </c>
      <c r="C18" s="60">
        <v>1320</v>
      </c>
      <c r="D18" s="60">
        <v>1461</v>
      </c>
      <c r="E18" s="60">
        <v>124</v>
      </c>
      <c r="F18" s="60">
        <v>1325</v>
      </c>
      <c r="G18" s="60">
        <v>4230</v>
      </c>
    </row>
    <row r="19" spans="2:7" ht="22.5" customHeight="1" x14ac:dyDescent="0.35">
      <c r="B19" s="61"/>
    </row>
    <row r="20" spans="2:7" ht="22.5" customHeight="1" x14ac:dyDescent="0.35">
      <c r="B20" s="51" t="s">
        <v>93</v>
      </c>
    </row>
    <row r="21" spans="2:7" ht="15.75" customHeight="1" x14ac:dyDescent="0.35"/>
    <row r="22" spans="2:7" ht="22.5" customHeight="1" x14ac:dyDescent="0.35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F52"/>
  <sheetViews>
    <sheetView tabSelected="1" zoomScaleNormal="100" workbookViewId="0">
      <pane ySplit="6" topLeftCell="A7" activePane="bottomLeft" state="frozen"/>
      <selection pane="bottomLeft" activeCell="A4" sqref="A4:E4"/>
    </sheetView>
  </sheetViews>
  <sheetFormatPr defaultColWidth="9.1796875" defaultRowHeight="14.5" x14ac:dyDescent="0.35"/>
  <cols>
    <col min="1" max="1" width="71.81640625" style="4" customWidth="1"/>
    <col min="2" max="6" width="14.81640625" style="4" customWidth="1"/>
    <col min="7" max="8" width="9.1796875" style="4" customWidth="1"/>
    <col min="9" max="9" width="9.1796875" style="4" hidden="1" customWidth="1"/>
    <col min="10" max="10" width="9.1796875" style="4" customWidth="1"/>
    <col min="11" max="11" width="10" style="4" bestFit="1" customWidth="1"/>
    <col min="12" max="12" width="11.81640625" style="4" customWidth="1"/>
    <col min="13" max="17" width="9.1796875" style="4"/>
    <col min="18" max="18" width="11" style="4" customWidth="1"/>
    <col min="19" max="16384" width="9.1796875" style="4"/>
  </cols>
  <sheetData>
    <row r="1" spans="1:32" s="3" customFormat="1" ht="19.5" customHeight="1" x14ac:dyDescent="0.5">
      <c r="A1" s="171" t="s">
        <v>118</v>
      </c>
      <c r="B1" s="171"/>
      <c r="C1" s="171"/>
      <c r="D1" s="171"/>
      <c r="E1" s="171"/>
      <c r="F1" s="171"/>
      <c r="G1" s="1"/>
      <c r="H1" s="1"/>
      <c r="I1" s="2"/>
      <c r="J1" s="2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5">
      <c r="A3" s="41" t="s">
        <v>66</v>
      </c>
      <c r="B3" s="42"/>
      <c r="C3" s="42"/>
      <c r="D3" s="42"/>
      <c r="E3" s="42"/>
      <c r="F3" s="4"/>
      <c r="G3" s="4"/>
      <c r="H3" s="4"/>
      <c r="I3" s="4"/>
      <c r="J3" s="4"/>
    </row>
    <row r="4" spans="1:32" s="5" customFormat="1" ht="15" customHeight="1" x14ac:dyDescent="0.35">
      <c r="A4" s="172" t="s">
        <v>152</v>
      </c>
      <c r="B4" s="172"/>
      <c r="C4" s="172"/>
      <c r="D4" s="172"/>
      <c r="E4" s="172"/>
      <c r="F4" s="4"/>
      <c r="G4" s="4"/>
      <c r="H4" s="4"/>
      <c r="I4" s="4"/>
      <c r="J4" s="4"/>
      <c r="K4" s="4"/>
    </row>
    <row r="5" spans="1:32" s="5" customFormat="1" ht="15" thickBot="1" x14ac:dyDescent="0.4">
      <c r="A5" s="4"/>
      <c r="B5" s="173"/>
      <c r="C5" s="173"/>
      <c r="D5" s="173"/>
      <c r="E5" s="173"/>
      <c r="F5" s="47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31.5" thickBot="1" x14ac:dyDescent="0.4">
      <c r="A6" s="8" t="s">
        <v>117</v>
      </c>
      <c r="B6" s="9" t="s">
        <v>213</v>
      </c>
      <c r="C6" s="9" t="s">
        <v>311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5">
      <c r="A7" s="71" t="s">
        <v>80</v>
      </c>
      <c r="B7" s="84" t="str">
        <f ca="1">IF(FIRE1111_historical_raw!B7="..","..",ROUND(FIRE1111_historical_raw!B7,0))</f>
        <v>..</v>
      </c>
      <c r="C7" s="84" t="str">
        <f ca="1">IF(FIRE1111_historical_raw!C7="..","..",ROUND(FIRE1111_historical_raw!C7,0))</f>
        <v>..</v>
      </c>
      <c r="D7" s="84" t="str">
        <f ca="1">IF(FIRE1111_historical_raw!D7="..","..",ROUND(FIRE1111_historical_raw!D7,0))</f>
        <v>..</v>
      </c>
      <c r="E7" s="84" t="str">
        <f ca="1">IF(FIRE1111_historical_raw!E7="..","..",ROUND(FIRE1111_historical_raw!E7,0))</f>
        <v>..</v>
      </c>
      <c r="F7" s="73" t="str">
        <f ca="1">IF(FIRE1111_historical_raw!F7="..","..",ROUND(FIRE1111_historical_raw!F7,0))</f>
        <v>..</v>
      </c>
      <c r="G7" s="4"/>
      <c r="H7" s="4"/>
      <c r="I7" s="12"/>
      <c r="J7" s="12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5">
      <c r="A8" s="74" t="s">
        <v>95</v>
      </c>
      <c r="B8" s="85">
        <f ca="1">IF(FIRE1111_historical_raw!B8="..","..",ROUND(FIRE1111_historical_raw!B8,0))</f>
        <v>20</v>
      </c>
      <c r="C8" s="85">
        <f ca="1">IF(FIRE1111_historical_raw!C8="..","..",ROUND(FIRE1111_historical_raw!C8,0))</f>
        <v>28</v>
      </c>
      <c r="D8" s="85">
        <f ca="1">IF(FIRE1111_historical_raw!D8="..","..",ROUND(FIRE1111_historical_raw!D8,0))</f>
        <v>2</v>
      </c>
      <c r="E8" s="85">
        <f ca="1">IF(FIRE1111_historical_raw!E8="..","..",ROUND(FIRE1111_historical_raw!E8,0))</f>
        <v>15</v>
      </c>
      <c r="F8" s="15">
        <f ca="1">IF(FIRE1111_historical_raw!F8="..","..",ROUND(FIRE1111_historical_raw!F8,0))</f>
        <v>65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5">
      <c r="A9" s="72" t="s">
        <v>135</v>
      </c>
      <c r="B9" s="85">
        <f ca="1">IF(FIRE1111_historical_raw!B9="..","..",ROUND(FIRE1111_historical_raw!B9,0))</f>
        <v>47</v>
      </c>
      <c r="C9" s="85">
        <f ca="1">IF(FIRE1111_historical_raw!C9="..","..",ROUND(FIRE1111_historical_raw!C9,0))</f>
        <v>28</v>
      </c>
      <c r="D9" s="85">
        <f ca="1">IF(FIRE1111_historical_raw!D9="..","..",ROUND(FIRE1111_historical_raw!D9,0))</f>
        <v>3</v>
      </c>
      <c r="E9" s="85">
        <f ca="1">IF(FIRE1111_historical_raw!E9="..","..",ROUND(FIRE1111_historical_raw!E9,0))</f>
        <v>13</v>
      </c>
      <c r="F9" s="15">
        <f ca="1">IF(FIRE1111_historical_raw!F9="..","..",ROUND(FIRE1111_historical_raw!F9,0))</f>
        <v>91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5">
      <c r="A10" s="75" t="s">
        <v>82</v>
      </c>
      <c r="B10" s="85">
        <f ca="1">IF(FIRE1111_historical_raw!B10="..","..",ROUND(FIRE1111_historical_raw!B10,0))</f>
        <v>0</v>
      </c>
      <c r="C10" s="85">
        <f ca="1">IF(FIRE1111_historical_raw!C10="..","..",ROUND(FIRE1111_historical_raw!C10,0))</f>
        <v>0</v>
      </c>
      <c r="D10" s="85">
        <f ca="1">IF(FIRE1111_historical_raw!D10="..","..",ROUND(FIRE1111_historical_raw!D10,0))</f>
        <v>0</v>
      </c>
      <c r="E10" s="85">
        <f ca="1">IF(FIRE1111_historical_raw!E10="..","..",ROUND(FIRE1111_historical_raw!E10,0))</f>
        <v>0</v>
      </c>
      <c r="F10" s="15">
        <f ca="1">IF(FIRE1111_historical_raw!F10="..","..",ROUND(FIRE1111_historical_raw!F10,0))</f>
        <v>0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5">
      <c r="A11" s="75" t="s">
        <v>83</v>
      </c>
      <c r="B11" s="85" t="str">
        <f ca="1">IF(FIRE1111_historical_raw!B11="..","..",ROUND(FIRE1111_historical_raw!B11,0))</f>
        <v>..</v>
      </c>
      <c r="C11" s="85" t="str">
        <f ca="1">IF(FIRE1111_historical_raw!C11="..","..",ROUND(FIRE1111_historical_raw!C11,0))</f>
        <v>..</v>
      </c>
      <c r="D11" s="85" t="str">
        <f ca="1">IF(FIRE1111_historical_raw!D11="..","..",ROUND(FIRE1111_historical_raw!D11,0))</f>
        <v>..</v>
      </c>
      <c r="E11" s="85" t="str">
        <f ca="1">IF(FIRE1111_historical_raw!E11="..","..",ROUND(FIRE1111_historical_raw!E11,0))</f>
        <v>..</v>
      </c>
      <c r="F11" s="15" t="str">
        <f ca="1">IF(FIRE1111_historical_raw!F11="..","..",ROUND(FIRE1111_historical_raw!F11,0))</f>
        <v>..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5">
      <c r="A12" s="75" t="s">
        <v>96</v>
      </c>
      <c r="B12" s="85">
        <f ca="1">IF(FIRE1111_historical_raw!B12="..","..",ROUND(FIRE1111_historical_raw!B12,0))</f>
        <v>0</v>
      </c>
      <c r="C12" s="85">
        <f ca="1">IF(FIRE1111_historical_raw!C12="..","..",ROUND(FIRE1111_historical_raw!C12,0))</f>
        <v>0</v>
      </c>
      <c r="D12" s="85">
        <f ca="1">IF(FIRE1111_historical_raw!D12="..","..",ROUND(FIRE1111_historical_raw!D12,0))</f>
        <v>0</v>
      </c>
      <c r="E12" s="85">
        <f ca="1">IF(FIRE1111_historical_raw!E12="..","..",ROUND(FIRE1111_historical_raw!E12,0))</f>
        <v>0</v>
      </c>
      <c r="F12" s="15">
        <f ca="1">IF(FIRE1111_historical_raw!F12="..","..",ROUND(FIRE1111_historical_raw!F12,0))</f>
        <v>0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5">
      <c r="A13" s="75" t="s">
        <v>84</v>
      </c>
      <c r="B13" s="85">
        <f ca="1">IF(FIRE1111_historical_raw!B13="..","..",ROUND(FIRE1111_historical_raw!B13,0))</f>
        <v>0</v>
      </c>
      <c r="C13" s="85">
        <f ca="1">IF(FIRE1111_historical_raw!C13="..","..",ROUND(FIRE1111_historical_raw!C13,0))</f>
        <v>9</v>
      </c>
      <c r="D13" s="85">
        <f ca="1">IF(FIRE1111_historical_raw!D13="..","..",ROUND(FIRE1111_historical_raw!D13,0))</f>
        <v>0</v>
      </c>
      <c r="E13" s="85">
        <f ca="1">IF(FIRE1111_historical_raw!E13="..","..",ROUND(FIRE1111_historical_raw!E13,0))</f>
        <v>29</v>
      </c>
      <c r="F13" s="15">
        <f ca="1">IF(FIRE1111_historical_raw!F13="..","..",ROUND(FIRE1111_historical_raw!F13,0))</f>
        <v>38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5">
      <c r="A14" s="75" t="s">
        <v>85</v>
      </c>
      <c r="B14" s="85">
        <f ca="1">IF(FIRE1111_historical_raw!B14="..","..",ROUND(FIRE1111_historical_raw!B14,0))</f>
        <v>4</v>
      </c>
      <c r="C14" s="85">
        <f ca="1">IF(FIRE1111_historical_raw!C14="..","..",ROUND(FIRE1111_historical_raw!C14,0))</f>
        <v>1</v>
      </c>
      <c r="D14" s="85">
        <f ca="1">IF(FIRE1111_historical_raw!D14="..","..",ROUND(FIRE1111_historical_raw!D14,0))</f>
        <v>5</v>
      </c>
      <c r="E14" s="85">
        <f ca="1">IF(FIRE1111_historical_raw!E14="..","..",ROUND(FIRE1111_historical_raw!E14,0))</f>
        <v>48</v>
      </c>
      <c r="F14" s="15">
        <f ca="1">IF(FIRE1111_historical_raw!F14="..","..",ROUND(FIRE1111_historical_raw!F14,0))</f>
        <v>58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5">
      <c r="A15" s="75" t="s">
        <v>86</v>
      </c>
      <c r="B15" s="85">
        <f ca="1">IF(FIRE1111_historical_raw!B15="..","..",ROUND(FIRE1111_historical_raw!B15,0))</f>
        <v>51</v>
      </c>
      <c r="C15" s="85">
        <f ca="1">IF(FIRE1111_historical_raw!C15="..","..",ROUND(FIRE1111_historical_raw!C15,0))</f>
        <v>20</v>
      </c>
      <c r="D15" s="85">
        <f ca="1">IF(FIRE1111_historical_raw!D15="..","..",ROUND(FIRE1111_historical_raw!D15,0))</f>
        <v>3</v>
      </c>
      <c r="E15" s="85">
        <f ca="1">IF(FIRE1111_historical_raw!E15="..","..",ROUND(FIRE1111_historical_raw!E15,0))</f>
        <v>17</v>
      </c>
      <c r="F15" s="15">
        <f ca="1">IF(FIRE1111_historical_raw!F15="..","..",ROUND(FIRE1111_historical_raw!F15,0))</f>
        <v>91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5">
      <c r="A16" s="75" t="s">
        <v>87</v>
      </c>
      <c r="B16" s="85">
        <f ca="1">IF(FIRE1111_historical_raw!B16="..","..",ROUND(FIRE1111_historical_raw!B16,0))</f>
        <v>881</v>
      </c>
      <c r="C16" s="85">
        <f ca="1">IF(FIRE1111_historical_raw!C16="..","..",ROUND(FIRE1111_historical_raw!C16,0))</f>
        <v>132</v>
      </c>
      <c r="D16" s="85">
        <f ca="1">IF(FIRE1111_historical_raw!D16="..","..",ROUND(FIRE1111_historical_raw!D16,0))</f>
        <v>17</v>
      </c>
      <c r="E16" s="85">
        <f ca="1">IF(FIRE1111_historical_raw!E16="..","..",ROUND(FIRE1111_historical_raw!E16,0))</f>
        <v>112</v>
      </c>
      <c r="F16" s="15">
        <f ca="1">IF(FIRE1111_historical_raw!F16="..","..",ROUND(FIRE1111_historical_raw!F16,0))</f>
        <v>1142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5">
      <c r="A17" s="75" t="s">
        <v>88</v>
      </c>
      <c r="B17" s="85">
        <f ca="1">IF(FIRE1111_historical_raw!B17="..","..",ROUND(FIRE1111_historical_raw!B17,0))</f>
        <v>86</v>
      </c>
      <c r="C17" s="85">
        <f ca="1">IF(FIRE1111_historical_raw!C17="..","..",ROUND(FIRE1111_historical_raw!C17,0))</f>
        <v>8</v>
      </c>
      <c r="D17" s="85">
        <f ca="1">IF(FIRE1111_historical_raw!D17="..","..",ROUND(FIRE1111_historical_raw!D17,0))</f>
        <v>6</v>
      </c>
      <c r="E17" s="85">
        <f ca="1">IF(FIRE1111_historical_raw!E17="..","..",ROUND(FIRE1111_historical_raw!E17,0))</f>
        <v>4</v>
      </c>
      <c r="F17" s="15">
        <f ca="1">IF(FIRE1111_historical_raw!F17="..","..",ROUND(FIRE1111_historical_raw!F17,0))</f>
        <v>104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5">
      <c r="A18" s="75" t="s">
        <v>89</v>
      </c>
      <c r="B18" s="85">
        <f ca="1">IF(FIRE1111_historical_raw!B18="..","..",ROUND(FIRE1111_historical_raw!B18,0))</f>
        <v>1</v>
      </c>
      <c r="C18" s="85">
        <f ca="1">IF(FIRE1111_historical_raw!C18="..","..",ROUND(FIRE1111_historical_raw!C18,0))</f>
        <v>0</v>
      </c>
      <c r="D18" s="85">
        <f ca="1">IF(FIRE1111_historical_raw!D18="..","..",ROUND(FIRE1111_historical_raw!D18,0))</f>
        <v>7</v>
      </c>
      <c r="E18" s="85">
        <f ca="1">IF(FIRE1111_historical_raw!E18="..","..",ROUND(FIRE1111_historical_raw!E18,0))</f>
        <v>0</v>
      </c>
      <c r="F18" s="15">
        <f ca="1">IF(FIRE1111_historical_raw!F18="..","..",ROUND(FIRE1111_historical_raw!F18,0))</f>
        <v>8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5">
      <c r="A19" s="75" t="s">
        <v>90</v>
      </c>
      <c r="B19" s="85">
        <f ca="1">IF(FIRE1111_historical_raw!B19="..","..",ROUND(FIRE1111_historical_raw!B19,0))</f>
        <v>139</v>
      </c>
      <c r="C19" s="85">
        <f ca="1">IF(FIRE1111_historical_raw!C19="..","..",ROUND(FIRE1111_historical_raw!C19,0))</f>
        <v>387</v>
      </c>
      <c r="D19" s="85">
        <f ca="1">IF(FIRE1111_historical_raw!D19="..","..",ROUND(FIRE1111_historical_raw!D19,0))</f>
        <v>22</v>
      </c>
      <c r="E19" s="85">
        <f ca="1">IF(FIRE1111_historical_raw!E19="..","..",ROUND(FIRE1111_historical_raw!E19,0))</f>
        <v>360</v>
      </c>
      <c r="F19" s="15">
        <f ca="1">IF(FIRE1111_historical_raw!F19="..","..",ROUND(FIRE1111_historical_raw!F19,0))</f>
        <v>908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5">
      <c r="A20" s="76" t="s">
        <v>91</v>
      </c>
      <c r="B20" s="85">
        <f ca="1">IF(FIRE1111_historical_raw!B20="..","..",ROUND(FIRE1111_historical_raw!B20,0))</f>
        <v>11</v>
      </c>
      <c r="C20" s="85">
        <f ca="1">IF(FIRE1111_historical_raw!C20="..","..",ROUND(FIRE1111_historical_raw!C20,0))</f>
        <v>8</v>
      </c>
      <c r="D20" s="85">
        <f ca="1">IF(FIRE1111_historical_raw!D20="..","..",ROUND(FIRE1111_historical_raw!D20,0))</f>
        <v>0</v>
      </c>
      <c r="E20" s="85">
        <f ca="1">IF(FIRE1111_historical_raw!E20="..","..",ROUND(FIRE1111_historical_raw!E20,0))</f>
        <v>5</v>
      </c>
      <c r="F20" s="15">
        <f ca="1">IF(FIRE1111_historical_raw!F20="..","..",ROUND(FIRE1111_historical_raw!F20,0))</f>
        <v>24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5">
      <c r="A21" s="76" t="s">
        <v>128</v>
      </c>
      <c r="B21" s="85" t="str">
        <f>IF(FIRE1111_historical_raw!B21="..","..",ROUND(FIRE1111_historical_raw!B21,0))</f>
        <v>..</v>
      </c>
      <c r="C21" s="85">
        <f ca="1">IF(FIRE1111_historical_raw!C21="..","..",ROUND(FIRE1111_historical_raw!C21,0))</f>
        <v>79</v>
      </c>
      <c r="D21" s="85" t="str">
        <f>IF(FIRE1111_historical_raw!D21="..","..",ROUND(FIRE1111_historical_raw!D21,0))</f>
        <v>..</v>
      </c>
      <c r="E21" s="85" t="str">
        <f>IF(FIRE1111_historical_raw!E21="..","..",ROUND(FIRE1111_historical_raw!E21,0))</f>
        <v>..</v>
      </c>
      <c r="F21" s="15">
        <f ca="1">IF(FIRE1111_historical_raw!F21="..","..",ROUND(FIRE1111_historical_raw!F21,0))</f>
        <v>79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5">
      <c r="A22" s="76" t="s">
        <v>124</v>
      </c>
      <c r="B22" s="85" t="str">
        <f>IF(FIRE1111_historical_raw!B22="..","..",ROUND(FIRE1111_historical_raw!B22,0))</f>
        <v>..</v>
      </c>
      <c r="C22" s="85">
        <f ca="1">IF(FIRE1111_historical_raw!C22="..","..",ROUND(FIRE1111_historical_raw!C22,0))</f>
        <v>94</v>
      </c>
      <c r="D22" s="85" t="str">
        <f>IF(FIRE1111_historical_raw!D22="..","..",ROUND(FIRE1111_historical_raw!D22,0))</f>
        <v>..</v>
      </c>
      <c r="E22" s="85" t="str">
        <f>IF(FIRE1111_historical_raw!E22="..","..",ROUND(FIRE1111_historical_raw!E22,0))</f>
        <v>..</v>
      </c>
      <c r="F22" s="15">
        <f ca="1">IF(FIRE1111_historical_raw!F22="..","..",ROUND(FIRE1111_historical_raw!F22,0))</f>
        <v>94</v>
      </c>
      <c r="G22" s="4"/>
      <c r="I22" s="12"/>
      <c r="J22" s="131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5">
      <c r="A23" s="76" t="s">
        <v>126</v>
      </c>
      <c r="B23" s="85" t="str">
        <f>IF(FIRE1111_historical_raw!B23="..","..",ROUND(FIRE1111_historical_raw!B23,0))</f>
        <v>..</v>
      </c>
      <c r="C23" s="85">
        <f ca="1">IF(FIRE1111_historical_raw!C23="..","..",ROUND(FIRE1111_historical_raw!C23,0))</f>
        <v>2</v>
      </c>
      <c r="D23" s="85" t="str">
        <f>IF(FIRE1111_historical_raw!D23="..","..",ROUND(FIRE1111_historical_raw!D23,0))</f>
        <v>..</v>
      </c>
      <c r="E23" s="85" t="str">
        <f>IF(FIRE1111_historical_raw!E23="..","..",ROUND(FIRE1111_historical_raw!E23,0))</f>
        <v>..</v>
      </c>
      <c r="F23" s="15">
        <f ca="1">IF(FIRE1111_historical_raw!F23="..","..",ROUND(FIRE1111_historical_raw!F23,0))</f>
        <v>2</v>
      </c>
      <c r="G23" s="4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x14ac:dyDescent="0.35">
      <c r="A24" s="76" t="s">
        <v>92</v>
      </c>
      <c r="B24" s="85">
        <f ca="1">IF(FIRE1111_historical_raw!B24="..","..",ROUND(FIRE1111_historical_raw!B24,0))</f>
        <v>206</v>
      </c>
      <c r="C24" s="85">
        <f ca="1">IF(FIRE1111_historical_raw!C24="..","..",ROUND(FIRE1111_historical_raw!C24,0))</f>
        <v>628</v>
      </c>
      <c r="D24" s="85">
        <f ca="1">IF(FIRE1111_historical_raw!D24="..","..",ROUND(FIRE1111_historical_raw!D24,0))</f>
        <v>27</v>
      </c>
      <c r="E24" s="85">
        <f ca="1">IF(FIRE1111_historical_raw!E24="..","..",ROUND(FIRE1111_historical_raw!E24,0))</f>
        <v>423</v>
      </c>
      <c r="F24" s="15">
        <f ca="1">IF(FIRE1111_historical_raw!F24="..","..",ROUND(FIRE1111_historical_raw!F24,0))</f>
        <v>1284</v>
      </c>
      <c r="G24" s="4"/>
      <c r="I24" s="12"/>
      <c r="J24" s="12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5" customFormat="1" ht="15" customHeight="1" thickBot="1" x14ac:dyDescent="0.4">
      <c r="A25" s="79" t="s">
        <v>5</v>
      </c>
      <c r="B25" s="80">
        <f ca="1">IF(FIRE1111_historical_raw!B25="..","..",ROUND(FIRE1111_historical_raw!B25,0))</f>
        <v>1446</v>
      </c>
      <c r="C25" s="80">
        <f ca="1">IF(FIRE1111_historical_raw!C25="..","..",ROUND(FIRE1111_historical_raw!C25,0))</f>
        <v>1424</v>
      </c>
      <c r="D25" s="80">
        <f ca="1">IF(FIRE1111_historical_raw!D25="..","..",ROUND(FIRE1111_historical_raw!D25,0))</f>
        <v>92</v>
      </c>
      <c r="E25" s="80">
        <f ca="1">IF(FIRE1111_historical_raw!E25="..","..",ROUND(FIRE1111_historical_raw!E25,0))</f>
        <v>1026</v>
      </c>
      <c r="F25" s="80">
        <f ca="1">IF(FIRE1111_historical_raw!F25="..","..",ROUND(FIRE1111_historical_raw!F25,0))</f>
        <v>3988</v>
      </c>
      <c r="G25" s="153"/>
      <c r="H25" s="109"/>
      <c r="I25" s="12"/>
      <c r="J25" s="12"/>
      <c r="L25" s="12"/>
      <c r="M25" s="12"/>
      <c r="O25" s="14"/>
      <c r="P25" s="14"/>
      <c r="Q25" s="14"/>
      <c r="R25" s="14"/>
      <c r="S25" s="1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35">
      <c r="I26" s="12"/>
      <c r="J26" s="12"/>
      <c r="L26" s="12"/>
      <c r="M26" s="12"/>
      <c r="N26" s="12"/>
      <c r="O26" s="12"/>
      <c r="P26" s="12"/>
      <c r="Q26" s="12"/>
      <c r="R26" s="12"/>
      <c r="S26" s="12"/>
    </row>
    <row r="27" spans="1:31" s="5" customFormat="1" ht="15" customHeight="1" x14ac:dyDescent="0.35">
      <c r="A27" s="46" t="s">
        <v>74</v>
      </c>
      <c r="B27" s="46"/>
      <c r="C27" s="46"/>
      <c r="D27" s="46"/>
      <c r="E27" s="46"/>
      <c r="F27" s="46"/>
      <c r="G27" s="4"/>
      <c r="H27" s="4"/>
      <c r="I27" s="12"/>
      <c r="J27" s="12"/>
      <c r="K27" s="4"/>
      <c r="L27" s="12"/>
      <c r="M27" s="12"/>
      <c r="N27" s="12"/>
      <c r="O27" s="12"/>
      <c r="P27" s="12"/>
      <c r="Q27" s="12"/>
      <c r="R27" s="12"/>
      <c r="S27" s="12"/>
    </row>
    <row r="28" spans="1:31" s="5" customFormat="1" ht="15" customHeight="1" x14ac:dyDescent="0.35">
      <c r="A28" s="160" t="s">
        <v>310</v>
      </c>
      <c r="B28" s="46"/>
      <c r="C28" s="46"/>
      <c r="D28" s="46"/>
      <c r="E28" s="46"/>
      <c r="F28" s="46"/>
      <c r="G28" s="4"/>
      <c r="H28" s="4"/>
      <c r="I28" s="12"/>
      <c r="J28" s="12"/>
      <c r="K28" s="4"/>
      <c r="L28" s="12"/>
      <c r="M28" s="12"/>
      <c r="N28" s="12"/>
      <c r="O28" s="12"/>
      <c r="P28" s="12"/>
      <c r="Q28" s="12"/>
      <c r="R28" s="12"/>
      <c r="S28" s="12"/>
    </row>
    <row r="29" spans="1:31" s="5" customFormat="1" ht="15" customHeight="1" x14ac:dyDescent="0.35">
      <c r="A29" s="46" t="s">
        <v>116</v>
      </c>
      <c r="B29" s="46"/>
      <c r="C29" s="46"/>
      <c r="D29" s="46"/>
      <c r="E29" s="46"/>
      <c r="F29" s="46"/>
      <c r="G29" s="4"/>
      <c r="H29" s="4"/>
      <c r="I29" s="12"/>
      <c r="J29" s="12"/>
      <c r="K29" s="4"/>
      <c r="L29" s="12"/>
      <c r="M29" s="12"/>
      <c r="N29" s="12"/>
      <c r="O29" s="12"/>
      <c r="P29" s="12"/>
      <c r="Q29" s="12"/>
      <c r="R29" s="12"/>
      <c r="S29" s="12"/>
    </row>
    <row r="30" spans="1:31" s="5" customFormat="1" ht="15" customHeight="1" x14ac:dyDescent="0.35">
      <c r="A30" s="45"/>
      <c r="B30" s="45"/>
      <c r="C30" s="45"/>
      <c r="D30" s="45"/>
      <c r="E30" s="45"/>
      <c r="F30" s="45"/>
      <c r="G30" s="4"/>
      <c r="H30" s="4"/>
      <c r="I30" s="12"/>
      <c r="J30" s="12"/>
      <c r="K30" s="4"/>
      <c r="L30" s="12"/>
      <c r="M30" s="12"/>
      <c r="N30" s="12"/>
      <c r="O30" s="12"/>
      <c r="P30" s="12"/>
      <c r="Q30" s="12"/>
      <c r="R30" s="12"/>
      <c r="S30" s="12"/>
    </row>
    <row r="31" spans="1:31" s="5" customFormat="1" ht="15" customHeight="1" x14ac:dyDescent="0.35">
      <c r="A31" s="4" t="s">
        <v>6</v>
      </c>
      <c r="B31" s="2"/>
      <c r="C31" s="2"/>
      <c r="D31" s="2"/>
      <c r="E31" s="2"/>
      <c r="F31" s="2"/>
      <c r="K31" s="4"/>
    </row>
    <row r="32" spans="1:31" s="5" customFormat="1" ht="15" customHeight="1" x14ac:dyDescent="0.35">
      <c r="A32" s="19" t="s">
        <v>7</v>
      </c>
      <c r="B32" s="2"/>
      <c r="C32" s="2"/>
      <c r="D32" s="2"/>
      <c r="E32" s="2"/>
      <c r="F32" s="2"/>
      <c r="K32" s="4"/>
    </row>
    <row r="33" spans="1:11" s="5" customFormat="1" ht="15" customHeight="1" x14ac:dyDescent="0.35">
      <c r="A33" s="19"/>
      <c r="B33" s="2"/>
      <c r="C33" s="2"/>
      <c r="D33" s="2"/>
      <c r="E33" s="2"/>
      <c r="F33" s="2"/>
      <c r="K33" s="4"/>
    </row>
    <row r="34" spans="1:11" s="5" customFormat="1" x14ac:dyDescent="0.35">
      <c r="A34" s="46" t="s">
        <v>77</v>
      </c>
      <c r="B34" s="46"/>
      <c r="C34" s="46"/>
      <c r="D34" s="46"/>
      <c r="E34" s="46"/>
      <c r="F34" s="46"/>
      <c r="K34" s="4"/>
    </row>
    <row r="36" spans="1:11" s="5" customFormat="1" x14ac:dyDescent="0.35">
      <c r="A36" s="4" t="s">
        <v>8</v>
      </c>
      <c r="B36" s="4"/>
      <c r="C36" s="4"/>
      <c r="D36" s="4"/>
      <c r="E36" s="174" t="s">
        <v>301</v>
      </c>
      <c r="F36" s="174"/>
      <c r="K36" s="4"/>
    </row>
    <row r="37" spans="1:11" s="5" customFormat="1" x14ac:dyDescent="0.35">
      <c r="A37" s="159" t="s">
        <v>303</v>
      </c>
      <c r="B37" s="138"/>
      <c r="C37" s="4"/>
      <c r="D37" s="4"/>
      <c r="E37" s="175" t="s">
        <v>302</v>
      </c>
      <c r="F37" s="175"/>
      <c r="K37" s="4"/>
    </row>
    <row r="38" spans="1:11" x14ac:dyDescent="0.35">
      <c r="F38" s="20"/>
    </row>
    <row r="44" spans="1:11" x14ac:dyDescent="0.35">
      <c r="J44" s="5"/>
    </row>
    <row r="45" spans="1:11" x14ac:dyDescent="0.35">
      <c r="I45" s="4" t="s">
        <v>69</v>
      </c>
    </row>
    <row r="46" spans="1:11" x14ac:dyDescent="0.35">
      <c r="I46" s="4" t="s">
        <v>70</v>
      </c>
    </row>
    <row r="47" spans="1:11" x14ac:dyDescent="0.35">
      <c r="I47" s="4" t="s">
        <v>71</v>
      </c>
    </row>
    <row r="48" spans="1:11" x14ac:dyDescent="0.35">
      <c r="I48" s="4" t="s">
        <v>72</v>
      </c>
    </row>
    <row r="49" spans="9:9" x14ac:dyDescent="0.35">
      <c r="I49" s="4" t="s">
        <v>67</v>
      </c>
    </row>
    <row r="50" spans="9:9" x14ac:dyDescent="0.35">
      <c r="I50" s="4" t="s">
        <v>55</v>
      </c>
    </row>
    <row r="51" spans="9:9" x14ac:dyDescent="0.35">
      <c r="I51" s="4" t="s">
        <v>129</v>
      </c>
    </row>
    <row r="52" spans="9:9" x14ac:dyDescent="0.35">
      <c r="I52" s="4" t="s">
        <v>152</v>
      </c>
    </row>
  </sheetData>
  <mergeCells count="5">
    <mergeCell ref="A1:F1"/>
    <mergeCell ref="A4:E4"/>
    <mergeCell ref="B5:E5"/>
    <mergeCell ref="E36:F36"/>
    <mergeCell ref="E37:F37"/>
  </mergeCells>
  <dataValidations count="1">
    <dataValidation type="list" allowBlank="1" showInputMessage="1" showErrorMessage="1" sqref="A4:E4" xr:uid="{00000000-0002-0000-0E00-000000000000}">
      <formula1>$I$45:$I$52</formula1>
    </dataValidation>
  </dataValidations>
  <hyperlinks>
    <hyperlink ref="A32" r:id="rId1" xr:uid="{00000000-0004-0000-0E00-000000000000}"/>
    <hyperlink ref="A37" r:id="rId2" xr:uid="{00000000-0004-0000-0E00-000001000000}"/>
    <hyperlink ref="E36" r:id="rId3" display="Updated alongside Fire and rescue workforce and pensions statistics" xr:uid="{618A53B1-4FC1-49D8-A9C4-DA27ECE3309E}"/>
    <hyperlink ref="E37:F37" r:id="rId4" display="Next Update: Autumn 2020" xr:uid="{71B1BACA-DC97-4CAE-8694-F6CA3D5D8F7E}"/>
  </hyperlinks>
  <pageMargins left="0.7" right="0.7" top="0.75" bottom="0.75" header="0.3" footer="0.3"/>
  <pageSetup paperSize="9" orientation="portrait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BABE-12DE-46E8-B46C-8B1F190A3230}">
  <dimension ref="A1:AF44"/>
  <sheetViews>
    <sheetView workbookViewId="0">
      <pane ySplit="6" topLeftCell="A7" activePane="bottomLeft" state="frozen"/>
      <selection pane="bottomLeft" activeCell="A4" sqref="A4:E4"/>
    </sheetView>
  </sheetViews>
  <sheetFormatPr defaultColWidth="9.1796875" defaultRowHeight="14.5" x14ac:dyDescent="0.35"/>
  <cols>
    <col min="1" max="1" width="74.54296875" style="4" customWidth="1"/>
    <col min="2" max="6" width="14.81640625" style="4" customWidth="1"/>
    <col min="7" max="8" width="9.1796875" style="4"/>
    <col min="9" max="9" width="0" style="4" hidden="1" customWidth="1"/>
    <col min="10" max="10" width="9.1796875" style="4"/>
    <col min="11" max="11" width="10" style="4" bestFit="1" customWidth="1"/>
    <col min="12" max="12" width="11.81640625" style="4" customWidth="1"/>
    <col min="13" max="17" width="9.1796875" style="4"/>
    <col min="18" max="18" width="11" style="4" customWidth="1"/>
    <col min="19" max="16384" width="9.1796875" style="4"/>
  </cols>
  <sheetData>
    <row r="1" spans="1:32" s="3" customFormat="1" ht="19.5" customHeight="1" x14ac:dyDescent="0.5">
      <c r="A1" s="171" t="s">
        <v>118</v>
      </c>
      <c r="B1" s="171"/>
      <c r="C1" s="171"/>
      <c r="D1" s="171"/>
      <c r="E1" s="171"/>
      <c r="F1" s="171"/>
      <c r="G1" s="1"/>
      <c r="H1" s="1"/>
      <c r="I1" s="2"/>
      <c r="J1" s="2"/>
    </row>
    <row r="2" spans="1:32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5">
      <c r="A3" s="41" t="s">
        <v>66</v>
      </c>
      <c r="B3" s="42"/>
      <c r="C3" s="42"/>
      <c r="D3" s="42"/>
      <c r="E3" s="42"/>
      <c r="F3" s="4"/>
      <c r="G3" s="4"/>
      <c r="H3" s="4"/>
      <c r="I3" s="4"/>
      <c r="J3" s="4"/>
    </row>
    <row r="4" spans="1:32" s="5" customFormat="1" ht="15" customHeight="1" x14ac:dyDescent="0.35">
      <c r="A4" s="172" t="s">
        <v>276</v>
      </c>
      <c r="B4" s="172"/>
      <c r="C4" s="172"/>
      <c r="D4" s="172"/>
      <c r="E4" s="172"/>
      <c r="F4" s="4"/>
      <c r="G4" s="4"/>
      <c r="H4" s="4"/>
      <c r="I4" s="4"/>
      <c r="J4" s="4"/>
      <c r="K4" s="4"/>
    </row>
    <row r="5" spans="1:32" s="5" customFormat="1" ht="15" thickBot="1" x14ac:dyDescent="0.4">
      <c r="A5" s="4"/>
      <c r="B5" s="173"/>
      <c r="C5" s="173"/>
      <c r="D5" s="173"/>
      <c r="E5" s="173"/>
      <c r="F5" s="152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31.5" thickBot="1" x14ac:dyDescent="0.4">
      <c r="A6" s="8" t="s">
        <v>117</v>
      </c>
      <c r="B6" s="9" t="s">
        <v>213</v>
      </c>
      <c r="C6" s="9" t="s">
        <v>311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5">
      <c r="A7" s="71" t="s">
        <v>228</v>
      </c>
      <c r="B7" s="84">
        <f>IF(FIRE1111_raw!B7="..","..",ROUND(FIRE1111_raw!B7,0))</f>
        <v>161</v>
      </c>
      <c r="C7" s="84">
        <f>IF(FIRE1111_raw!C7="..","..",ROUND(FIRE1111_raw!C7,0))</f>
        <v>9</v>
      </c>
      <c r="D7" s="84">
        <f>IF(FIRE1111_raw!D7="..","..",ROUND(FIRE1111_raw!D7,0))</f>
        <v>13</v>
      </c>
      <c r="E7" s="84">
        <f>IF(FIRE1111_raw!E7="..","..",ROUND(FIRE1111_raw!E7,0))</f>
        <v>11</v>
      </c>
      <c r="F7" s="73">
        <f>IF(FIRE1111_raw!F7="..","..",ROUND(FIRE1111_raw!F7,0))</f>
        <v>194</v>
      </c>
      <c r="G7" s="4"/>
      <c r="H7" s="4"/>
      <c r="I7" s="12"/>
      <c r="J7" s="12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5">
      <c r="A8" s="74" t="s">
        <v>229</v>
      </c>
      <c r="B8" s="85">
        <f>IF(FIRE1111_raw!B8="..","..",ROUND(FIRE1111_raw!B8,0))</f>
        <v>3</v>
      </c>
      <c r="C8" s="85">
        <f>IF(FIRE1111_raw!C8="..","..",ROUND(FIRE1111_raw!C8,0))</f>
        <v>9</v>
      </c>
      <c r="D8" s="85">
        <f>IF(FIRE1111_raw!D8="..","..",ROUND(FIRE1111_raw!D8,0))</f>
        <v>8</v>
      </c>
      <c r="E8" s="85">
        <f>IF(FIRE1111_raw!E8="..","..",ROUND(FIRE1111_raw!E8,0))</f>
        <v>16</v>
      </c>
      <c r="F8" s="15">
        <f>IF(FIRE1111_raw!F8="..","..",ROUND(FIRE1111_raw!F8,0))</f>
        <v>36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5">
      <c r="A9" s="75" t="s">
        <v>230</v>
      </c>
      <c r="B9" s="85">
        <f>IF(FIRE1111_raw!B9="..","..",ROUND(FIRE1111_raw!B9,0))</f>
        <v>114</v>
      </c>
      <c r="C9" s="85">
        <f>IF(FIRE1111_raw!C9="..","..",ROUND(FIRE1111_raw!C9,0))</f>
        <v>248</v>
      </c>
      <c r="D9" s="85">
        <f>IF(FIRE1111_raw!D9="..","..",ROUND(FIRE1111_raw!D9,0))</f>
        <v>31</v>
      </c>
      <c r="E9" s="85">
        <f>IF(FIRE1111_raw!E9="..","..",ROUND(FIRE1111_raw!E9,0))</f>
        <v>287</v>
      </c>
      <c r="F9" s="15">
        <f>IF(FIRE1111_raw!F9="..","..",ROUND(FIRE1111_raw!F9,0))</f>
        <v>680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5">
      <c r="A10" s="75" t="s">
        <v>231</v>
      </c>
      <c r="B10" s="85">
        <f>IF(FIRE1111_raw!B10="..","..",ROUND(FIRE1111_raw!B10,0))</f>
        <v>10</v>
      </c>
      <c r="C10" s="85">
        <f>IF(FIRE1111_raw!C10="..","..",ROUND(FIRE1111_raw!C10,0))</f>
        <v>30</v>
      </c>
      <c r="D10" s="85">
        <f>IF(FIRE1111_raw!D10="..","..",ROUND(FIRE1111_raw!D10,0))</f>
        <v>0</v>
      </c>
      <c r="E10" s="85">
        <f>IF(FIRE1111_raw!E10="..","..",ROUND(FIRE1111_raw!E10,0))</f>
        <v>11</v>
      </c>
      <c r="F10" s="15">
        <f>IF(FIRE1111_raw!F10="..","..",ROUND(FIRE1111_raw!F10,0))</f>
        <v>51</v>
      </c>
      <c r="G10" s="86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5">
      <c r="A11" s="75" t="s">
        <v>232</v>
      </c>
      <c r="B11" s="85">
        <f>IF(FIRE1111_raw!B11="..","..",ROUND(FIRE1111_raw!B11,0))</f>
        <v>130</v>
      </c>
      <c r="C11" s="85">
        <f>IF(FIRE1111_raw!C11="..","..",ROUND(FIRE1111_raw!C11,0))</f>
        <v>324</v>
      </c>
      <c r="D11" s="85">
        <f>IF(FIRE1111_raw!D11="..","..",ROUND(FIRE1111_raw!D11,0))</f>
        <v>22</v>
      </c>
      <c r="E11" s="85">
        <f>IF(FIRE1111_raw!E11="..","..",ROUND(FIRE1111_raw!E11,0))</f>
        <v>208</v>
      </c>
      <c r="F11" s="15">
        <f>IF(FIRE1111_raw!F11="..","..",ROUND(FIRE1111_raw!F11,0))</f>
        <v>684</v>
      </c>
      <c r="G11" s="86"/>
      <c r="H11" s="155"/>
      <c r="I11" s="155"/>
      <c r="J11" s="155"/>
      <c r="K11" s="155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5">
      <c r="A12" s="75" t="s">
        <v>242</v>
      </c>
      <c r="B12" s="85" t="str">
        <f>IF(FIRE1111_raw!B12="..","..",ROUND(FIRE1111_raw!B12,0))</f>
        <v>..</v>
      </c>
      <c r="C12" s="85">
        <f>IF(FIRE1111_raw!C12="..","..",ROUND(FIRE1111_raw!C12,0))</f>
        <v>103</v>
      </c>
      <c r="D12" s="85" t="str">
        <f>IF(FIRE1111_raw!D12="..","..",ROUND(FIRE1111_raw!D12,0))</f>
        <v>..</v>
      </c>
      <c r="E12" s="85" t="str">
        <f>IF(FIRE1111_raw!E12="..","..",ROUND(FIRE1111_raw!E12,0))</f>
        <v>..</v>
      </c>
      <c r="F12" s="15">
        <f>IF(FIRE1111_raw!F12="..","..",ROUND(FIRE1111_raw!F12,0))</f>
        <v>103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5">
      <c r="A13" s="75" t="s">
        <v>243</v>
      </c>
      <c r="B13" s="85" t="str">
        <f>IF(FIRE1111_raw!B13="..","..",ROUND(FIRE1111_raw!B13,0))</f>
        <v>..</v>
      </c>
      <c r="C13" s="85">
        <f>IF(FIRE1111_raw!C13="..","..",ROUND(FIRE1111_raw!C13,0))</f>
        <v>224</v>
      </c>
      <c r="D13" s="85" t="str">
        <f>IF(FIRE1111_raw!D13="..","..",ROUND(FIRE1111_raw!D13,0))</f>
        <v>..</v>
      </c>
      <c r="E13" s="85" t="str">
        <f>IF(FIRE1111_raw!E13="..","..",ROUND(FIRE1111_raw!E13,0))</f>
        <v>..</v>
      </c>
      <c r="F13" s="15">
        <f>IF(FIRE1111_raw!F13="..","..",ROUND(FIRE1111_raw!F13,0))</f>
        <v>224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5">
      <c r="A14" s="75" t="s">
        <v>244</v>
      </c>
      <c r="B14" s="85" t="str">
        <f>IF(FIRE1111_raw!B14="..","..",ROUND(FIRE1111_raw!B14,0))</f>
        <v>..</v>
      </c>
      <c r="C14" s="85">
        <f>IF(FIRE1111_raw!C14="..","..",ROUND(FIRE1111_raw!C14,0))</f>
        <v>81</v>
      </c>
      <c r="D14" s="85" t="str">
        <f>IF(FIRE1111_raw!D14="..","..",ROUND(FIRE1111_raw!D14,0))</f>
        <v>..</v>
      </c>
      <c r="E14" s="85" t="str">
        <f>IF(FIRE1111_raw!E14="..","..",ROUND(FIRE1111_raw!E14,0))</f>
        <v>..</v>
      </c>
      <c r="F14" s="15">
        <f>IF(FIRE1111_raw!F14="..","..",ROUND(FIRE1111_raw!F14,0))</f>
        <v>81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5">
      <c r="A15" s="75" t="s">
        <v>233</v>
      </c>
      <c r="B15" s="85">
        <f>IF(FIRE1111_raw!B15="..","..",ROUND(FIRE1111_raw!B15,0))</f>
        <v>0</v>
      </c>
      <c r="C15" s="85">
        <f>IF(FIRE1111_raw!C15="..","..",ROUND(FIRE1111_raw!C15,0))</f>
        <v>1</v>
      </c>
      <c r="D15" s="85">
        <f>IF(FIRE1111_raw!D15="..","..",ROUND(FIRE1111_raw!D15,0))</f>
        <v>1</v>
      </c>
      <c r="E15" s="85">
        <f>IF(FIRE1111_raw!E15="..","..",ROUND(FIRE1111_raw!E15,0))</f>
        <v>19</v>
      </c>
      <c r="F15" s="15">
        <f>IF(FIRE1111_raw!F15="..","..",ROUND(FIRE1111_raw!F15,0))</f>
        <v>21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5">
      <c r="A16" s="75" t="s">
        <v>234</v>
      </c>
      <c r="B16" s="85">
        <f>IF(FIRE1111_raw!B16="..","..",ROUND(FIRE1111_raw!B16,0))</f>
        <v>14</v>
      </c>
      <c r="C16" s="85">
        <f>IF(FIRE1111_raw!C16="..","..",ROUND(FIRE1111_raw!C16,0))</f>
        <v>0</v>
      </c>
      <c r="D16" s="85">
        <f>IF(FIRE1111_raw!D16="..","..",ROUND(FIRE1111_raw!D16,0))</f>
        <v>2</v>
      </c>
      <c r="E16" s="85">
        <f>IF(FIRE1111_raw!E16="..","..",ROUND(FIRE1111_raw!E16,0))</f>
        <v>31</v>
      </c>
      <c r="F16" s="15">
        <f>IF(FIRE1111_raw!F16="..","..",ROUND(FIRE1111_raw!F16,0))</f>
        <v>47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5">
      <c r="A17" s="75" t="s">
        <v>235</v>
      </c>
      <c r="B17" s="85">
        <f>IF(FIRE1111_raw!B17="..","..",ROUND(FIRE1111_raw!B17,0))</f>
        <v>163</v>
      </c>
      <c r="C17" s="85">
        <f>IF(FIRE1111_raw!C17="..","..",ROUND(FIRE1111_raw!C17,0))</f>
        <v>38</v>
      </c>
      <c r="D17" s="85">
        <f>IF(FIRE1111_raw!D17="..","..",ROUND(FIRE1111_raw!D17,0))</f>
        <v>5</v>
      </c>
      <c r="E17" s="85">
        <f>IF(FIRE1111_raw!E17="..","..",ROUND(FIRE1111_raw!E17,0))</f>
        <v>48</v>
      </c>
      <c r="F17" s="15">
        <f>IF(FIRE1111_raw!F17="..","..",ROUND(FIRE1111_raw!F17,0))</f>
        <v>254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5">
      <c r="A18" s="75" t="s">
        <v>236</v>
      </c>
      <c r="B18" s="85">
        <f>IF(FIRE1111_raw!B18="..","..",ROUND(FIRE1111_raw!B18,0))</f>
        <v>956</v>
      </c>
      <c r="C18" s="85">
        <f>IF(FIRE1111_raw!C18="..","..",ROUND(FIRE1111_raw!C18,0))</f>
        <v>148</v>
      </c>
      <c r="D18" s="85">
        <f>IF(FIRE1111_raw!D18="..","..",ROUND(FIRE1111_raw!D18,0))</f>
        <v>9</v>
      </c>
      <c r="E18" s="85">
        <f>IF(FIRE1111_raw!E18="..","..",ROUND(FIRE1111_raw!E18,0))</f>
        <v>93</v>
      </c>
      <c r="F18" s="15">
        <f>IF(FIRE1111_raw!F18="..","..",ROUND(FIRE1111_raw!F18,0))</f>
        <v>1206</v>
      </c>
      <c r="G18" s="15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5">
      <c r="A19" s="75" t="s">
        <v>237</v>
      </c>
      <c r="B19" s="85">
        <f>IF(FIRE1111_raw!B19="..","..",ROUND(FIRE1111_raw!B19,0))</f>
        <v>14</v>
      </c>
      <c r="C19" s="85">
        <f>IF(FIRE1111_raw!C19="..","..",ROUND(FIRE1111_raw!C19,0))</f>
        <v>20</v>
      </c>
      <c r="D19" s="85">
        <f>IF(FIRE1111_raw!D19="..","..",ROUND(FIRE1111_raw!D19,0))</f>
        <v>0</v>
      </c>
      <c r="E19" s="85">
        <f>IF(FIRE1111_raw!E19="..","..",ROUND(FIRE1111_raw!E19,0))</f>
        <v>8</v>
      </c>
      <c r="F19" s="15">
        <f>IF(FIRE1111_raw!F19="..","..",ROUND(FIRE1111_raw!F19,0))</f>
        <v>42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5">
      <c r="A20" s="75" t="s">
        <v>238</v>
      </c>
      <c r="B20" s="85">
        <f>IF(FIRE1111_raw!B20="..","..",ROUND(FIRE1111_raw!B20,0))</f>
        <v>22</v>
      </c>
      <c r="C20" s="85">
        <f>IF(FIRE1111_raw!C20="..","..",ROUND(FIRE1111_raw!C20,0))</f>
        <v>24</v>
      </c>
      <c r="D20" s="85">
        <f>IF(FIRE1111_raw!D20="..","..",ROUND(FIRE1111_raw!D20,0))</f>
        <v>0</v>
      </c>
      <c r="E20" s="85">
        <f>IF(FIRE1111_raw!E20="..","..",ROUND(FIRE1111_raw!E20,0))</f>
        <v>6</v>
      </c>
      <c r="F20" s="15">
        <f>IF(FIRE1111_raw!F20="..","..",ROUND(FIRE1111_raw!F20,0))</f>
        <v>52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5">
      <c r="A21" s="75" t="s">
        <v>239</v>
      </c>
      <c r="B21" s="85">
        <f>IF(FIRE1111_raw!B21="..","..",ROUND(FIRE1111_raw!B21,0))</f>
        <v>10</v>
      </c>
      <c r="C21" s="85">
        <f>IF(FIRE1111_raw!C21="..","..",ROUND(FIRE1111_raw!C21,0))</f>
        <v>12</v>
      </c>
      <c r="D21" s="85">
        <f>IF(FIRE1111_raw!D21="..","..",ROUND(FIRE1111_raw!D21,0))</f>
        <v>0</v>
      </c>
      <c r="E21" s="85">
        <f>IF(FIRE1111_raw!E21="..","..",ROUND(FIRE1111_raw!E21,0))</f>
        <v>11</v>
      </c>
      <c r="F21" s="15">
        <f>IF(FIRE1111_raw!F21="..","..",ROUND(FIRE1111_raw!F21,0))</f>
        <v>33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5">
      <c r="A22" s="75" t="s">
        <v>240</v>
      </c>
      <c r="B22" s="85">
        <f>IF(FIRE1111_raw!B22="..","..",ROUND(FIRE1111_raw!B22,0))</f>
        <v>110</v>
      </c>
      <c r="C22" s="85">
        <f>IF(FIRE1111_raw!C22="..","..",ROUND(FIRE1111_raw!C22,0))</f>
        <v>70</v>
      </c>
      <c r="D22" s="85">
        <f>IF(FIRE1111_raw!D22="..","..",ROUND(FIRE1111_raw!D22,0))</f>
        <v>2</v>
      </c>
      <c r="E22" s="85">
        <f>IF(FIRE1111_raw!E22="..","..",ROUND(FIRE1111_raw!E22,0))</f>
        <v>142</v>
      </c>
      <c r="F22" s="15">
        <f>IF(FIRE1111_raw!F22="..","..",ROUND(FIRE1111_raw!F22,0))</f>
        <v>324</v>
      </c>
      <c r="G22" s="4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5">
      <c r="A23" s="75" t="s">
        <v>241</v>
      </c>
      <c r="B23" s="85">
        <f>IF(FIRE1111_raw!B23="..","..",ROUND(FIRE1111_raw!B23,0))</f>
        <v>26</v>
      </c>
      <c r="C23" s="85">
        <f>IF(FIRE1111_raw!C23="..","..",ROUND(FIRE1111_raw!C23,0))</f>
        <v>167</v>
      </c>
      <c r="D23" s="85">
        <f>IF(FIRE1111_raw!D23="..","..",ROUND(FIRE1111_raw!D23,0))</f>
        <v>5</v>
      </c>
      <c r="E23" s="85">
        <f>IF(FIRE1111_raw!E23="..","..",ROUND(FIRE1111_raw!E23,0))</f>
        <v>64</v>
      </c>
      <c r="F23" s="15">
        <f>IF(FIRE1111_raw!F23="..","..",ROUND(FIRE1111_raw!F23,0))</f>
        <v>262</v>
      </c>
      <c r="G23" s="4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thickBot="1" x14ac:dyDescent="0.4">
      <c r="A24" s="79" t="s">
        <v>5</v>
      </c>
      <c r="B24" s="80">
        <f>IF(FIRE1111_raw!B24="..","..",ROUND(FIRE1111_raw!B24,0))</f>
        <v>1733</v>
      </c>
      <c r="C24" s="80">
        <f>IF(FIRE1111_raw!C24="..","..",ROUND(FIRE1111_raw!C24,0))</f>
        <v>1508</v>
      </c>
      <c r="D24" s="80">
        <f>IF(FIRE1111_raw!D24="..","..",ROUND(FIRE1111_raw!D24,0))</f>
        <v>98</v>
      </c>
      <c r="E24" s="80">
        <f>IF(FIRE1111_raw!E24="..","..",ROUND(FIRE1111_raw!E24,0))</f>
        <v>955</v>
      </c>
      <c r="F24" s="80">
        <f>IF(FIRE1111_raw!F24="..","..",ROUND(FIRE1111_raw!F24,0))</f>
        <v>4294</v>
      </c>
      <c r="G24" s="86"/>
      <c r="H24" s="109"/>
      <c r="I24" s="12"/>
      <c r="J24" s="12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35">
      <c r="I25" s="12"/>
      <c r="J25" s="12"/>
      <c r="L25" s="12"/>
      <c r="M25" s="12"/>
      <c r="N25" s="12"/>
      <c r="O25" s="12"/>
      <c r="P25" s="12"/>
      <c r="Q25" s="12"/>
      <c r="R25" s="12"/>
      <c r="S25" s="12"/>
    </row>
    <row r="26" spans="1:31" s="5" customFormat="1" ht="15" customHeight="1" x14ac:dyDescent="0.35">
      <c r="A26" s="46" t="s">
        <v>74</v>
      </c>
      <c r="B26" s="46"/>
      <c r="C26" s="46"/>
      <c r="D26" s="46"/>
      <c r="E26" s="46"/>
      <c r="F26" s="46"/>
      <c r="G26" s="4"/>
      <c r="H26" s="4"/>
      <c r="I26" s="12"/>
      <c r="J26" s="12"/>
      <c r="K26" s="4"/>
      <c r="L26" s="12"/>
      <c r="M26" s="12"/>
      <c r="N26" s="12"/>
      <c r="O26" s="12"/>
      <c r="P26" s="12"/>
      <c r="Q26" s="12"/>
      <c r="R26" s="12"/>
      <c r="S26" s="12"/>
    </row>
    <row r="27" spans="1:31" s="5" customFormat="1" ht="15" customHeight="1" x14ac:dyDescent="0.35">
      <c r="A27" s="160" t="s">
        <v>310</v>
      </c>
      <c r="B27" s="46"/>
      <c r="C27" s="46"/>
      <c r="D27" s="46"/>
      <c r="E27" s="46"/>
      <c r="F27" s="46"/>
      <c r="G27" s="4"/>
      <c r="H27" s="4"/>
      <c r="I27" s="12"/>
      <c r="J27" s="12"/>
      <c r="K27" s="4"/>
      <c r="L27" s="12"/>
      <c r="M27" s="12"/>
      <c r="N27" s="12"/>
      <c r="O27" s="12"/>
      <c r="P27" s="12"/>
      <c r="Q27" s="12"/>
      <c r="R27" s="12"/>
      <c r="S27" s="12"/>
    </row>
    <row r="28" spans="1:31" s="5" customFormat="1" ht="15" customHeight="1" x14ac:dyDescent="0.35">
      <c r="A28" s="46" t="s">
        <v>116</v>
      </c>
      <c r="B28" s="46"/>
      <c r="C28" s="46"/>
      <c r="D28" s="46"/>
      <c r="E28" s="46"/>
      <c r="F28" s="46"/>
      <c r="G28" s="4"/>
      <c r="H28" s="4"/>
      <c r="I28" s="12"/>
      <c r="J28" s="12"/>
      <c r="K28" s="4"/>
      <c r="L28" s="12"/>
      <c r="M28" s="12"/>
      <c r="N28" s="12"/>
      <c r="O28" s="12"/>
      <c r="P28" s="12"/>
      <c r="Q28" s="12"/>
      <c r="R28" s="12"/>
      <c r="S28" s="12"/>
    </row>
    <row r="29" spans="1:31" s="5" customFormat="1" ht="15" customHeight="1" x14ac:dyDescent="0.35">
      <c r="A29" s="45"/>
      <c r="B29" s="45"/>
      <c r="C29" s="45"/>
      <c r="D29" s="45"/>
      <c r="E29" s="45"/>
      <c r="F29" s="45"/>
      <c r="G29" s="4"/>
      <c r="H29" s="4"/>
      <c r="I29" s="12"/>
      <c r="J29" s="12"/>
      <c r="K29" s="4"/>
      <c r="L29" s="12"/>
      <c r="M29" s="12"/>
      <c r="N29" s="12"/>
      <c r="O29" s="12"/>
      <c r="P29" s="12"/>
      <c r="Q29" s="12"/>
      <c r="R29" s="12"/>
      <c r="S29" s="12"/>
    </row>
    <row r="30" spans="1:31" s="5" customFormat="1" ht="15" customHeight="1" x14ac:dyDescent="0.35">
      <c r="A30" s="4" t="s">
        <v>6</v>
      </c>
      <c r="B30" s="2"/>
      <c r="C30" s="2"/>
      <c r="D30" s="2"/>
      <c r="E30" s="2"/>
      <c r="F30" s="2"/>
      <c r="K30" s="4"/>
    </row>
    <row r="31" spans="1:31" s="5" customFormat="1" ht="15" customHeight="1" x14ac:dyDescent="0.35">
      <c r="A31" s="19" t="s">
        <v>7</v>
      </c>
      <c r="B31" s="2"/>
      <c r="C31" s="2"/>
      <c r="D31" s="2"/>
      <c r="E31" s="2"/>
      <c r="F31" s="2"/>
      <c r="K31" s="4"/>
    </row>
    <row r="32" spans="1:31" s="5" customFormat="1" ht="15" customHeight="1" x14ac:dyDescent="0.35">
      <c r="A32" s="19"/>
      <c r="B32" s="2"/>
      <c r="C32" s="2"/>
      <c r="D32" s="2"/>
      <c r="E32" s="2"/>
      <c r="F32" s="2"/>
      <c r="K32" s="4"/>
    </row>
    <row r="33" spans="1:11" s="5" customFormat="1" x14ac:dyDescent="0.35">
      <c r="A33" s="46" t="s">
        <v>77</v>
      </c>
      <c r="B33" s="46"/>
      <c r="C33" s="46"/>
      <c r="D33" s="46"/>
      <c r="E33" s="46"/>
      <c r="F33" s="46"/>
      <c r="K33" s="4"/>
    </row>
    <row r="35" spans="1:11" s="5" customFormat="1" x14ac:dyDescent="0.35">
      <c r="A35" s="4" t="s">
        <v>8</v>
      </c>
      <c r="B35" s="4"/>
      <c r="C35" s="4"/>
      <c r="D35" s="4"/>
      <c r="E35" s="174" t="s">
        <v>301</v>
      </c>
      <c r="F35" s="174"/>
      <c r="K35" s="4"/>
    </row>
    <row r="36" spans="1:11" s="5" customFormat="1" x14ac:dyDescent="0.35">
      <c r="A36" s="159" t="s">
        <v>303</v>
      </c>
      <c r="B36" s="4"/>
      <c r="C36" s="4"/>
      <c r="D36" s="138"/>
      <c r="E36" s="175" t="s">
        <v>302</v>
      </c>
      <c r="F36" s="175"/>
      <c r="K36" s="4"/>
    </row>
    <row r="43" spans="1:11" x14ac:dyDescent="0.35">
      <c r="J43" s="5"/>
    </row>
    <row r="44" spans="1:11" x14ac:dyDescent="0.35">
      <c r="I44" s="4" t="s">
        <v>276</v>
      </c>
    </row>
  </sheetData>
  <mergeCells count="5">
    <mergeCell ref="A1:F1"/>
    <mergeCell ref="A4:E4"/>
    <mergeCell ref="B5:E5"/>
    <mergeCell ref="E35:F35"/>
    <mergeCell ref="E36:F36"/>
  </mergeCells>
  <dataValidations count="1">
    <dataValidation type="list" allowBlank="1" showInputMessage="1" showErrorMessage="1" sqref="A4:E4" xr:uid="{046A60C7-63D5-4761-B7C5-91E28ACE219E}">
      <formula1>$I$44</formula1>
    </dataValidation>
  </dataValidations>
  <hyperlinks>
    <hyperlink ref="A31" r:id="rId1" xr:uid="{F8A665D4-9C05-49FA-AEEC-EE07BB464B4B}"/>
    <hyperlink ref="A36" r:id="rId2" xr:uid="{F7FCC6D6-BD86-44D7-927A-289B277368C5}"/>
    <hyperlink ref="E35" r:id="rId3" display="Updated alongside Fire and rescue workforce and pensions statistics" xr:uid="{6F75149A-4943-4D56-ADF3-D1AF744A5B25}"/>
    <hyperlink ref="E36:F36" r:id="rId4" display="Next Update: Autumn 2020" xr:uid="{047578CC-DD6E-475B-9D63-9C961161B00D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36"/>
  <sheetViews>
    <sheetView topLeftCell="B1" workbookViewId="0">
      <selection activeCell="C8" sqref="C8:G8"/>
    </sheetView>
  </sheetViews>
  <sheetFormatPr defaultColWidth="0" defaultRowHeight="12.5" x14ac:dyDescent="0.35"/>
  <cols>
    <col min="1" max="1" width="0" style="52" hidden="1"/>
    <col min="2" max="2" width="75.453125" style="52" customWidth="1"/>
    <col min="3" max="3" width="11.54296875" style="52" customWidth="1"/>
    <col min="4" max="6" width="12.81640625" style="52" customWidth="1"/>
    <col min="7" max="7" width="17.81640625" style="52" customWidth="1"/>
    <col min="8" max="8" width="10.1796875" style="52" customWidth="1"/>
    <col min="9" max="9" width="9.1796875" style="52" customWidth="1"/>
    <col min="10" max="10" width="8" style="52" hidden="1" customWidth="1"/>
    <col min="11" max="11" width="12.1796875" style="52" hidden="1" customWidth="1"/>
    <col min="12" max="14" width="0" style="52" hidden="1" customWidth="1"/>
    <col min="15" max="15" width="1.453125" style="52" hidden="1" customWidth="1"/>
    <col min="16" max="257" width="0" style="52" hidden="1"/>
    <col min="258" max="258" width="75.453125" style="52" customWidth="1"/>
    <col min="259" max="259" width="11.54296875" style="52" customWidth="1"/>
    <col min="260" max="262" width="12.81640625" style="52" customWidth="1"/>
    <col min="263" max="263" width="17.81640625" style="52" customWidth="1"/>
    <col min="264" max="264" width="10.1796875" style="52" customWidth="1"/>
    <col min="265" max="265" width="9.1796875" style="52" customWidth="1"/>
    <col min="266" max="271" width="0" style="52" hidden="1" customWidth="1"/>
    <col min="272" max="513" width="0" style="52" hidden="1"/>
    <col min="514" max="514" width="75.453125" style="52" customWidth="1"/>
    <col min="515" max="515" width="11.54296875" style="52" customWidth="1"/>
    <col min="516" max="518" width="12.81640625" style="52" customWidth="1"/>
    <col min="519" max="519" width="17.81640625" style="52" customWidth="1"/>
    <col min="520" max="520" width="10.1796875" style="52" customWidth="1"/>
    <col min="521" max="521" width="9.1796875" style="52" customWidth="1"/>
    <col min="522" max="527" width="0" style="52" hidden="1" customWidth="1"/>
    <col min="528" max="769" width="0" style="52" hidden="1"/>
    <col min="770" max="770" width="75.453125" style="52" customWidth="1"/>
    <col min="771" max="771" width="11.54296875" style="52" customWidth="1"/>
    <col min="772" max="774" width="12.81640625" style="52" customWidth="1"/>
    <col min="775" max="775" width="17.81640625" style="52" customWidth="1"/>
    <col min="776" max="776" width="10.1796875" style="52" customWidth="1"/>
    <col min="777" max="777" width="9.1796875" style="52" customWidth="1"/>
    <col min="778" max="783" width="0" style="52" hidden="1" customWidth="1"/>
    <col min="784" max="1025" width="0" style="52" hidden="1"/>
    <col min="1026" max="1026" width="75.453125" style="52" customWidth="1"/>
    <col min="1027" max="1027" width="11.54296875" style="52" customWidth="1"/>
    <col min="1028" max="1030" width="12.81640625" style="52" customWidth="1"/>
    <col min="1031" max="1031" width="17.81640625" style="52" customWidth="1"/>
    <col min="1032" max="1032" width="10.1796875" style="52" customWidth="1"/>
    <col min="1033" max="1033" width="9.1796875" style="52" customWidth="1"/>
    <col min="1034" max="1039" width="0" style="52" hidden="1" customWidth="1"/>
    <col min="1040" max="1281" width="0" style="52" hidden="1"/>
    <col min="1282" max="1282" width="75.453125" style="52" customWidth="1"/>
    <col min="1283" max="1283" width="11.54296875" style="52" customWidth="1"/>
    <col min="1284" max="1286" width="12.81640625" style="52" customWidth="1"/>
    <col min="1287" max="1287" width="17.81640625" style="52" customWidth="1"/>
    <col min="1288" max="1288" width="10.1796875" style="52" customWidth="1"/>
    <col min="1289" max="1289" width="9.1796875" style="52" customWidth="1"/>
    <col min="1290" max="1295" width="0" style="52" hidden="1" customWidth="1"/>
    <col min="1296" max="1537" width="0" style="52" hidden="1"/>
    <col min="1538" max="1538" width="75.453125" style="52" customWidth="1"/>
    <col min="1539" max="1539" width="11.54296875" style="52" customWidth="1"/>
    <col min="1540" max="1542" width="12.81640625" style="52" customWidth="1"/>
    <col min="1543" max="1543" width="17.81640625" style="52" customWidth="1"/>
    <col min="1544" max="1544" width="10.1796875" style="52" customWidth="1"/>
    <col min="1545" max="1545" width="9.1796875" style="52" customWidth="1"/>
    <col min="1546" max="1551" width="0" style="52" hidden="1" customWidth="1"/>
    <col min="1552" max="1793" width="0" style="52" hidden="1"/>
    <col min="1794" max="1794" width="75.453125" style="52" customWidth="1"/>
    <col min="1795" max="1795" width="11.54296875" style="52" customWidth="1"/>
    <col min="1796" max="1798" width="12.81640625" style="52" customWidth="1"/>
    <col min="1799" max="1799" width="17.81640625" style="52" customWidth="1"/>
    <col min="1800" max="1800" width="10.1796875" style="52" customWidth="1"/>
    <col min="1801" max="1801" width="9.1796875" style="52" customWidth="1"/>
    <col min="1802" max="1807" width="0" style="52" hidden="1" customWidth="1"/>
    <col min="1808" max="2049" width="0" style="52" hidden="1"/>
    <col min="2050" max="2050" width="75.453125" style="52" customWidth="1"/>
    <col min="2051" max="2051" width="11.54296875" style="52" customWidth="1"/>
    <col min="2052" max="2054" width="12.81640625" style="52" customWidth="1"/>
    <col min="2055" max="2055" width="17.81640625" style="52" customWidth="1"/>
    <col min="2056" max="2056" width="10.1796875" style="52" customWidth="1"/>
    <col min="2057" max="2057" width="9.1796875" style="52" customWidth="1"/>
    <col min="2058" max="2063" width="0" style="52" hidden="1" customWidth="1"/>
    <col min="2064" max="2305" width="0" style="52" hidden="1"/>
    <col min="2306" max="2306" width="75.453125" style="52" customWidth="1"/>
    <col min="2307" max="2307" width="11.54296875" style="52" customWidth="1"/>
    <col min="2308" max="2310" width="12.81640625" style="52" customWidth="1"/>
    <col min="2311" max="2311" width="17.81640625" style="52" customWidth="1"/>
    <col min="2312" max="2312" width="10.1796875" style="52" customWidth="1"/>
    <col min="2313" max="2313" width="9.1796875" style="52" customWidth="1"/>
    <col min="2314" max="2319" width="0" style="52" hidden="1" customWidth="1"/>
    <col min="2320" max="2561" width="0" style="52" hidden="1"/>
    <col min="2562" max="2562" width="75.453125" style="52" customWidth="1"/>
    <col min="2563" max="2563" width="11.54296875" style="52" customWidth="1"/>
    <col min="2564" max="2566" width="12.81640625" style="52" customWidth="1"/>
    <col min="2567" max="2567" width="17.81640625" style="52" customWidth="1"/>
    <col min="2568" max="2568" width="10.1796875" style="52" customWidth="1"/>
    <col min="2569" max="2569" width="9.1796875" style="52" customWidth="1"/>
    <col min="2570" max="2575" width="0" style="52" hidden="1" customWidth="1"/>
    <col min="2576" max="2817" width="0" style="52" hidden="1"/>
    <col min="2818" max="2818" width="75.453125" style="52" customWidth="1"/>
    <col min="2819" max="2819" width="11.54296875" style="52" customWidth="1"/>
    <col min="2820" max="2822" width="12.81640625" style="52" customWidth="1"/>
    <col min="2823" max="2823" width="17.81640625" style="52" customWidth="1"/>
    <col min="2824" max="2824" width="10.1796875" style="52" customWidth="1"/>
    <col min="2825" max="2825" width="9.1796875" style="52" customWidth="1"/>
    <col min="2826" max="2831" width="0" style="52" hidden="1" customWidth="1"/>
    <col min="2832" max="3073" width="0" style="52" hidden="1"/>
    <col min="3074" max="3074" width="75.453125" style="52" customWidth="1"/>
    <col min="3075" max="3075" width="11.54296875" style="52" customWidth="1"/>
    <col min="3076" max="3078" width="12.81640625" style="52" customWidth="1"/>
    <col min="3079" max="3079" width="17.81640625" style="52" customWidth="1"/>
    <col min="3080" max="3080" width="10.1796875" style="52" customWidth="1"/>
    <col min="3081" max="3081" width="9.1796875" style="52" customWidth="1"/>
    <col min="3082" max="3087" width="0" style="52" hidden="1" customWidth="1"/>
    <col min="3088" max="3329" width="0" style="52" hidden="1"/>
    <col min="3330" max="3330" width="75.453125" style="52" customWidth="1"/>
    <col min="3331" max="3331" width="11.54296875" style="52" customWidth="1"/>
    <col min="3332" max="3334" width="12.81640625" style="52" customWidth="1"/>
    <col min="3335" max="3335" width="17.81640625" style="52" customWidth="1"/>
    <col min="3336" max="3336" width="10.1796875" style="52" customWidth="1"/>
    <col min="3337" max="3337" width="9.1796875" style="52" customWidth="1"/>
    <col min="3338" max="3343" width="0" style="52" hidden="1" customWidth="1"/>
    <col min="3344" max="3585" width="0" style="52" hidden="1"/>
    <col min="3586" max="3586" width="75.453125" style="52" customWidth="1"/>
    <col min="3587" max="3587" width="11.54296875" style="52" customWidth="1"/>
    <col min="3588" max="3590" width="12.81640625" style="52" customWidth="1"/>
    <col min="3591" max="3591" width="17.81640625" style="52" customWidth="1"/>
    <col min="3592" max="3592" width="10.1796875" style="52" customWidth="1"/>
    <col min="3593" max="3593" width="9.1796875" style="52" customWidth="1"/>
    <col min="3594" max="3599" width="0" style="52" hidden="1" customWidth="1"/>
    <col min="3600" max="3841" width="0" style="52" hidden="1"/>
    <col min="3842" max="3842" width="75.453125" style="52" customWidth="1"/>
    <col min="3843" max="3843" width="11.54296875" style="52" customWidth="1"/>
    <col min="3844" max="3846" width="12.81640625" style="52" customWidth="1"/>
    <col min="3847" max="3847" width="17.81640625" style="52" customWidth="1"/>
    <col min="3848" max="3848" width="10.1796875" style="52" customWidth="1"/>
    <col min="3849" max="3849" width="9.1796875" style="52" customWidth="1"/>
    <col min="3850" max="3855" width="0" style="52" hidden="1" customWidth="1"/>
    <col min="3856" max="4097" width="0" style="52" hidden="1"/>
    <col min="4098" max="4098" width="75.453125" style="52" customWidth="1"/>
    <col min="4099" max="4099" width="11.54296875" style="52" customWidth="1"/>
    <col min="4100" max="4102" width="12.81640625" style="52" customWidth="1"/>
    <col min="4103" max="4103" width="17.81640625" style="52" customWidth="1"/>
    <col min="4104" max="4104" width="10.1796875" style="52" customWidth="1"/>
    <col min="4105" max="4105" width="9.1796875" style="52" customWidth="1"/>
    <col min="4106" max="4111" width="0" style="52" hidden="1" customWidth="1"/>
    <col min="4112" max="4353" width="0" style="52" hidden="1"/>
    <col min="4354" max="4354" width="75.453125" style="52" customWidth="1"/>
    <col min="4355" max="4355" width="11.54296875" style="52" customWidth="1"/>
    <col min="4356" max="4358" width="12.81640625" style="52" customWidth="1"/>
    <col min="4359" max="4359" width="17.81640625" style="52" customWidth="1"/>
    <col min="4360" max="4360" width="10.1796875" style="52" customWidth="1"/>
    <col min="4361" max="4361" width="9.1796875" style="52" customWidth="1"/>
    <col min="4362" max="4367" width="0" style="52" hidden="1" customWidth="1"/>
    <col min="4368" max="4609" width="0" style="52" hidden="1"/>
    <col min="4610" max="4610" width="75.453125" style="52" customWidth="1"/>
    <col min="4611" max="4611" width="11.54296875" style="52" customWidth="1"/>
    <col min="4612" max="4614" width="12.81640625" style="52" customWidth="1"/>
    <col min="4615" max="4615" width="17.81640625" style="52" customWidth="1"/>
    <col min="4616" max="4616" width="10.1796875" style="52" customWidth="1"/>
    <col min="4617" max="4617" width="9.1796875" style="52" customWidth="1"/>
    <col min="4618" max="4623" width="0" style="52" hidden="1" customWidth="1"/>
    <col min="4624" max="4865" width="0" style="52" hidden="1"/>
    <col min="4866" max="4866" width="75.453125" style="52" customWidth="1"/>
    <col min="4867" max="4867" width="11.54296875" style="52" customWidth="1"/>
    <col min="4868" max="4870" width="12.81640625" style="52" customWidth="1"/>
    <col min="4871" max="4871" width="17.81640625" style="52" customWidth="1"/>
    <col min="4872" max="4872" width="10.1796875" style="52" customWidth="1"/>
    <col min="4873" max="4873" width="9.1796875" style="52" customWidth="1"/>
    <col min="4874" max="4879" width="0" style="52" hidden="1" customWidth="1"/>
    <col min="4880" max="5121" width="0" style="52" hidden="1"/>
    <col min="5122" max="5122" width="75.453125" style="52" customWidth="1"/>
    <col min="5123" max="5123" width="11.54296875" style="52" customWidth="1"/>
    <col min="5124" max="5126" width="12.81640625" style="52" customWidth="1"/>
    <col min="5127" max="5127" width="17.81640625" style="52" customWidth="1"/>
    <col min="5128" max="5128" width="10.1796875" style="52" customWidth="1"/>
    <col min="5129" max="5129" width="9.1796875" style="52" customWidth="1"/>
    <col min="5130" max="5135" width="0" style="52" hidden="1" customWidth="1"/>
    <col min="5136" max="5377" width="0" style="52" hidden="1"/>
    <col min="5378" max="5378" width="75.453125" style="52" customWidth="1"/>
    <col min="5379" max="5379" width="11.54296875" style="52" customWidth="1"/>
    <col min="5380" max="5382" width="12.81640625" style="52" customWidth="1"/>
    <col min="5383" max="5383" width="17.81640625" style="52" customWidth="1"/>
    <col min="5384" max="5384" width="10.1796875" style="52" customWidth="1"/>
    <col min="5385" max="5385" width="9.1796875" style="52" customWidth="1"/>
    <col min="5386" max="5391" width="0" style="52" hidden="1" customWidth="1"/>
    <col min="5392" max="5633" width="0" style="52" hidden="1"/>
    <col min="5634" max="5634" width="75.453125" style="52" customWidth="1"/>
    <col min="5635" max="5635" width="11.54296875" style="52" customWidth="1"/>
    <col min="5636" max="5638" width="12.81640625" style="52" customWidth="1"/>
    <col min="5639" max="5639" width="17.81640625" style="52" customWidth="1"/>
    <col min="5640" max="5640" width="10.1796875" style="52" customWidth="1"/>
    <col min="5641" max="5641" width="9.1796875" style="52" customWidth="1"/>
    <col min="5642" max="5647" width="0" style="52" hidden="1" customWidth="1"/>
    <col min="5648" max="5889" width="0" style="52" hidden="1"/>
    <col min="5890" max="5890" width="75.453125" style="52" customWidth="1"/>
    <col min="5891" max="5891" width="11.54296875" style="52" customWidth="1"/>
    <col min="5892" max="5894" width="12.81640625" style="52" customWidth="1"/>
    <col min="5895" max="5895" width="17.81640625" style="52" customWidth="1"/>
    <col min="5896" max="5896" width="10.1796875" style="52" customWidth="1"/>
    <col min="5897" max="5897" width="9.1796875" style="52" customWidth="1"/>
    <col min="5898" max="5903" width="0" style="52" hidden="1" customWidth="1"/>
    <col min="5904" max="6145" width="0" style="52" hidden="1"/>
    <col min="6146" max="6146" width="75.453125" style="52" customWidth="1"/>
    <col min="6147" max="6147" width="11.54296875" style="52" customWidth="1"/>
    <col min="6148" max="6150" width="12.81640625" style="52" customWidth="1"/>
    <col min="6151" max="6151" width="17.81640625" style="52" customWidth="1"/>
    <col min="6152" max="6152" width="10.1796875" style="52" customWidth="1"/>
    <col min="6153" max="6153" width="9.1796875" style="52" customWidth="1"/>
    <col min="6154" max="6159" width="0" style="52" hidden="1" customWidth="1"/>
    <col min="6160" max="6401" width="0" style="52" hidden="1"/>
    <col min="6402" max="6402" width="75.453125" style="52" customWidth="1"/>
    <col min="6403" max="6403" width="11.54296875" style="52" customWidth="1"/>
    <col min="6404" max="6406" width="12.81640625" style="52" customWidth="1"/>
    <col min="6407" max="6407" width="17.81640625" style="52" customWidth="1"/>
    <col min="6408" max="6408" width="10.1796875" style="52" customWidth="1"/>
    <col min="6409" max="6409" width="9.1796875" style="52" customWidth="1"/>
    <col min="6410" max="6415" width="0" style="52" hidden="1" customWidth="1"/>
    <col min="6416" max="6657" width="0" style="52" hidden="1"/>
    <col min="6658" max="6658" width="75.453125" style="52" customWidth="1"/>
    <col min="6659" max="6659" width="11.54296875" style="52" customWidth="1"/>
    <col min="6660" max="6662" width="12.81640625" style="52" customWidth="1"/>
    <col min="6663" max="6663" width="17.81640625" style="52" customWidth="1"/>
    <col min="6664" max="6664" width="10.1796875" style="52" customWidth="1"/>
    <col min="6665" max="6665" width="9.1796875" style="52" customWidth="1"/>
    <col min="6666" max="6671" width="0" style="52" hidden="1" customWidth="1"/>
    <col min="6672" max="6913" width="0" style="52" hidden="1"/>
    <col min="6914" max="6914" width="75.453125" style="52" customWidth="1"/>
    <col min="6915" max="6915" width="11.54296875" style="52" customWidth="1"/>
    <col min="6916" max="6918" width="12.81640625" style="52" customWidth="1"/>
    <col min="6919" max="6919" width="17.81640625" style="52" customWidth="1"/>
    <col min="6920" max="6920" width="10.1796875" style="52" customWidth="1"/>
    <col min="6921" max="6921" width="9.1796875" style="52" customWidth="1"/>
    <col min="6922" max="6927" width="0" style="52" hidden="1" customWidth="1"/>
    <col min="6928" max="7169" width="0" style="52" hidden="1"/>
    <col min="7170" max="7170" width="75.453125" style="52" customWidth="1"/>
    <col min="7171" max="7171" width="11.54296875" style="52" customWidth="1"/>
    <col min="7172" max="7174" width="12.81640625" style="52" customWidth="1"/>
    <col min="7175" max="7175" width="17.81640625" style="52" customWidth="1"/>
    <col min="7176" max="7176" width="10.1796875" style="52" customWidth="1"/>
    <col min="7177" max="7177" width="9.1796875" style="52" customWidth="1"/>
    <col min="7178" max="7183" width="0" style="52" hidden="1" customWidth="1"/>
    <col min="7184" max="7425" width="0" style="52" hidden="1"/>
    <col min="7426" max="7426" width="75.453125" style="52" customWidth="1"/>
    <col min="7427" max="7427" width="11.54296875" style="52" customWidth="1"/>
    <col min="7428" max="7430" width="12.81640625" style="52" customWidth="1"/>
    <col min="7431" max="7431" width="17.81640625" style="52" customWidth="1"/>
    <col min="7432" max="7432" width="10.1796875" style="52" customWidth="1"/>
    <col min="7433" max="7433" width="9.1796875" style="52" customWidth="1"/>
    <col min="7434" max="7439" width="0" style="52" hidden="1" customWidth="1"/>
    <col min="7440" max="7681" width="0" style="52" hidden="1"/>
    <col min="7682" max="7682" width="75.453125" style="52" customWidth="1"/>
    <col min="7683" max="7683" width="11.54296875" style="52" customWidth="1"/>
    <col min="7684" max="7686" width="12.81640625" style="52" customWidth="1"/>
    <col min="7687" max="7687" width="17.81640625" style="52" customWidth="1"/>
    <col min="7688" max="7688" width="10.1796875" style="52" customWidth="1"/>
    <col min="7689" max="7689" width="9.1796875" style="52" customWidth="1"/>
    <col min="7690" max="7695" width="0" style="52" hidden="1" customWidth="1"/>
    <col min="7696" max="7937" width="0" style="52" hidden="1"/>
    <col min="7938" max="7938" width="75.453125" style="52" customWidth="1"/>
    <col min="7939" max="7939" width="11.54296875" style="52" customWidth="1"/>
    <col min="7940" max="7942" width="12.81640625" style="52" customWidth="1"/>
    <col min="7943" max="7943" width="17.81640625" style="52" customWidth="1"/>
    <col min="7944" max="7944" width="10.1796875" style="52" customWidth="1"/>
    <col min="7945" max="7945" width="9.1796875" style="52" customWidth="1"/>
    <col min="7946" max="7951" width="0" style="52" hidden="1" customWidth="1"/>
    <col min="7952" max="8193" width="0" style="52" hidden="1"/>
    <col min="8194" max="8194" width="75.453125" style="52" customWidth="1"/>
    <col min="8195" max="8195" width="11.54296875" style="52" customWidth="1"/>
    <col min="8196" max="8198" width="12.81640625" style="52" customWidth="1"/>
    <col min="8199" max="8199" width="17.81640625" style="52" customWidth="1"/>
    <col min="8200" max="8200" width="10.1796875" style="52" customWidth="1"/>
    <col min="8201" max="8201" width="9.1796875" style="52" customWidth="1"/>
    <col min="8202" max="8207" width="0" style="52" hidden="1" customWidth="1"/>
    <col min="8208" max="8449" width="0" style="52" hidden="1"/>
    <col min="8450" max="8450" width="75.453125" style="52" customWidth="1"/>
    <col min="8451" max="8451" width="11.54296875" style="52" customWidth="1"/>
    <col min="8452" max="8454" width="12.81640625" style="52" customWidth="1"/>
    <col min="8455" max="8455" width="17.81640625" style="52" customWidth="1"/>
    <col min="8456" max="8456" width="10.1796875" style="52" customWidth="1"/>
    <col min="8457" max="8457" width="9.1796875" style="52" customWidth="1"/>
    <col min="8458" max="8463" width="0" style="52" hidden="1" customWidth="1"/>
    <col min="8464" max="8705" width="0" style="52" hidden="1"/>
    <col min="8706" max="8706" width="75.453125" style="52" customWidth="1"/>
    <col min="8707" max="8707" width="11.54296875" style="52" customWidth="1"/>
    <col min="8708" max="8710" width="12.81640625" style="52" customWidth="1"/>
    <col min="8711" max="8711" width="17.81640625" style="52" customWidth="1"/>
    <col min="8712" max="8712" width="10.1796875" style="52" customWidth="1"/>
    <col min="8713" max="8713" width="9.1796875" style="52" customWidth="1"/>
    <col min="8714" max="8719" width="0" style="52" hidden="1" customWidth="1"/>
    <col min="8720" max="8961" width="0" style="52" hidden="1"/>
    <col min="8962" max="8962" width="75.453125" style="52" customWidth="1"/>
    <col min="8963" max="8963" width="11.54296875" style="52" customWidth="1"/>
    <col min="8964" max="8966" width="12.81640625" style="52" customWidth="1"/>
    <col min="8967" max="8967" width="17.81640625" style="52" customWidth="1"/>
    <col min="8968" max="8968" width="10.1796875" style="52" customWidth="1"/>
    <col min="8969" max="8969" width="9.1796875" style="52" customWidth="1"/>
    <col min="8970" max="8975" width="0" style="52" hidden="1" customWidth="1"/>
    <col min="8976" max="9217" width="0" style="52" hidden="1"/>
    <col min="9218" max="9218" width="75.453125" style="52" customWidth="1"/>
    <col min="9219" max="9219" width="11.54296875" style="52" customWidth="1"/>
    <col min="9220" max="9222" width="12.81640625" style="52" customWidth="1"/>
    <col min="9223" max="9223" width="17.81640625" style="52" customWidth="1"/>
    <col min="9224" max="9224" width="10.1796875" style="52" customWidth="1"/>
    <col min="9225" max="9225" width="9.1796875" style="52" customWidth="1"/>
    <col min="9226" max="9231" width="0" style="52" hidden="1" customWidth="1"/>
    <col min="9232" max="9473" width="0" style="52" hidden="1"/>
    <col min="9474" max="9474" width="75.453125" style="52" customWidth="1"/>
    <col min="9475" max="9475" width="11.54296875" style="52" customWidth="1"/>
    <col min="9476" max="9478" width="12.81640625" style="52" customWidth="1"/>
    <col min="9479" max="9479" width="17.81640625" style="52" customWidth="1"/>
    <col min="9480" max="9480" width="10.1796875" style="52" customWidth="1"/>
    <col min="9481" max="9481" width="9.1796875" style="52" customWidth="1"/>
    <col min="9482" max="9487" width="0" style="52" hidden="1" customWidth="1"/>
    <col min="9488" max="9729" width="0" style="52" hidden="1"/>
    <col min="9730" max="9730" width="75.453125" style="52" customWidth="1"/>
    <col min="9731" max="9731" width="11.54296875" style="52" customWidth="1"/>
    <col min="9732" max="9734" width="12.81640625" style="52" customWidth="1"/>
    <col min="9735" max="9735" width="17.81640625" style="52" customWidth="1"/>
    <col min="9736" max="9736" width="10.1796875" style="52" customWidth="1"/>
    <col min="9737" max="9737" width="9.1796875" style="52" customWidth="1"/>
    <col min="9738" max="9743" width="0" style="52" hidden="1" customWidth="1"/>
    <col min="9744" max="9985" width="0" style="52" hidden="1"/>
    <col min="9986" max="9986" width="75.453125" style="52" customWidth="1"/>
    <col min="9987" max="9987" width="11.54296875" style="52" customWidth="1"/>
    <col min="9988" max="9990" width="12.81640625" style="52" customWidth="1"/>
    <col min="9991" max="9991" width="17.81640625" style="52" customWidth="1"/>
    <col min="9992" max="9992" width="10.1796875" style="52" customWidth="1"/>
    <col min="9993" max="9993" width="9.1796875" style="52" customWidth="1"/>
    <col min="9994" max="9999" width="0" style="52" hidden="1" customWidth="1"/>
    <col min="10000" max="10241" width="0" style="52" hidden="1"/>
    <col min="10242" max="10242" width="75.453125" style="52" customWidth="1"/>
    <col min="10243" max="10243" width="11.54296875" style="52" customWidth="1"/>
    <col min="10244" max="10246" width="12.81640625" style="52" customWidth="1"/>
    <col min="10247" max="10247" width="17.81640625" style="52" customWidth="1"/>
    <col min="10248" max="10248" width="10.1796875" style="52" customWidth="1"/>
    <col min="10249" max="10249" width="9.1796875" style="52" customWidth="1"/>
    <col min="10250" max="10255" width="0" style="52" hidden="1" customWidth="1"/>
    <col min="10256" max="10497" width="0" style="52" hidden="1"/>
    <col min="10498" max="10498" width="75.453125" style="52" customWidth="1"/>
    <col min="10499" max="10499" width="11.54296875" style="52" customWidth="1"/>
    <col min="10500" max="10502" width="12.81640625" style="52" customWidth="1"/>
    <col min="10503" max="10503" width="17.81640625" style="52" customWidth="1"/>
    <col min="10504" max="10504" width="10.1796875" style="52" customWidth="1"/>
    <col min="10505" max="10505" width="9.1796875" style="52" customWidth="1"/>
    <col min="10506" max="10511" width="0" style="52" hidden="1" customWidth="1"/>
    <col min="10512" max="10753" width="0" style="52" hidden="1"/>
    <col min="10754" max="10754" width="75.453125" style="52" customWidth="1"/>
    <col min="10755" max="10755" width="11.54296875" style="52" customWidth="1"/>
    <col min="10756" max="10758" width="12.81640625" style="52" customWidth="1"/>
    <col min="10759" max="10759" width="17.81640625" style="52" customWidth="1"/>
    <col min="10760" max="10760" width="10.1796875" style="52" customWidth="1"/>
    <col min="10761" max="10761" width="9.1796875" style="52" customWidth="1"/>
    <col min="10762" max="10767" width="0" style="52" hidden="1" customWidth="1"/>
    <col min="10768" max="11009" width="0" style="52" hidden="1"/>
    <col min="11010" max="11010" width="75.453125" style="52" customWidth="1"/>
    <col min="11011" max="11011" width="11.54296875" style="52" customWidth="1"/>
    <col min="11012" max="11014" width="12.81640625" style="52" customWidth="1"/>
    <col min="11015" max="11015" width="17.81640625" style="52" customWidth="1"/>
    <col min="11016" max="11016" width="10.1796875" style="52" customWidth="1"/>
    <col min="11017" max="11017" width="9.1796875" style="52" customWidth="1"/>
    <col min="11018" max="11023" width="0" style="52" hidden="1" customWidth="1"/>
    <col min="11024" max="11265" width="0" style="52" hidden="1"/>
    <col min="11266" max="11266" width="75.453125" style="52" customWidth="1"/>
    <col min="11267" max="11267" width="11.54296875" style="52" customWidth="1"/>
    <col min="11268" max="11270" width="12.81640625" style="52" customWidth="1"/>
    <col min="11271" max="11271" width="17.81640625" style="52" customWidth="1"/>
    <col min="11272" max="11272" width="10.1796875" style="52" customWidth="1"/>
    <col min="11273" max="11273" width="9.1796875" style="52" customWidth="1"/>
    <col min="11274" max="11279" width="0" style="52" hidden="1" customWidth="1"/>
    <col min="11280" max="11521" width="0" style="52" hidden="1"/>
    <col min="11522" max="11522" width="75.453125" style="52" customWidth="1"/>
    <col min="11523" max="11523" width="11.54296875" style="52" customWidth="1"/>
    <col min="11524" max="11526" width="12.81640625" style="52" customWidth="1"/>
    <col min="11527" max="11527" width="17.81640625" style="52" customWidth="1"/>
    <col min="11528" max="11528" width="10.1796875" style="52" customWidth="1"/>
    <col min="11529" max="11529" width="9.1796875" style="52" customWidth="1"/>
    <col min="11530" max="11535" width="0" style="52" hidden="1" customWidth="1"/>
    <col min="11536" max="11777" width="0" style="52" hidden="1"/>
    <col min="11778" max="11778" width="75.453125" style="52" customWidth="1"/>
    <col min="11779" max="11779" width="11.54296875" style="52" customWidth="1"/>
    <col min="11780" max="11782" width="12.81640625" style="52" customWidth="1"/>
    <col min="11783" max="11783" width="17.81640625" style="52" customWidth="1"/>
    <col min="11784" max="11784" width="10.1796875" style="52" customWidth="1"/>
    <col min="11785" max="11785" width="9.1796875" style="52" customWidth="1"/>
    <col min="11786" max="11791" width="0" style="52" hidden="1" customWidth="1"/>
    <col min="11792" max="12033" width="0" style="52" hidden="1"/>
    <col min="12034" max="12034" width="75.453125" style="52" customWidth="1"/>
    <col min="12035" max="12035" width="11.54296875" style="52" customWidth="1"/>
    <col min="12036" max="12038" width="12.81640625" style="52" customWidth="1"/>
    <col min="12039" max="12039" width="17.81640625" style="52" customWidth="1"/>
    <col min="12040" max="12040" width="10.1796875" style="52" customWidth="1"/>
    <col min="12041" max="12041" width="9.1796875" style="52" customWidth="1"/>
    <col min="12042" max="12047" width="0" style="52" hidden="1" customWidth="1"/>
    <col min="12048" max="12289" width="0" style="52" hidden="1"/>
    <col min="12290" max="12290" width="75.453125" style="52" customWidth="1"/>
    <col min="12291" max="12291" width="11.54296875" style="52" customWidth="1"/>
    <col min="12292" max="12294" width="12.81640625" style="52" customWidth="1"/>
    <col min="12295" max="12295" width="17.81640625" style="52" customWidth="1"/>
    <col min="12296" max="12296" width="10.1796875" style="52" customWidth="1"/>
    <col min="12297" max="12297" width="9.1796875" style="52" customWidth="1"/>
    <col min="12298" max="12303" width="0" style="52" hidden="1" customWidth="1"/>
    <col min="12304" max="12545" width="0" style="52" hidden="1"/>
    <col min="12546" max="12546" width="75.453125" style="52" customWidth="1"/>
    <col min="12547" max="12547" width="11.54296875" style="52" customWidth="1"/>
    <col min="12548" max="12550" width="12.81640625" style="52" customWidth="1"/>
    <col min="12551" max="12551" width="17.81640625" style="52" customWidth="1"/>
    <col min="12552" max="12552" width="10.1796875" style="52" customWidth="1"/>
    <col min="12553" max="12553" width="9.1796875" style="52" customWidth="1"/>
    <col min="12554" max="12559" width="0" style="52" hidden="1" customWidth="1"/>
    <col min="12560" max="12801" width="0" style="52" hidden="1"/>
    <col min="12802" max="12802" width="75.453125" style="52" customWidth="1"/>
    <col min="12803" max="12803" width="11.54296875" style="52" customWidth="1"/>
    <col min="12804" max="12806" width="12.81640625" style="52" customWidth="1"/>
    <col min="12807" max="12807" width="17.81640625" style="52" customWidth="1"/>
    <col min="12808" max="12808" width="10.1796875" style="52" customWidth="1"/>
    <col min="12809" max="12809" width="9.1796875" style="52" customWidth="1"/>
    <col min="12810" max="12815" width="0" style="52" hidden="1" customWidth="1"/>
    <col min="12816" max="13057" width="0" style="52" hidden="1"/>
    <col min="13058" max="13058" width="75.453125" style="52" customWidth="1"/>
    <col min="13059" max="13059" width="11.54296875" style="52" customWidth="1"/>
    <col min="13060" max="13062" width="12.81640625" style="52" customWidth="1"/>
    <col min="13063" max="13063" width="17.81640625" style="52" customWidth="1"/>
    <col min="13064" max="13064" width="10.1796875" style="52" customWidth="1"/>
    <col min="13065" max="13065" width="9.1796875" style="52" customWidth="1"/>
    <col min="13066" max="13071" width="0" style="52" hidden="1" customWidth="1"/>
    <col min="13072" max="13313" width="0" style="52" hidden="1"/>
    <col min="13314" max="13314" width="75.453125" style="52" customWidth="1"/>
    <col min="13315" max="13315" width="11.54296875" style="52" customWidth="1"/>
    <col min="13316" max="13318" width="12.81640625" style="52" customWidth="1"/>
    <col min="13319" max="13319" width="17.81640625" style="52" customWidth="1"/>
    <col min="13320" max="13320" width="10.1796875" style="52" customWidth="1"/>
    <col min="13321" max="13321" width="9.1796875" style="52" customWidth="1"/>
    <col min="13322" max="13327" width="0" style="52" hidden="1" customWidth="1"/>
    <col min="13328" max="13569" width="0" style="52" hidden="1"/>
    <col min="13570" max="13570" width="75.453125" style="52" customWidth="1"/>
    <col min="13571" max="13571" width="11.54296875" style="52" customWidth="1"/>
    <col min="13572" max="13574" width="12.81640625" style="52" customWidth="1"/>
    <col min="13575" max="13575" width="17.81640625" style="52" customWidth="1"/>
    <col min="13576" max="13576" width="10.1796875" style="52" customWidth="1"/>
    <col min="13577" max="13577" width="9.1796875" style="52" customWidth="1"/>
    <col min="13578" max="13583" width="0" style="52" hidden="1" customWidth="1"/>
    <col min="13584" max="13825" width="0" style="52" hidden="1"/>
    <col min="13826" max="13826" width="75.453125" style="52" customWidth="1"/>
    <col min="13827" max="13827" width="11.54296875" style="52" customWidth="1"/>
    <col min="13828" max="13830" width="12.81640625" style="52" customWidth="1"/>
    <col min="13831" max="13831" width="17.81640625" style="52" customWidth="1"/>
    <col min="13832" max="13832" width="10.1796875" style="52" customWidth="1"/>
    <col min="13833" max="13833" width="9.1796875" style="52" customWidth="1"/>
    <col min="13834" max="13839" width="0" style="52" hidden="1" customWidth="1"/>
    <col min="13840" max="14081" width="0" style="52" hidden="1"/>
    <col min="14082" max="14082" width="75.453125" style="52" customWidth="1"/>
    <col min="14083" max="14083" width="11.54296875" style="52" customWidth="1"/>
    <col min="14084" max="14086" width="12.81640625" style="52" customWidth="1"/>
    <col min="14087" max="14087" width="17.81640625" style="52" customWidth="1"/>
    <col min="14088" max="14088" width="10.1796875" style="52" customWidth="1"/>
    <col min="14089" max="14089" width="9.1796875" style="52" customWidth="1"/>
    <col min="14090" max="14095" width="0" style="52" hidden="1" customWidth="1"/>
    <col min="14096" max="14337" width="0" style="52" hidden="1"/>
    <col min="14338" max="14338" width="75.453125" style="52" customWidth="1"/>
    <col min="14339" max="14339" width="11.54296875" style="52" customWidth="1"/>
    <col min="14340" max="14342" width="12.81640625" style="52" customWidth="1"/>
    <col min="14343" max="14343" width="17.81640625" style="52" customWidth="1"/>
    <col min="14344" max="14344" width="10.1796875" style="52" customWidth="1"/>
    <col min="14345" max="14345" width="9.1796875" style="52" customWidth="1"/>
    <col min="14346" max="14351" width="0" style="52" hidden="1" customWidth="1"/>
    <col min="14352" max="14593" width="0" style="52" hidden="1"/>
    <col min="14594" max="14594" width="75.453125" style="52" customWidth="1"/>
    <col min="14595" max="14595" width="11.54296875" style="52" customWidth="1"/>
    <col min="14596" max="14598" width="12.81640625" style="52" customWidth="1"/>
    <col min="14599" max="14599" width="17.81640625" style="52" customWidth="1"/>
    <col min="14600" max="14600" width="10.1796875" style="52" customWidth="1"/>
    <col min="14601" max="14601" width="9.1796875" style="52" customWidth="1"/>
    <col min="14602" max="14607" width="0" style="52" hidden="1" customWidth="1"/>
    <col min="14608" max="14849" width="0" style="52" hidden="1"/>
    <col min="14850" max="14850" width="75.453125" style="52" customWidth="1"/>
    <col min="14851" max="14851" width="11.54296875" style="52" customWidth="1"/>
    <col min="14852" max="14854" width="12.81640625" style="52" customWidth="1"/>
    <col min="14855" max="14855" width="17.81640625" style="52" customWidth="1"/>
    <col min="14856" max="14856" width="10.1796875" style="52" customWidth="1"/>
    <col min="14857" max="14857" width="9.1796875" style="52" customWidth="1"/>
    <col min="14858" max="14863" width="0" style="52" hidden="1" customWidth="1"/>
    <col min="14864" max="15105" width="0" style="52" hidden="1"/>
    <col min="15106" max="15106" width="75.453125" style="52" customWidth="1"/>
    <col min="15107" max="15107" width="11.54296875" style="52" customWidth="1"/>
    <col min="15108" max="15110" width="12.81640625" style="52" customWidth="1"/>
    <col min="15111" max="15111" width="17.81640625" style="52" customWidth="1"/>
    <col min="15112" max="15112" width="10.1796875" style="52" customWidth="1"/>
    <col min="15113" max="15113" width="9.1796875" style="52" customWidth="1"/>
    <col min="15114" max="15119" width="0" style="52" hidden="1" customWidth="1"/>
    <col min="15120" max="15361" width="0" style="52" hidden="1"/>
    <col min="15362" max="15362" width="75.453125" style="52" customWidth="1"/>
    <col min="15363" max="15363" width="11.54296875" style="52" customWidth="1"/>
    <col min="15364" max="15366" width="12.81640625" style="52" customWidth="1"/>
    <col min="15367" max="15367" width="17.81640625" style="52" customWidth="1"/>
    <col min="15368" max="15368" width="10.1796875" style="52" customWidth="1"/>
    <col min="15369" max="15369" width="9.1796875" style="52" customWidth="1"/>
    <col min="15370" max="15375" width="0" style="52" hidden="1" customWidth="1"/>
    <col min="15376" max="15617" width="0" style="52" hidden="1"/>
    <col min="15618" max="15618" width="75.453125" style="52" customWidth="1"/>
    <col min="15619" max="15619" width="11.54296875" style="52" customWidth="1"/>
    <col min="15620" max="15622" width="12.81640625" style="52" customWidth="1"/>
    <col min="15623" max="15623" width="17.81640625" style="52" customWidth="1"/>
    <col min="15624" max="15624" width="10.1796875" style="52" customWidth="1"/>
    <col min="15625" max="15625" width="9.1796875" style="52" customWidth="1"/>
    <col min="15626" max="15631" width="0" style="52" hidden="1" customWidth="1"/>
    <col min="15632" max="15873" width="0" style="52" hidden="1"/>
    <col min="15874" max="15874" width="75.453125" style="52" customWidth="1"/>
    <col min="15875" max="15875" width="11.54296875" style="52" customWidth="1"/>
    <col min="15876" max="15878" width="12.81640625" style="52" customWidth="1"/>
    <col min="15879" max="15879" width="17.81640625" style="52" customWidth="1"/>
    <col min="15880" max="15880" width="10.1796875" style="52" customWidth="1"/>
    <col min="15881" max="15881" width="9.1796875" style="52" customWidth="1"/>
    <col min="15882" max="15887" width="0" style="52" hidden="1" customWidth="1"/>
    <col min="15888" max="16129" width="0" style="52" hidden="1"/>
    <col min="16130" max="16130" width="75.453125" style="52" customWidth="1"/>
    <col min="16131" max="16131" width="11.54296875" style="52" customWidth="1"/>
    <col min="16132" max="16134" width="12.81640625" style="52" customWidth="1"/>
    <col min="16135" max="16135" width="17.81640625" style="52" customWidth="1"/>
    <col min="16136" max="16136" width="10.1796875" style="52" customWidth="1"/>
    <col min="16137" max="16137" width="9.1796875" style="52" customWidth="1"/>
    <col min="16138" max="16143" width="0" style="52" hidden="1" customWidth="1"/>
    <col min="16144" max="16384" width="0" style="52" hidden="1"/>
  </cols>
  <sheetData>
    <row r="1" spans="2:14" ht="45" customHeight="1" x14ac:dyDescent="0.35">
      <c r="B1" s="163" t="s">
        <v>78</v>
      </c>
      <c r="C1" s="164"/>
      <c r="D1" s="164"/>
      <c r="E1" s="164"/>
      <c r="F1" s="164"/>
      <c r="G1" s="165"/>
      <c r="H1" s="51"/>
    </row>
    <row r="2" spans="2:14" ht="28" x14ac:dyDescent="0.35">
      <c r="B2" s="53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4" t="s">
        <v>5</v>
      </c>
      <c r="J2" s="43"/>
      <c r="K2" s="43"/>
      <c r="L2" s="43"/>
      <c r="M2" s="43"/>
      <c r="N2" s="54"/>
    </row>
    <row r="3" spans="2:14" ht="14" x14ac:dyDescent="0.35">
      <c r="B3" s="48" t="s">
        <v>80</v>
      </c>
      <c r="C3" s="48">
        <v>31</v>
      </c>
      <c r="D3" s="48">
        <v>27</v>
      </c>
      <c r="E3" s="48">
        <v>1</v>
      </c>
      <c r="F3" s="48">
        <v>13</v>
      </c>
      <c r="G3" s="55">
        <v>72</v>
      </c>
      <c r="J3" s="56"/>
      <c r="K3" s="56"/>
      <c r="L3" s="56"/>
      <c r="M3" s="56"/>
      <c r="N3" s="56"/>
    </row>
    <row r="4" spans="2:14" ht="14" x14ac:dyDescent="0.35">
      <c r="B4" s="48"/>
      <c r="C4" s="81" t="s">
        <v>68</v>
      </c>
      <c r="D4" s="81" t="s">
        <v>68</v>
      </c>
      <c r="E4" s="81" t="s">
        <v>68</v>
      </c>
      <c r="F4" s="81" t="s">
        <v>68</v>
      </c>
      <c r="G4" s="82" t="s">
        <v>68</v>
      </c>
      <c r="J4" s="56"/>
      <c r="K4" s="56"/>
      <c r="L4" s="56"/>
      <c r="M4" s="56"/>
      <c r="N4" s="56"/>
    </row>
    <row r="5" spans="2:14" ht="14" x14ac:dyDescent="0.35">
      <c r="B5" s="57" t="s">
        <v>81</v>
      </c>
      <c r="C5" s="48">
        <v>55</v>
      </c>
      <c r="D5" s="48">
        <v>40</v>
      </c>
      <c r="E5" s="48">
        <v>4</v>
      </c>
      <c r="F5" s="48">
        <v>10</v>
      </c>
      <c r="G5" s="55">
        <v>109</v>
      </c>
      <c r="J5" s="56"/>
      <c r="K5" s="56"/>
      <c r="L5" s="56"/>
      <c r="M5" s="56"/>
      <c r="N5" s="56"/>
    </row>
    <row r="6" spans="2:14" ht="14" x14ac:dyDescent="0.35">
      <c r="B6" s="57" t="s">
        <v>82</v>
      </c>
      <c r="C6" s="48">
        <v>0</v>
      </c>
      <c r="D6" s="48">
        <v>0</v>
      </c>
      <c r="E6" s="48">
        <v>0</v>
      </c>
      <c r="F6" s="48">
        <v>0</v>
      </c>
      <c r="G6" s="55">
        <v>0</v>
      </c>
      <c r="J6" s="56"/>
      <c r="K6" s="56"/>
      <c r="L6" s="56"/>
      <c r="M6" s="56"/>
      <c r="N6" s="56"/>
    </row>
    <row r="7" spans="2:14" ht="14" x14ac:dyDescent="0.35">
      <c r="B7" s="57" t="s">
        <v>83</v>
      </c>
      <c r="C7" s="48">
        <v>5</v>
      </c>
      <c r="D7" s="48">
        <v>20</v>
      </c>
      <c r="E7" s="48">
        <v>1</v>
      </c>
      <c r="F7" s="48">
        <v>9</v>
      </c>
      <c r="G7" s="55">
        <v>35</v>
      </c>
      <c r="J7" s="56"/>
      <c r="K7" s="56"/>
      <c r="L7" s="56"/>
      <c r="M7" s="56"/>
      <c r="N7" s="56"/>
    </row>
    <row r="8" spans="2:14" ht="14" x14ac:dyDescent="0.35">
      <c r="B8" s="57"/>
      <c r="C8" s="81" t="s">
        <v>68</v>
      </c>
      <c r="D8" s="81" t="s">
        <v>68</v>
      </c>
      <c r="E8" s="81" t="s">
        <v>68</v>
      </c>
      <c r="F8" s="81" t="s">
        <v>68</v>
      </c>
      <c r="G8" s="82" t="s">
        <v>68</v>
      </c>
      <c r="J8" s="56"/>
      <c r="K8" s="56"/>
      <c r="L8" s="56"/>
      <c r="M8" s="56"/>
      <c r="N8" s="56"/>
    </row>
    <row r="9" spans="2:14" ht="14" x14ac:dyDescent="0.35">
      <c r="B9" s="57" t="s">
        <v>84</v>
      </c>
      <c r="C9" s="48">
        <v>0</v>
      </c>
      <c r="D9" s="48">
        <v>46</v>
      </c>
      <c r="E9" s="48">
        <v>9</v>
      </c>
      <c r="F9" s="48">
        <v>103</v>
      </c>
      <c r="G9" s="55">
        <v>158</v>
      </c>
      <c r="J9" s="56"/>
      <c r="K9" s="56"/>
      <c r="L9" s="56"/>
      <c r="M9" s="56"/>
      <c r="N9" s="56"/>
    </row>
    <row r="10" spans="2:14" ht="14" x14ac:dyDescent="0.35">
      <c r="B10" s="57" t="s">
        <v>85</v>
      </c>
      <c r="C10" s="48">
        <v>15</v>
      </c>
      <c r="D10" s="48">
        <v>29</v>
      </c>
      <c r="E10" s="48">
        <v>36</v>
      </c>
      <c r="F10" s="48">
        <v>241</v>
      </c>
      <c r="G10" s="55">
        <v>321</v>
      </c>
      <c r="J10" s="56"/>
      <c r="K10" s="56"/>
      <c r="L10" s="56"/>
      <c r="M10" s="56"/>
      <c r="N10" s="56"/>
    </row>
    <row r="11" spans="2:14" ht="14" x14ac:dyDescent="0.35">
      <c r="B11" s="48" t="s">
        <v>86</v>
      </c>
      <c r="C11" s="48">
        <v>170</v>
      </c>
      <c r="D11" s="48">
        <v>20</v>
      </c>
      <c r="E11" s="48">
        <v>9</v>
      </c>
      <c r="F11" s="48">
        <v>42</v>
      </c>
      <c r="G11" s="55">
        <v>241</v>
      </c>
      <c r="J11" s="56"/>
      <c r="K11" s="56"/>
      <c r="L11" s="56"/>
      <c r="M11" s="56"/>
      <c r="N11" s="56"/>
    </row>
    <row r="12" spans="2:14" ht="14" x14ac:dyDescent="0.35">
      <c r="B12" s="48" t="s">
        <v>87</v>
      </c>
      <c r="C12" s="48">
        <v>624</v>
      </c>
      <c r="D12" s="48">
        <v>83</v>
      </c>
      <c r="E12" s="48">
        <v>7</v>
      </c>
      <c r="F12" s="48">
        <v>81</v>
      </c>
      <c r="G12" s="55">
        <v>795</v>
      </c>
      <c r="J12" s="56"/>
      <c r="K12" s="56"/>
      <c r="L12" s="56"/>
      <c r="M12" s="56"/>
      <c r="N12" s="56"/>
    </row>
    <row r="13" spans="2:14" ht="14" x14ac:dyDescent="0.35">
      <c r="B13" s="48" t="s">
        <v>88</v>
      </c>
      <c r="C13" s="48">
        <v>68</v>
      </c>
      <c r="D13" s="48">
        <v>4</v>
      </c>
      <c r="E13" s="48">
        <v>4</v>
      </c>
      <c r="F13" s="48">
        <v>280</v>
      </c>
      <c r="G13" s="55">
        <v>356</v>
      </c>
      <c r="J13" s="56"/>
      <c r="K13" s="56"/>
      <c r="L13" s="56"/>
      <c r="M13" s="56"/>
      <c r="N13" s="56"/>
    </row>
    <row r="14" spans="2:14" ht="14" x14ac:dyDescent="0.35">
      <c r="B14" s="48" t="s">
        <v>89</v>
      </c>
      <c r="C14" s="48">
        <v>5</v>
      </c>
      <c r="D14" s="48">
        <v>23</v>
      </c>
      <c r="E14" s="48">
        <v>5</v>
      </c>
      <c r="F14" s="48">
        <v>0</v>
      </c>
      <c r="G14" s="55">
        <v>33</v>
      </c>
      <c r="J14" s="56"/>
      <c r="K14" s="56"/>
      <c r="L14" s="56"/>
      <c r="M14" s="56"/>
      <c r="N14" s="56"/>
    </row>
    <row r="15" spans="2:14" ht="14" x14ac:dyDescent="0.35">
      <c r="B15" s="48" t="s">
        <v>90</v>
      </c>
      <c r="C15" s="48">
        <v>119</v>
      </c>
      <c r="D15" s="48">
        <v>365</v>
      </c>
      <c r="E15" s="48">
        <v>22</v>
      </c>
      <c r="F15" s="48">
        <v>29</v>
      </c>
      <c r="G15" s="55">
        <v>535</v>
      </c>
      <c r="J15" s="56"/>
      <c r="K15" s="56"/>
      <c r="L15" s="56"/>
      <c r="M15" s="56"/>
      <c r="N15" s="56"/>
    </row>
    <row r="16" spans="2:14" ht="14" x14ac:dyDescent="0.35">
      <c r="B16" s="57" t="s">
        <v>91</v>
      </c>
      <c r="C16" s="48">
        <v>19</v>
      </c>
      <c r="D16" s="48">
        <v>9</v>
      </c>
      <c r="E16" s="48">
        <v>1</v>
      </c>
      <c r="F16" s="48">
        <v>6</v>
      </c>
      <c r="G16" s="55">
        <v>35</v>
      </c>
      <c r="J16" s="56"/>
      <c r="K16" s="56"/>
      <c r="L16" s="56"/>
      <c r="M16" s="56"/>
      <c r="N16" s="56"/>
    </row>
    <row r="17" spans="2:14" ht="14" x14ac:dyDescent="0.35">
      <c r="B17" s="58" t="s">
        <v>92</v>
      </c>
      <c r="C17" s="48">
        <v>79</v>
      </c>
      <c r="D17" s="48">
        <v>834</v>
      </c>
      <c r="E17" s="48">
        <v>14</v>
      </c>
      <c r="F17" s="48">
        <v>230</v>
      </c>
      <c r="G17" s="55">
        <v>1157</v>
      </c>
      <c r="J17" s="56"/>
      <c r="K17" s="56"/>
      <c r="L17" s="56"/>
      <c r="M17" s="56"/>
      <c r="N17" s="56"/>
    </row>
    <row r="18" spans="2:14" ht="33" customHeight="1" x14ac:dyDescent="0.35">
      <c r="B18" s="59" t="s">
        <v>5</v>
      </c>
      <c r="C18" s="60">
        <v>1190</v>
      </c>
      <c r="D18" s="60">
        <v>1500</v>
      </c>
      <c r="E18" s="60">
        <v>113</v>
      </c>
      <c r="F18" s="60">
        <v>1044</v>
      </c>
      <c r="G18" s="60">
        <v>3847</v>
      </c>
      <c r="J18" s="56"/>
      <c r="K18" s="56"/>
      <c r="L18" s="56"/>
      <c r="M18" s="56"/>
      <c r="N18" s="56"/>
    </row>
    <row r="19" spans="2:14" ht="22.5" customHeight="1" x14ac:dyDescent="0.35">
      <c r="B19" s="61"/>
      <c r="C19" s="55"/>
      <c r="D19" s="55"/>
      <c r="E19" s="55"/>
      <c r="F19" s="55"/>
    </row>
    <row r="20" spans="2:14" ht="22.5" customHeight="1" x14ac:dyDescent="0.35">
      <c r="B20" s="51" t="s">
        <v>93</v>
      </c>
      <c r="C20" s="62"/>
      <c r="D20" s="62"/>
      <c r="E20" s="62"/>
      <c r="F20" s="62"/>
    </row>
    <row r="21" spans="2:14" ht="15.75" customHeight="1" x14ac:dyDescent="0.35"/>
    <row r="22" spans="2:14" ht="22.5" customHeight="1" x14ac:dyDescent="0.35">
      <c r="B22" s="37" t="s">
        <v>65</v>
      </c>
    </row>
    <row r="23" spans="2:14" ht="22.5" customHeight="1" x14ac:dyDescent="0.25">
      <c r="D23" s="63"/>
      <c r="E23" s="63"/>
      <c r="F23" s="63"/>
      <c r="G23" s="63"/>
      <c r="H23" s="63"/>
    </row>
    <row r="24" spans="2:14" ht="22.5" customHeight="1" x14ac:dyDescent="0.25">
      <c r="D24" s="63"/>
      <c r="E24" s="63"/>
      <c r="F24" s="63"/>
      <c r="G24" s="63"/>
      <c r="H24" s="63"/>
    </row>
    <row r="25" spans="2:14" ht="22.5" customHeight="1" x14ac:dyDescent="0.25">
      <c r="C25" s="49"/>
      <c r="D25" s="50"/>
      <c r="E25" s="50"/>
      <c r="F25" s="63"/>
      <c r="G25" s="63"/>
      <c r="H25" s="63"/>
    </row>
    <row r="26" spans="2:14" ht="22.5" customHeight="1" x14ac:dyDescent="0.25">
      <c r="C26" s="49"/>
      <c r="D26" s="50"/>
      <c r="E26" s="50"/>
      <c r="F26" s="63"/>
      <c r="G26" s="63"/>
      <c r="H26" s="63"/>
    </row>
    <row r="27" spans="2:14" ht="22.5" customHeight="1" x14ac:dyDescent="0.25">
      <c r="D27" s="63"/>
      <c r="E27" s="63"/>
      <c r="F27" s="63"/>
      <c r="G27" s="63"/>
      <c r="H27" s="63"/>
    </row>
    <row r="28" spans="2:14" ht="22.5" customHeight="1" x14ac:dyDescent="0.25">
      <c r="D28" s="63"/>
      <c r="E28" s="63"/>
      <c r="F28" s="63"/>
      <c r="G28" s="63"/>
      <c r="H28" s="63"/>
    </row>
    <row r="29" spans="2:14" ht="22.5" customHeight="1" x14ac:dyDescent="0.25">
      <c r="D29" s="63"/>
      <c r="E29" s="63"/>
      <c r="F29" s="63"/>
      <c r="G29" s="63"/>
      <c r="H29" s="63"/>
    </row>
    <row r="30" spans="2:14" ht="22.5" customHeight="1" x14ac:dyDescent="0.25">
      <c r="D30" s="63"/>
      <c r="E30" s="63"/>
      <c r="F30" s="63"/>
      <c r="G30" s="63"/>
      <c r="H30" s="63"/>
    </row>
    <row r="31" spans="2:14" ht="22.5" customHeight="1" x14ac:dyDescent="0.25">
      <c r="D31" s="63"/>
      <c r="E31" s="63"/>
      <c r="F31" s="63"/>
      <c r="G31" s="63"/>
      <c r="H31" s="63"/>
    </row>
    <row r="32" spans="2:14" ht="22.5" customHeight="1" x14ac:dyDescent="0.25">
      <c r="D32" s="63"/>
      <c r="E32" s="63"/>
      <c r="F32" s="63"/>
      <c r="G32" s="63"/>
      <c r="H32" s="63"/>
    </row>
    <row r="33" spans="4:8" ht="22.5" customHeight="1" x14ac:dyDescent="0.25">
      <c r="D33" s="63"/>
      <c r="E33" s="63"/>
      <c r="F33" s="63"/>
      <c r="G33" s="63"/>
      <c r="H33" s="63"/>
    </row>
    <row r="34" spans="4:8" ht="22.5" customHeight="1" x14ac:dyDescent="0.25">
      <c r="D34" s="63"/>
      <c r="E34" s="63"/>
      <c r="F34" s="63"/>
      <c r="G34" s="63"/>
      <c r="H34" s="63"/>
    </row>
    <row r="35" spans="4:8" ht="22.5" customHeight="1" x14ac:dyDescent="0.25">
      <c r="D35" s="63"/>
      <c r="E35" s="63"/>
      <c r="F35" s="63"/>
      <c r="G35" s="63"/>
      <c r="H35" s="63"/>
    </row>
    <row r="36" spans="4:8" ht="22.5" customHeight="1" x14ac:dyDescent="0.25">
      <c r="D36" s="63"/>
      <c r="E36" s="63"/>
      <c r="F36" s="63"/>
      <c r="G36" s="63"/>
      <c r="H36" s="63"/>
    </row>
  </sheetData>
  <mergeCells count="1">
    <mergeCell ref="B1:G1"/>
  </mergeCells>
  <conditionalFormatting sqref="J3:N18">
    <cfRule type="cellIs" dxfId="12" priority="1" stopIfTrue="1" operator="greaterThan">
      <formula>0.5</formula>
    </cfRule>
    <cfRule type="cellIs" dxfId="11" priority="2" stopIfTrue="1" operator="lessThan">
      <formula>-0.5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  <pageSetUpPr fitToPage="1"/>
  </sheetPr>
  <dimension ref="B1:O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5"/>
  <cols>
    <col min="1" max="1" width="9.1796875" style="52"/>
    <col min="2" max="2" width="63.1796875" style="52" customWidth="1"/>
    <col min="3" max="3" width="11.54296875" style="52" customWidth="1"/>
    <col min="4" max="4" width="15.453125" style="52" customWidth="1"/>
    <col min="5" max="5" width="13.1796875" style="52" customWidth="1"/>
    <col min="6" max="6" width="14.54296875" style="52" customWidth="1"/>
    <col min="7" max="7" width="17.81640625" style="52" customWidth="1"/>
    <col min="8" max="8" width="10.1796875" style="52" customWidth="1"/>
    <col min="9" max="9" width="9.1796875" style="52"/>
    <col min="10" max="10" width="5.1796875" style="52" customWidth="1"/>
    <col min="11" max="14" width="9.1796875" style="52"/>
    <col min="15" max="15" width="1.453125" style="52" customWidth="1"/>
    <col min="16" max="257" width="9.1796875" style="52"/>
    <col min="258" max="258" width="45" style="52" customWidth="1"/>
    <col min="259" max="259" width="11.54296875" style="52" customWidth="1"/>
    <col min="260" max="260" width="15.453125" style="52" customWidth="1"/>
    <col min="261" max="261" width="13.1796875" style="52" customWidth="1"/>
    <col min="262" max="262" width="14.54296875" style="52" customWidth="1"/>
    <col min="263" max="263" width="17.81640625" style="52" customWidth="1"/>
    <col min="264" max="264" width="10.1796875" style="52" customWidth="1"/>
    <col min="265" max="265" width="9.1796875" style="52"/>
    <col min="266" max="266" width="5.1796875" style="52" customWidth="1"/>
    <col min="267" max="270" width="9.1796875" style="52"/>
    <col min="271" max="271" width="1.453125" style="52" customWidth="1"/>
    <col min="272" max="513" width="9.1796875" style="52"/>
    <col min="514" max="514" width="45" style="52" customWidth="1"/>
    <col min="515" max="515" width="11.54296875" style="52" customWidth="1"/>
    <col min="516" max="516" width="15.453125" style="52" customWidth="1"/>
    <col min="517" max="517" width="13.1796875" style="52" customWidth="1"/>
    <col min="518" max="518" width="14.54296875" style="52" customWidth="1"/>
    <col min="519" max="519" width="17.81640625" style="52" customWidth="1"/>
    <col min="520" max="520" width="10.1796875" style="52" customWidth="1"/>
    <col min="521" max="521" width="9.1796875" style="52"/>
    <col min="522" max="522" width="5.1796875" style="52" customWidth="1"/>
    <col min="523" max="526" width="9.1796875" style="52"/>
    <col min="527" max="527" width="1.453125" style="52" customWidth="1"/>
    <col min="528" max="769" width="9.1796875" style="52"/>
    <col min="770" max="770" width="45" style="52" customWidth="1"/>
    <col min="771" max="771" width="11.54296875" style="52" customWidth="1"/>
    <col min="772" max="772" width="15.453125" style="52" customWidth="1"/>
    <col min="773" max="773" width="13.1796875" style="52" customWidth="1"/>
    <col min="774" max="774" width="14.54296875" style="52" customWidth="1"/>
    <col min="775" max="775" width="17.81640625" style="52" customWidth="1"/>
    <col min="776" max="776" width="10.1796875" style="52" customWidth="1"/>
    <col min="777" max="777" width="9.1796875" style="52"/>
    <col min="778" max="778" width="5.1796875" style="52" customWidth="1"/>
    <col min="779" max="782" width="9.1796875" style="52"/>
    <col min="783" max="783" width="1.453125" style="52" customWidth="1"/>
    <col min="784" max="1025" width="9.1796875" style="52"/>
    <col min="1026" max="1026" width="45" style="52" customWidth="1"/>
    <col min="1027" max="1027" width="11.54296875" style="52" customWidth="1"/>
    <col min="1028" max="1028" width="15.453125" style="52" customWidth="1"/>
    <col min="1029" max="1029" width="13.1796875" style="52" customWidth="1"/>
    <col min="1030" max="1030" width="14.54296875" style="52" customWidth="1"/>
    <col min="1031" max="1031" width="17.81640625" style="52" customWidth="1"/>
    <col min="1032" max="1032" width="10.1796875" style="52" customWidth="1"/>
    <col min="1033" max="1033" width="9.1796875" style="52"/>
    <col min="1034" max="1034" width="5.1796875" style="52" customWidth="1"/>
    <col min="1035" max="1038" width="9.1796875" style="52"/>
    <col min="1039" max="1039" width="1.453125" style="52" customWidth="1"/>
    <col min="1040" max="1281" width="9.1796875" style="52"/>
    <col min="1282" max="1282" width="45" style="52" customWidth="1"/>
    <col min="1283" max="1283" width="11.54296875" style="52" customWidth="1"/>
    <col min="1284" max="1284" width="15.453125" style="52" customWidth="1"/>
    <col min="1285" max="1285" width="13.1796875" style="52" customWidth="1"/>
    <col min="1286" max="1286" width="14.54296875" style="52" customWidth="1"/>
    <col min="1287" max="1287" width="17.81640625" style="52" customWidth="1"/>
    <col min="1288" max="1288" width="10.1796875" style="52" customWidth="1"/>
    <col min="1289" max="1289" width="9.1796875" style="52"/>
    <col min="1290" max="1290" width="5.1796875" style="52" customWidth="1"/>
    <col min="1291" max="1294" width="9.1796875" style="52"/>
    <col min="1295" max="1295" width="1.453125" style="52" customWidth="1"/>
    <col min="1296" max="1537" width="9.1796875" style="52"/>
    <col min="1538" max="1538" width="45" style="52" customWidth="1"/>
    <col min="1539" max="1539" width="11.54296875" style="52" customWidth="1"/>
    <col min="1540" max="1540" width="15.453125" style="52" customWidth="1"/>
    <col min="1541" max="1541" width="13.1796875" style="52" customWidth="1"/>
    <col min="1542" max="1542" width="14.54296875" style="52" customWidth="1"/>
    <col min="1543" max="1543" width="17.81640625" style="52" customWidth="1"/>
    <col min="1544" max="1544" width="10.1796875" style="52" customWidth="1"/>
    <col min="1545" max="1545" width="9.1796875" style="52"/>
    <col min="1546" max="1546" width="5.1796875" style="52" customWidth="1"/>
    <col min="1547" max="1550" width="9.1796875" style="52"/>
    <col min="1551" max="1551" width="1.453125" style="52" customWidth="1"/>
    <col min="1552" max="1793" width="9.1796875" style="52"/>
    <col min="1794" max="1794" width="45" style="52" customWidth="1"/>
    <col min="1795" max="1795" width="11.54296875" style="52" customWidth="1"/>
    <col min="1796" max="1796" width="15.453125" style="52" customWidth="1"/>
    <col min="1797" max="1797" width="13.1796875" style="52" customWidth="1"/>
    <col min="1798" max="1798" width="14.54296875" style="52" customWidth="1"/>
    <col min="1799" max="1799" width="17.81640625" style="52" customWidth="1"/>
    <col min="1800" max="1800" width="10.1796875" style="52" customWidth="1"/>
    <col min="1801" max="1801" width="9.1796875" style="52"/>
    <col min="1802" max="1802" width="5.1796875" style="52" customWidth="1"/>
    <col min="1803" max="1806" width="9.1796875" style="52"/>
    <col min="1807" max="1807" width="1.453125" style="52" customWidth="1"/>
    <col min="1808" max="2049" width="9.1796875" style="52"/>
    <col min="2050" max="2050" width="45" style="52" customWidth="1"/>
    <col min="2051" max="2051" width="11.54296875" style="52" customWidth="1"/>
    <col min="2052" max="2052" width="15.453125" style="52" customWidth="1"/>
    <col min="2053" max="2053" width="13.1796875" style="52" customWidth="1"/>
    <col min="2054" max="2054" width="14.54296875" style="52" customWidth="1"/>
    <col min="2055" max="2055" width="17.81640625" style="52" customWidth="1"/>
    <col min="2056" max="2056" width="10.1796875" style="52" customWidth="1"/>
    <col min="2057" max="2057" width="9.1796875" style="52"/>
    <col min="2058" max="2058" width="5.1796875" style="52" customWidth="1"/>
    <col min="2059" max="2062" width="9.1796875" style="52"/>
    <col min="2063" max="2063" width="1.453125" style="52" customWidth="1"/>
    <col min="2064" max="2305" width="9.1796875" style="52"/>
    <col min="2306" max="2306" width="45" style="52" customWidth="1"/>
    <col min="2307" max="2307" width="11.54296875" style="52" customWidth="1"/>
    <col min="2308" max="2308" width="15.453125" style="52" customWidth="1"/>
    <col min="2309" max="2309" width="13.1796875" style="52" customWidth="1"/>
    <col min="2310" max="2310" width="14.54296875" style="52" customWidth="1"/>
    <col min="2311" max="2311" width="17.81640625" style="52" customWidth="1"/>
    <col min="2312" max="2312" width="10.1796875" style="52" customWidth="1"/>
    <col min="2313" max="2313" width="9.1796875" style="52"/>
    <col min="2314" max="2314" width="5.1796875" style="52" customWidth="1"/>
    <col min="2315" max="2318" width="9.1796875" style="52"/>
    <col min="2319" max="2319" width="1.453125" style="52" customWidth="1"/>
    <col min="2320" max="2561" width="9.1796875" style="52"/>
    <col min="2562" max="2562" width="45" style="52" customWidth="1"/>
    <col min="2563" max="2563" width="11.54296875" style="52" customWidth="1"/>
    <col min="2564" max="2564" width="15.453125" style="52" customWidth="1"/>
    <col min="2565" max="2565" width="13.1796875" style="52" customWidth="1"/>
    <col min="2566" max="2566" width="14.54296875" style="52" customWidth="1"/>
    <col min="2567" max="2567" width="17.81640625" style="52" customWidth="1"/>
    <col min="2568" max="2568" width="10.1796875" style="52" customWidth="1"/>
    <col min="2569" max="2569" width="9.1796875" style="52"/>
    <col min="2570" max="2570" width="5.1796875" style="52" customWidth="1"/>
    <col min="2571" max="2574" width="9.1796875" style="52"/>
    <col min="2575" max="2575" width="1.453125" style="52" customWidth="1"/>
    <col min="2576" max="2817" width="9.1796875" style="52"/>
    <col min="2818" max="2818" width="45" style="52" customWidth="1"/>
    <col min="2819" max="2819" width="11.54296875" style="52" customWidth="1"/>
    <col min="2820" max="2820" width="15.453125" style="52" customWidth="1"/>
    <col min="2821" max="2821" width="13.1796875" style="52" customWidth="1"/>
    <col min="2822" max="2822" width="14.54296875" style="52" customWidth="1"/>
    <col min="2823" max="2823" width="17.81640625" style="52" customWidth="1"/>
    <col min="2824" max="2824" width="10.1796875" style="52" customWidth="1"/>
    <col min="2825" max="2825" width="9.1796875" style="52"/>
    <col min="2826" max="2826" width="5.1796875" style="52" customWidth="1"/>
    <col min="2827" max="2830" width="9.1796875" style="52"/>
    <col min="2831" max="2831" width="1.453125" style="52" customWidth="1"/>
    <col min="2832" max="3073" width="9.1796875" style="52"/>
    <col min="3074" max="3074" width="45" style="52" customWidth="1"/>
    <col min="3075" max="3075" width="11.54296875" style="52" customWidth="1"/>
    <col min="3076" max="3076" width="15.453125" style="52" customWidth="1"/>
    <col min="3077" max="3077" width="13.1796875" style="52" customWidth="1"/>
    <col min="3078" max="3078" width="14.54296875" style="52" customWidth="1"/>
    <col min="3079" max="3079" width="17.81640625" style="52" customWidth="1"/>
    <col min="3080" max="3080" width="10.1796875" style="52" customWidth="1"/>
    <col min="3081" max="3081" width="9.1796875" style="52"/>
    <col min="3082" max="3082" width="5.1796875" style="52" customWidth="1"/>
    <col min="3083" max="3086" width="9.1796875" style="52"/>
    <col min="3087" max="3087" width="1.453125" style="52" customWidth="1"/>
    <col min="3088" max="3329" width="9.1796875" style="52"/>
    <col min="3330" max="3330" width="45" style="52" customWidth="1"/>
    <col min="3331" max="3331" width="11.54296875" style="52" customWidth="1"/>
    <col min="3332" max="3332" width="15.453125" style="52" customWidth="1"/>
    <col min="3333" max="3333" width="13.1796875" style="52" customWidth="1"/>
    <col min="3334" max="3334" width="14.54296875" style="52" customWidth="1"/>
    <col min="3335" max="3335" width="17.81640625" style="52" customWidth="1"/>
    <col min="3336" max="3336" width="10.1796875" style="52" customWidth="1"/>
    <col min="3337" max="3337" width="9.1796875" style="52"/>
    <col min="3338" max="3338" width="5.1796875" style="52" customWidth="1"/>
    <col min="3339" max="3342" width="9.1796875" style="52"/>
    <col min="3343" max="3343" width="1.453125" style="52" customWidth="1"/>
    <col min="3344" max="3585" width="9.1796875" style="52"/>
    <col min="3586" max="3586" width="45" style="52" customWidth="1"/>
    <col min="3587" max="3587" width="11.54296875" style="52" customWidth="1"/>
    <col min="3588" max="3588" width="15.453125" style="52" customWidth="1"/>
    <col min="3589" max="3589" width="13.1796875" style="52" customWidth="1"/>
    <col min="3590" max="3590" width="14.54296875" style="52" customWidth="1"/>
    <col min="3591" max="3591" width="17.81640625" style="52" customWidth="1"/>
    <col min="3592" max="3592" width="10.1796875" style="52" customWidth="1"/>
    <col min="3593" max="3593" width="9.1796875" style="52"/>
    <col min="3594" max="3594" width="5.1796875" style="52" customWidth="1"/>
    <col min="3595" max="3598" width="9.1796875" style="52"/>
    <col min="3599" max="3599" width="1.453125" style="52" customWidth="1"/>
    <col min="3600" max="3841" width="9.1796875" style="52"/>
    <col min="3842" max="3842" width="45" style="52" customWidth="1"/>
    <col min="3843" max="3843" width="11.54296875" style="52" customWidth="1"/>
    <col min="3844" max="3844" width="15.453125" style="52" customWidth="1"/>
    <col min="3845" max="3845" width="13.1796875" style="52" customWidth="1"/>
    <col min="3846" max="3846" width="14.54296875" style="52" customWidth="1"/>
    <col min="3847" max="3847" width="17.81640625" style="52" customWidth="1"/>
    <col min="3848" max="3848" width="10.1796875" style="52" customWidth="1"/>
    <col min="3849" max="3849" width="9.1796875" style="52"/>
    <col min="3850" max="3850" width="5.1796875" style="52" customWidth="1"/>
    <col min="3851" max="3854" width="9.1796875" style="52"/>
    <col min="3855" max="3855" width="1.453125" style="52" customWidth="1"/>
    <col min="3856" max="4097" width="9.1796875" style="52"/>
    <col min="4098" max="4098" width="45" style="52" customWidth="1"/>
    <col min="4099" max="4099" width="11.54296875" style="52" customWidth="1"/>
    <col min="4100" max="4100" width="15.453125" style="52" customWidth="1"/>
    <col min="4101" max="4101" width="13.1796875" style="52" customWidth="1"/>
    <col min="4102" max="4102" width="14.54296875" style="52" customWidth="1"/>
    <col min="4103" max="4103" width="17.81640625" style="52" customWidth="1"/>
    <col min="4104" max="4104" width="10.1796875" style="52" customWidth="1"/>
    <col min="4105" max="4105" width="9.1796875" style="52"/>
    <col min="4106" max="4106" width="5.1796875" style="52" customWidth="1"/>
    <col min="4107" max="4110" width="9.1796875" style="52"/>
    <col min="4111" max="4111" width="1.453125" style="52" customWidth="1"/>
    <col min="4112" max="4353" width="9.1796875" style="52"/>
    <col min="4354" max="4354" width="45" style="52" customWidth="1"/>
    <col min="4355" max="4355" width="11.54296875" style="52" customWidth="1"/>
    <col min="4356" max="4356" width="15.453125" style="52" customWidth="1"/>
    <col min="4357" max="4357" width="13.1796875" style="52" customWidth="1"/>
    <col min="4358" max="4358" width="14.54296875" style="52" customWidth="1"/>
    <col min="4359" max="4359" width="17.81640625" style="52" customWidth="1"/>
    <col min="4360" max="4360" width="10.1796875" style="52" customWidth="1"/>
    <col min="4361" max="4361" width="9.1796875" style="52"/>
    <col min="4362" max="4362" width="5.1796875" style="52" customWidth="1"/>
    <col min="4363" max="4366" width="9.1796875" style="52"/>
    <col min="4367" max="4367" width="1.453125" style="52" customWidth="1"/>
    <col min="4368" max="4609" width="9.1796875" style="52"/>
    <col min="4610" max="4610" width="45" style="52" customWidth="1"/>
    <col min="4611" max="4611" width="11.54296875" style="52" customWidth="1"/>
    <col min="4612" max="4612" width="15.453125" style="52" customWidth="1"/>
    <col min="4613" max="4613" width="13.1796875" style="52" customWidth="1"/>
    <col min="4614" max="4614" width="14.54296875" style="52" customWidth="1"/>
    <col min="4615" max="4615" width="17.81640625" style="52" customWidth="1"/>
    <col min="4616" max="4616" width="10.1796875" style="52" customWidth="1"/>
    <col min="4617" max="4617" width="9.1796875" style="52"/>
    <col min="4618" max="4618" width="5.1796875" style="52" customWidth="1"/>
    <col min="4619" max="4622" width="9.1796875" style="52"/>
    <col min="4623" max="4623" width="1.453125" style="52" customWidth="1"/>
    <col min="4624" max="4865" width="9.1796875" style="52"/>
    <col min="4866" max="4866" width="45" style="52" customWidth="1"/>
    <col min="4867" max="4867" width="11.54296875" style="52" customWidth="1"/>
    <col min="4868" max="4868" width="15.453125" style="52" customWidth="1"/>
    <col min="4869" max="4869" width="13.1796875" style="52" customWidth="1"/>
    <col min="4870" max="4870" width="14.54296875" style="52" customWidth="1"/>
    <col min="4871" max="4871" width="17.81640625" style="52" customWidth="1"/>
    <col min="4872" max="4872" width="10.1796875" style="52" customWidth="1"/>
    <col min="4873" max="4873" width="9.1796875" style="52"/>
    <col min="4874" max="4874" width="5.1796875" style="52" customWidth="1"/>
    <col min="4875" max="4878" width="9.1796875" style="52"/>
    <col min="4879" max="4879" width="1.453125" style="52" customWidth="1"/>
    <col min="4880" max="5121" width="9.1796875" style="52"/>
    <col min="5122" max="5122" width="45" style="52" customWidth="1"/>
    <col min="5123" max="5123" width="11.54296875" style="52" customWidth="1"/>
    <col min="5124" max="5124" width="15.453125" style="52" customWidth="1"/>
    <col min="5125" max="5125" width="13.1796875" style="52" customWidth="1"/>
    <col min="5126" max="5126" width="14.54296875" style="52" customWidth="1"/>
    <col min="5127" max="5127" width="17.81640625" style="52" customWidth="1"/>
    <col min="5128" max="5128" width="10.1796875" style="52" customWidth="1"/>
    <col min="5129" max="5129" width="9.1796875" style="52"/>
    <col min="5130" max="5130" width="5.1796875" style="52" customWidth="1"/>
    <col min="5131" max="5134" width="9.1796875" style="52"/>
    <col min="5135" max="5135" width="1.453125" style="52" customWidth="1"/>
    <col min="5136" max="5377" width="9.1796875" style="52"/>
    <col min="5378" max="5378" width="45" style="52" customWidth="1"/>
    <col min="5379" max="5379" width="11.54296875" style="52" customWidth="1"/>
    <col min="5380" max="5380" width="15.453125" style="52" customWidth="1"/>
    <col min="5381" max="5381" width="13.1796875" style="52" customWidth="1"/>
    <col min="5382" max="5382" width="14.54296875" style="52" customWidth="1"/>
    <col min="5383" max="5383" width="17.81640625" style="52" customWidth="1"/>
    <col min="5384" max="5384" width="10.1796875" style="52" customWidth="1"/>
    <col min="5385" max="5385" width="9.1796875" style="52"/>
    <col min="5386" max="5386" width="5.1796875" style="52" customWidth="1"/>
    <col min="5387" max="5390" width="9.1796875" style="52"/>
    <col min="5391" max="5391" width="1.453125" style="52" customWidth="1"/>
    <col min="5392" max="5633" width="9.1796875" style="52"/>
    <col min="5634" max="5634" width="45" style="52" customWidth="1"/>
    <col min="5635" max="5635" width="11.54296875" style="52" customWidth="1"/>
    <col min="5636" max="5636" width="15.453125" style="52" customWidth="1"/>
    <col min="5637" max="5637" width="13.1796875" style="52" customWidth="1"/>
    <col min="5638" max="5638" width="14.54296875" style="52" customWidth="1"/>
    <col min="5639" max="5639" width="17.81640625" style="52" customWidth="1"/>
    <col min="5640" max="5640" width="10.1796875" style="52" customWidth="1"/>
    <col min="5641" max="5641" width="9.1796875" style="52"/>
    <col min="5642" max="5642" width="5.1796875" style="52" customWidth="1"/>
    <col min="5643" max="5646" width="9.1796875" style="52"/>
    <col min="5647" max="5647" width="1.453125" style="52" customWidth="1"/>
    <col min="5648" max="5889" width="9.1796875" style="52"/>
    <col min="5890" max="5890" width="45" style="52" customWidth="1"/>
    <col min="5891" max="5891" width="11.54296875" style="52" customWidth="1"/>
    <col min="5892" max="5892" width="15.453125" style="52" customWidth="1"/>
    <col min="5893" max="5893" width="13.1796875" style="52" customWidth="1"/>
    <col min="5894" max="5894" width="14.54296875" style="52" customWidth="1"/>
    <col min="5895" max="5895" width="17.81640625" style="52" customWidth="1"/>
    <col min="5896" max="5896" width="10.1796875" style="52" customWidth="1"/>
    <col min="5897" max="5897" width="9.1796875" style="52"/>
    <col min="5898" max="5898" width="5.1796875" style="52" customWidth="1"/>
    <col min="5899" max="5902" width="9.1796875" style="52"/>
    <col min="5903" max="5903" width="1.453125" style="52" customWidth="1"/>
    <col min="5904" max="6145" width="9.1796875" style="52"/>
    <col min="6146" max="6146" width="45" style="52" customWidth="1"/>
    <col min="6147" max="6147" width="11.54296875" style="52" customWidth="1"/>
    <col min="6148" max="6148" width="15.453125" style="52" customWidth="1"/>
    <col min="6149" max="6149" width="13.1796875" style="52" customWidth="1"/>
    <col min="6150" max="6150" width="14.54296875" style="52" customWidth="1"/>
    <col min="6151" max="6151" width="17.81640625" style="52" customWidth="1"/>
    <col min="6152" max="6152" width="10.1796875" style="52" customWidth="1"/>
    <col min="6153" max="6153" width="9.1796875" style="52"/>
    <col min="6154" max="6154" width="5.1796875" style="52" customWidth="1"/>
    <col min="6155" max="6158" width="9.1796875" style="52"/>
    <col min="6159" max="6159" width="1.453125" style="52" customWidth="1"/>
    <col min="6160" max="6401" width="9.1796875" style="52"/>
    <col min="6402" max="6402" width="45" style="52" customWidth="1"/>
    <col min="6403" max="6403" width="11.54296875" style="52" customWidth="1"/>
    <col min="6404" max="6404" width="15.453125" style="52" customWidth="1"/>
    <col min="6405" max="6405" width="13.1796875" style="52" customWidth="1"/>
    <col min="6406" max="6406" width="14.54296875" style="52" customWidth="1"/>
    <col min="6407" max="6407" width="17.81640625" style="52" customWidth="1"/>
    <col min="6408" max="6408" width="10.1796875" style="52" customWidth="1"/>
    <col min="6409" max="6409" width="9.1796875" style="52"/>
    <col min="6410" max="6410" width="5.1796875" style="52" customWidth="1"/>
    <col min="6411" max="6414" width="9.1796875" style="52"/>
    <col min="6415" max="6415" width="1.453125" style="52" customWidth="1"/>
    <col min="6416" max="6657" width="9.1796875" style="52"/>
    <col min="6658" max="6658" width="45" style="52" customWidth="1"/>
    <col min="6659" max="6659" width="11.54296875" style="52" customWidth="1"/>
    <col min="6660" max="6660" width="15.453125" style="52" customWidth="1"/>
    <col min="6661" max="6661" width="13.1796875" style="52" customWidth="1"/>
    <col min="6662" max="6662" width="14.54296875" style="52" customWidth="1"/>
    <col min="6663" max="6663" width="17.81640625" style="52" customWidth="1"/>
    <col min="6664" max="6664" width="10.1796875" style="52" customWidth="1"/>
    <col min="6665" max="6665" width="9.1796875" style="52"/>
    <col min="6666" max="6666" width="5.1796875" style="52" customWidth="1"/>
    <col min="6667" max="6670" width="9.1796875" style="52"/>
    <col min="6671" max="6671" width="1.453125" style="52" customWidth="1"/>
    <col min="6672" max="6913" width="9.1796875" style="52"/>
    <col min="6914" max="6914" width="45" style="52" customWidth="1"/>
    <col min="6915" max="6915" width="11.54296875" style="52" customWidth="1"/>
    <col min="6916" max="6916" width="15.453125" style="52" customWidth="1"/>
    <col min="6917" max="6917" width="13.1796875" style="52" customWidth="1"/>
    <col min="6918" max="6918" width="14.54296875" style="52" customWidth="1"/>
    <col min="6919" max="6919" width="17.81640625" style="52" customWidth="1"/>
    <col min="6920" max="6920" width="10.1796875" style="52" customWidth="1"/>
    <col min="6921" max="6921" width="9.1796875" style="52"/>
    <col min="6922" max="6922" width="5.1796875" style="52" customWidth="1"/>
    <col min="6923" max="6926" width="9.1796875" style="52"/>
    <col min="6927" max="6927" width="1.453125" style="52" customWidth="1"/>
    <col min="6928" max="7169" width="9.1796875" style="52"/>
    <col min="7170" max="7170" width="45" style="52" customWidth="1"/>
    <col min="7171" max="7171" width="11.54296875" style="52" customWidth="1"/>
    <col min="7172" max="7172" width="15.453125" style="52" customWidth="1"/>
    <col min="7173" max="7173" width="13.1796875" style="52" customWidth="1"/>
    <col min="7174" max="7174" width="14.54296875" style="52" customWidth="1"/>
    <col min="7175" max="7175" width="17.81640625" style="52" customWidth="1"/>
    <col min="7176" max="7176" width="10.1796875" style="52" customWidth="1"/>
    <col min="7177" max="7177" width="9.1796875" style="52"/>
    <col min="7178" max="7178" width="5.1796875" style="52" customWidth="1"/>
    <col min="7179" max="7182" width="9.1796875" style="52"/>
    <col min="7183" max="7183" width="1.453125" style="52" customWidth="1"/>
    <col min="7184" max="7425" width="9.1796875" style="52"/>
    <col min="7426" max="7426" width="45" style="52" customWidth="1"/>
    <col min="7427" max="7427" width="11.54296875" style="52" customWidth="1"/>
    <col min="7428" max="7428" width="15.453125" style="52" customWidth="1"/>
    <col min="7429" max="7429" width="13.1796875" style="52" customWidth="1"/>
    <col min="7430" max="7430" width="14.54296875" style="52" customWidth="1"/>
    <col min="7431" max="7431" width="17.81640625" style="52" customWidth="1"/>
    <col min="7432" max="7432" width="10.1796875" style="52" customWidth="1"/>
    <col min="7433" max="7433" width="9.1796875" style="52"/>
    <col min="7434" max="7434" width="5.1796875" style="52" customWidth="1"/>
    <col min="7435" max="7438" width="9.1796875" style="52"/>
    <col min="7439" max="7439" width="1.453125" style="52" customWidth="1"/>
    <col min="7440" max="7681" width="9.1796875" style="52"/>
    <col min="7682" max="7682" width="45" style="52" customWidth="1"/>
    <col min="7683" max="7683" width="11.54296875" style="52" customWidth="1"/>
    <col min="7684" max="7684" width="15.453125" style="52" customWidth="1"/>
    <col min="7685" max="7685" width="13.1796875" style="52" customWidth="1"/>
    <col min="7686" max="7686" width="14.54296875" style="52" customWidth="1"/>
    <col min="7687" max="7687" width="17.81640625" style="52" customWidth="1"/>
    <col min="7688" max="7688" width="10.1796875" style="52" customWidth="1"/>
    <col min="7689" max="7689" width="9.1796875" style="52"/>
    <col min="7690" max="7690" width="5.1796875" style="52" customWidth="1"/>
    <col min="7691" max="7694" width="9.1796875" style="52"/>
    <col min="7695" max="7695" width="1.453125" style="52" customWidth="1"/>
    <col min="7696" max="7937" width="9.1796875" style="52"/>
    <col min="7938" max="7938" width="45" style="52" customWidth="1"/>
    <col min="7939" max="7939" width="11.54296875" style="52" customWidth="1"/>
    <col min="7940" max="7940" width="15.453125" style="52" customWidth="1"/>
    <col min="7941" max="7941" width="13.1796875" style="52" customWidth="1"/>
    <col min="7942" max="7942" width="14.54296875" style="52" customWidth="1"/>
    <col min="7943" max="7943" width="17.81640625" style="52" customWidth="1"/>
    <col min="7944" max="7944" width="10.1796875" style="52" customWidth="1"/>
    <col min="7945" max="7945" width="9.1796875" style="52"/>
    <col min="7946" max="7946" width="5.1796875" style="52" customWidth="1"/>
    <col min="7947" max="7950" width="9.1796875" style="52"/>
    <col min="7951" max="7951" width="1.453125" style="52" customWidth="1"/>
    <col min="7952" max="8193" width="9.1796875" style="52"/>
    <col min="8194" max="8194" width="45" style="52" customWidth="1"/>
    <col min="8195" max="8195" width="11.54296875" style="52" customWidth="1"/>
    <col min="8196" max="8196" width="15.453125" style="52" customWidth="1"/>
    <col min="8197" max="8197" width="13.1796875" style="52" customWidth="1"/>
    <col min="8198" max="8198" width="14.54296875" style="52" customWidth="1"/>
    <col min="8199" max="8199" width="17.81640625" style="52" customWidth="1"/>
    <col min="8200" max="8200" width="10.1796875" style="52" customWidth="1"/>
    <col min="8201" max="8201" width="9.1796875" style="52"/>
    <col min="8202" max="8202" width="5.1796875" style="52" customWidth="1"/>
    <col min="8203" max="8206" width="9.1796875" style="52"/>
    <col min="8207" max="8207" width="1.453125" style="52" customWidth="1"/>
    <col min="8208" max="8449" width="9.1796875" style="52"/>
    <col min="8450" max="8450" width="45" style="52" customWidth="1"/>
    <col min="8451" max="8451" width="11.54296875" style="52" customWidth="1"/>
    <col min="8452" max="8452" width="15.453125" style="52" customWidth="1"/>
    <col min="8453" max="8453" width="13.1796875" style="52" customWidth="1"/>
    <col min="8454" max="8454" width="14.54296875" style="52" customWidth="1"/>
    <col min="8455" max="8455" width="17.81640625" style="52" customWidth="1"/>
    <col min="8456" max="8456" width="10.1796875" style="52" customWidth="1"/>
    <col min="8457" max="8457" width="9.1796875" style="52"/>
    <col min="8458" max="8458" width="5.1796875" style="52" customWidth="1"/>
    <col min="8459" max="8462" width="9.1796875" style="52"/>
    <col min="8463" max="8463" width="1.453125" style="52" customWidth="1"/>
    <col min="8464" max="8705" width="9.1796875" style="52"/>
    <col min="8706" max="8706" width="45" style="52" customWidth="1"/>
    <col min="8707" max="8707" width="11.54296875" style="52" customWidth="1"/>
    <col min="8708" max="8708" width="15.453125" style="52" customWidth="1"/>
    <col min="8709" max="8709" width="13.1796875" style="52" customWidth="1"/>
    <col min="8710" max="8710" width="14.54296875" style="52" customWidth="1"/>
    <col min="8711" max="8711" width="17.81640625" style="52" customWidth="1"/>
    <col min="8712" max="8712" width="10.1796875" style="52" customWidth="1"/>
    <col min="8713" max="8713" width="9.1796875" style="52"/>
    <col min="8714" max="8714" width="5.1796875" style="52" customWidth="1"/>
    <col min="8715" max="8718" width="9.1796875" style="52"/>
    <col min="8719" max="8719" width="1.453125" style="52" customWidth="1"/>
    <col min="8720" max="8961" width="9.1796875" style="52"/>
    <col min="8962" max="8962" width="45" style="52" customWidth="1"/>
    <col min="8963" max="8963" width="11.54296875" style="52" customWidth="1"/>
    <col min="8964" max="8964" width="15.453125" style="52" customWidth="1"/>
    <col min="8965" max="8965" width="13.1796875" style="52" customWidth="1"/>
    <col min="8966" max="8966" width="14.54296875" style="52" customWidth="1"/>
    <col min="8967" max="8967" width="17.81640625" style="52" customWidth="1"/>
    <col min="8968" max="8968" width="10.1796875" style="52" customWidth="1"/>
    <col min="8969" max="8969" width="9.1796875" style="52"/>
    <col min="8970" max="8970" width="5.1796875" style="52" customWidth="1"/>
    <col min="8971" max="8974" width="9.1796875" style="52"/>
    <col min="8975" max="8975" width="1.453125" style="52" customWidth="1"/>
    <col min="8976" max="9217" width="9.1796875" style="52"/>
    <col min="9218" max="9218" width="45" style="52" customWidth="1"/>
    <col min="9219" max="9219" width="11.54296875" style="52" customWidth="1"/>
    <col min="9220" max="9220" width="15.453125" style="52" customWidth="1"/>
    <col min="9221" max="9221" width="13.1796875" style="52" customWidth="1"/>
    <col min="9222" max="9222" width="14.54296875" style="52" customWidth="1"/>
    <col min="9223" max="9223" width="17.81640625" style="52" customWidth="1"/>
    <col min="9224" max="9224" width="10.1796875" style="52" customWidth="1"/>
    <col min="9225" max="9225" width="9.1796875" style="52"/>
    <col min="9226" max="9226" width="5.1796875" style="52" customWidth="1"/>
    <col min="9227" max="9230" width="9.1796875" style="52"/>
    <col min="9231" max="9231" width="1.453125" style="52" customWidth="1"/>
    <col min="9232" max="9473" width="9.1796875" style="52"/>
    <col min="9474" max="9474" width="45" style="52" customWidth="1"/>
    <col min="9475" max="9475" width="11.54296875" style="52" customWidth="1"/>
    <col min="9476" max="9476" width="15.453125" style="52" customWidth="1"/>
    <col min="9477" max="9477" width="13.1796875" style="52" customWidth="1"/>
    <col min="9478" max="9478" width="14.54296875" style="52" customWidth="1"/>
    <col min="9479" max="9479" width="17.81640625" style="52" customWidth="1"/>
    <col min="9480" max="9480" width="10.1796875" style="52" customWidth="1"/>
    <col min="9481" max="9481" width="9.1796875" style="52"/>
    <col min="9482" max="9482" width="5.1796875" style="52" customWidth="1"/>
    <col min="9483" max="9486" width="9.1796875" style="52"/>
    <col min="9487" max="9487" width="1.453125" style="52" customWidth="1"/>
    <col min="9488" max="9729" width="9.1796875" style="52"/>
    <col min="9730" max="9730" width="45" style="52" customWidth="1"/>
    <col min="9731" max="9731" width="11.54296875" style="52" customWidth="1"/>
    <col min="9732" max="9732" width="15.453125" style="52" customWidth="1"/>
    <col min="9733" max="9733" width="13.1796875" style="52" customWidth="1"/>
    <col min="9734" max="9734" width="14.54296875" style="52" customWidth="1"/>
    <col min="9735" max="9735" width="17.81640625" style="52" customWidth="1"/>
    <col min="9736" max="9736" width="10.1796875" style="52" customWidth="1"/>
    <col min="9737" max="9737" width="9.1796875" style="52"/>
    <col min="9738" max="9738" width="5.1796875" style="52" customWidth="1"/>
    <col min="9739" max="9742" width="9.1796875" style="52"/>
    <col min="9743" max="9743" width="1.453125" style="52" customWidth="1"/>
    <col min="9744" max="9985" width="9.1796875" style="52"/>
    <col min="9986" max="9986" width="45" style="52" customWidth="1"/>
    <col min="9987" max="9987" width="11.54296875" style="52" customWidth="1"/>
    <col min="9988" max="9988" width="15.453125" style="52" customWidth="1"/>
    <col min="9989" max="9989" width="13.1796875" style="52" customWidth="1"/>
    <col min="9990" max="9990" width="14.54296875" style="52" customWidth="1"/>
    <col min="9991" max="9991" width="17.81640625" style="52" customWidth="1"/>
    <col min="9992" max="9992" width="10.1796875" style="52" customWidth="1"/>
    <col min="9993" max="9993" width="9.1796875" style="52"/>
    <col min="9994" max="9994" width="5.1796875" style="52" customWidth="1"/>
    <col min="9995" max="9998" width="9.1796875" style="52"/>
    <col min="9999" max="9999" width="1.453125" style="52" customWidth="1"/>
    <col min="10000" max="10241" width="9.1796875" style="52"/>
    <col min="10242" max="10242" width="45" style="52" customWidth="1"/>
    <col min="10243" max="10243" width="11.54296875" style="52" customWidth="1"/>
    <col min="10244" max="10244" width="15.453125" style="52" customWidth="1"/>
    <col min="10245" max="10245" width="13.1796875" style="52" customWidth="1"/>
    <col min="10246" max="10246" width="14.54296875" style="52" customWidth="1"/>
    <col min="10247" max="10247" width="17.81640625" style="52" customWidth="1"/>
    <col min="10248" max="10248" width="10.1796875" style="52" customWidth="1"/>
    <col min="10249" max="10249" width="9.1796875" style="52"/>
    <col min="10250" max="10250" width="5.1796875" style="52" customWidth="1"/>
    <col min="10251" max="10254" width="9.1796875" style="52"/>
    <col min="10255" max="10255" width="1.453125" style="52" customWidth="1"/>
    <col min="10256" max="10497" width="9.1796875" style="52"/>
    <col min="10498" max="10498" width="45" style="52" customWidth="1"/>
    <col min="10499" max="10499" width="11.54296875" style="52" customWidth="1"/>
    <col min="10500" max="10500" width="15.453125" style="52" customWidth="1"/>
    <col min="10501" max="10501" width="13.1796875" style="52" customWidth="1"/>
    <col min="10502" max="10502" width="14.54296875" style="52" customWidth="1"/>
    <col min="10503" max="10503" width="17.81640625" style="52" customWidth="1"/>
    <col min="10504" max="10504" width="10.1796875" style="52" customWidth="1"/>
    <col min="10505" max="10505" width="9.1796875" style="52"/>
    <col min="10506" max="10506" width="5.1796875" style="52" customWidth="1"/>
    <col min="10507" max="10510" width="9.1796875" style="52"/>
    <col min="10511" max="10511" width="1.453125" style="52" customWidth="1"/>
    <col min="10512" max="10753" width="9.1796875" style="52"/>
    <col min="10754" max="10754" width="45" style="52" customWidth="1"/>
    <col min="10755" max="10755" width="11.54296875" style="52" customWidth="1"/>
    <col min="10756" max="10756" width="15.453125" style="52" customWidth="1"/>
    <col min="10757" max="10757" width="13.1796875" style="52" customWidth="1"/>
    <col min="10758" max="10758" width="14.54296875" style="52" customWidth="1"/>
    <col min="10759" max="10759" width="17.81640625" style="52" customWidth="1"/>
    <col min="10760" max="10760" width="10.1796875" style="52" customWidth="1"/>
    <col min="10761" max="10761" width="9.1796875" style="52"/>
    <col min="10762" max="10762" width="5.1796875" style="52" customWidth="1"/>
    <col min="10763" max="10766" width="9.1796875" style="52"/>
    <col min="10767" max="10767" width="1.453125" style="52" customWidth="1"/>
    <col min="10768" max="11009" width="9.1796875" style="52"/>
    <col min="11010" max="11010" width="45" style="52" customWidth="1"/>
    <col min="11011" max="11011" width="11.54296875" style="52" customWidth="1"/>
    <col min="11012" max="11012" width="15.453125" style="52" customWidth="1"/>
    <col min="11013" max="11013" width="13.1796875" style="52" customWidth="1"/>
    <col min="11014" max="11014" width="14.54296875" style="52" customWidth="1"/>
    <col min="11015" max="11015" width="17.81640625" style="52" customWidth="1"/>
    <col min="11016" max="11016" width="10.1796875" style="52" customWidth="1"/>
    <col min="11017" max="11017" width="9.1796875" style="52"/>
    <col min="11018" max="11018" width="5.1796875" style="52" customWidth="1"/>
    <col min="11019" max="11022" width="9.1796875" style="52"/>
    <col min="11023" max="11023" width="1.453125" style="52" customWidth="1"/>
    <col min="11024" max="11265" width="9.1796875" style="52"/>
    <col min="11266" max="11266" width="45" style="52" customWidth="1"/>
    <col min="11267" max="11267" width="11.54296875" style="52" customWidth="1"/>
    <col min="11268" max="11268" width="15.453125" style="52" customWidth="1"/>
    <col min="11269" max="11269" width="13.1796875" style="52" customWidth="1"/>
    <col min="11270" max="11270" width="14.54296875" style="52" customWidth="1"/>
    <col min="11271" max="11271" width="17.81640625" style="52" customWidth="1"/>
    <col min="11272" max="11272" width="10.1796875" style="52" customWidth="1"/>
    <col min="11273" max="11273" width="9.1796875" style="52"/>
    <col min="11274" max="11274" width="5.1796875" style="52" customWidth="1"/>
    <col min="11275" max="11278" width="9.1796875" style="52"/>
    <col min="11279" max="11279" width="1.453125" style="52" customWidth="1"/>
    <col min="11280" max="11521" width="9.1796875" style="52"/>
    <col min="11522" max="11522" width="45" style="52" customWidth="1"/>
    <col min="11523" max="11523" width="11.54296875" style="52" customWidth="1"/>
    <col min="11524" max="11524" width="15.453125" style="52" customWidth="1"/>
    <col min="11525" max="11525" width="13.1796875" style="52" customWidth="1"/>
    <col min="11526" max="11526" width="14.54296875" style="52" customWidth="1"/>
    <col min="11527" max="11527" width="17.81640625" style="52" customWidth="1"/>
    <col min="11528" max="11528" width="10.1796875" style="52" customWidth="1"/>
    <col min="11529" max="11529" width="9.1796875" style="52"/>
    <col min="11530" max="11530" width="5.1796875" style="52" customWidth="1"/>
    <col min="11531" max="11534" width="9.1796875" style="52"/>
    <col min="11535" max="11535" width="1.453125" style="52" customWidth="1"/>
    <col min="11536" max="11777" width="9.1796875" style="52"/>
    <col min="11778" max="11778" width="45" style="52" customWidth="1"/>
    <col min="11779" max="11779" width="11.54296875" style="52" customWidth="1"/>
    <col min="11780" max="11780" width="15.453125" style="52" customWidth="1"/>
    <col min="11781" max="11781" width="13.1796875" style="52" customWidth="1"/>
    <col min="11782" max="11782" width="14.54296875" style="52" customWidth="1"/>
    <col min="11783" max="11783" width="17.81640625" style="52" customWidth="1"/>
    <col min="11784" max="11784" width="10.1796875" style="52" customWidth="1"/>
    <col min="11785" max="11785" width="9.1796875" style="52"/>
    <col min="11786" max="11786" width="5.1796875" style="52" customWidth="1"/>
    <col min="11787" max="11790" width="9.1796875" style="52"/>
    <col min="11791" max="11791" width="1.453125" style="52" customWidth="1"/>
    <col min="11792" max="12033" width="9.1796875" style="52"/>
    <col min="12034" max="12034" width="45" style="52" customWidth="1"/>
    <col min="12035" max="12035" width="11.54296875" style="52" customWidth="1"/>
    <col min="12036" max="12036" width="15.453125" style="52" customWidth="1"/>
    <col min="12037" max="12037" width="13.1796875" style="52" customWidth="1"/>
    <col min="12038" max="12038" width="14.54296875" style="52" customWidth="1"/>
    <col min="12039" max="12039" width="17.81640625" style="52" customWidth="1"/>
    <col min="12040" max="12040" width="10.1796875" style="52" customWidth="1"/>
    <col min="12041" max="12041" width="9.1796875" style="52"/>
    <col min="12042" max="12042" width="5.1796875" style="52" customWidth="1"/>
    <col min="12043" max="12046" width="9.1796875" style="52"/>
    <col min="12047" max="12047" width="1.453125" style="52" customWidth="1"/>
    <col min="12048" max="12289" width="9.1796875" style="52"/>
    <col min="12290" max="12290" width="45" style="52" customWidth="1"/>
    <col min="12291" max="12291" width="11.54296875" style="52" customWidth="1"/>
    <col min="12292" max="12292" width="15.453125" style="52" customWidth="1"/>
    <col min="12293" max="12293" width="13.1796875" style="52" customWidth="1"/>
    <col min="12294" max="12294" width="14.54296875" style="52" customWidth="1"/>
    <col min="12295" max="12295" width="17.81640625" style="52" customWidth="1"/>
    <col min="12296" max="12296" width="10.1796875" style="52" customWidth="1"/>
    <col min="12297" max="12297" width="9.1796875" style="52"/>
    <col min="12298" max="12298" width="5.1796875" style="52" customWidth="1"/>
    <col min="12299" max="12302" width="9.1796875" style="52"/>
    <col min="12303" max="12303" width="1.453125" style="52" customWidth="1"/>
    <col min="12304" max="12545" width="9.1796875" style="52"/>
    <col min="12546" max="12546" width="45" style="52" customWidth="1"/>
    <col min="12547" max="12547" width="11.54296875" style="52" customWidth="1"/>
    <col min="12548" max="12548" width="15.453125" style="52" customWidth="1"/>
    <col min="12549" max="12549" width="13.1796875" style="52" customWidth="1"/>
    <col min="12550" max="12550" width="14.54296875" style="52" customWidth="1"/>
    <col min="12551" max="12551" width="17.81640625" style="52" customWidth="1"/>
    <col min="12552" max="12552" width="10.1796875" style="52" customWidth="1"/>
    <col min="12553" max="12553" width="9.1796875" style="52"/>
    <col min="12554" max="12554" width="5.1796875" style="52" customWidth="1"/>
    <col min="12555" max="12558" width="9.1796875" style="52"/>
    <col min="12559" max="12559" width="1.453125" style="52" customWidth="1"/>
    <col min="12560" max="12801" width="9.1796875" style="52"/>
    <col min="12802" max="12802" width="45" style="52" customWidth="1"/>
    <col min="12803" max="12803" width="11.54296875" style="52" customWidth="1"/>
    <col min="12804" max="12804" width="15.453125" style="52" customWidth="1"/>
    <col min="12805" max="12805" width="13.1796875" style="52" customWidth="1"/>
    <col min="12806" max="12806" width="14.54296875" style="52" customWidth="1"/>
    <col min="12807" max="12807" width="17.81640625" style="52" customWidth="1"/>
    <col min="12808" max="12808" width="10.1796875" style="52" customWidth="1"/>
    <col min="12809" max="12809" width="9.1796875" style="52"/>
    <col min="12810" max="12810" width="5.1796875" style="52" customWidth="1"/>
    <col min="12811" max="12814" width="9.1796875" style="52"/>
    <col min="12815" max="12815" width="1.453125" style="52" customWidth="1"/>
    <col min="12816" max="13057" width="9.1796875" style="52"/>
    <col min="13058" max="13058" width="45" style="52" customWidth="1"/>
    <col min="13059" max="13059" width="11.54296875" style="52" customWidth="1"/>
    <col min="13060" max="13060" width="15.453125" style="52" customWidth="1"/>
    <col min="13061" max="13061" width="13.1796875" style="52" customWidth="1"/>
    <col min="13062" max="13062" width="14.54296875" style="52" customWidth="1"/>
    <col min="13063" max="13063" width="17.81640625" style="52" customWidth="1"/>
    <col min="13064" max="13064" width="10.1796875" style="52" customWidth="1"/>
    <col min="13065" max="13065" width="9.1796875" style="52"/>
    <col min="13066" max="13066" width="5.1796875" style="52" customWidth="1"/>
    <col min="13067" max="13070" width="9.1796875" style="52"/>
    <col min="13071" max="13071" width="1.453125" style="52" customWidth="1"/>
    <col min="13072" max="13313" width="9.1796875" style="52"/>
    <col min="13314" max="13314" width="45" style="52" customWidth="1"/>
    <col min="13315" max="13315" width="11.54296875" style="52" customWidth="1"/>
    <col min="13316" max="13316" width="15.453125" style="52" customWidth="1"/>
    <col min="13317" max="13317" width="13.1796875" style="52" customWidth="1"/>
    <col min="13318" max="13318" width="14.54296875" style="52" customWidth="1"/>
    <col min="13319" max="13319" width="17.81640625" style="52" customWidth="1"/>
    <col min="13320" max="13320" width="10.1796875" style="52" customWidth="1"/>
    <col min="13321" max="13321" width="9.1796875" style="52"/>
    <col min="13322" max="13322" width="5.1796875" style="52" customWidth="1"/>
    <col min="13323" max="13326" width="9.1796875" style="52"/>
    <col min="13327" max="13327" width="1.453125" style="52" customWidth="1"/>
    <col min="13328" max="13569" width="9.1796875" style="52"/>
    <col min="13570" max="13570" width="45" style="52" customWidth="1"/>
    <col min="13571" max="13571" width="11.54296875" style="52" customWidth="1"/>
    <col min="13572" max="13572" width="15.453125" style="52" customWidth="1"/>
    <col min="13573" max="13573" width="13.1796875" style="52" customWidth="1"/>
    <col min="13574" max="13574" width="14.54296875" style="52" customWidth="1"/>
    <col min="13575" max="13575" width="17.81640625" style="52" customWidth="1"/>
    <col min="13576" max="13576" width="10.1796875" style="52" customWidth="1"/>
    <col min="13577" max="13577" width="9.1796875" style="52"/>
    <col min="13578" max="13578" width="5.1796875" style="52" customWidth="1"/>
    <col min="13579" max="13582" width="9.1796875" style="52"/>
    <col min="13583" max="13583" width="1.453125" style="52" customWidth="1"/>
    <col min="13584" max="13825" width="9.1796875" style="52"/>
    <col min="13826" max="13826" width="45" style="52" customWidth="1"/>
    <col min="13827" max="13827" width="11.54296875" style="52" customWidth="1"/>
    <col min="13828" max="13828" width="15.453125" style="52" customWidth="1"/>
    <col min="13829" max="13829" width="13.1796875" style="52" customWidth="1"/>
    <col min="13830" max="13830" width="14.54296875" style="52" customWidth="1"/>
    <col min="13831" max="13831" width="17.81640625" style="52" customWidth="1"/>
    <col min="13832" max="13832" width="10.1796875" style="52" customWidth="1"/>
    <col min="13833" max="13833" width="9.1796875" style="52"/>
    <col min="13834" max="13834" width="5.1796875" style="52" customWidth="1"/>
    <col min="13835" max="13838" width="9.1796875" style="52"/>
    <col min="13839" max="13839" width="1.453125" style="52" customWidth="1"/>
    <col min="13840" max="14081" width="9.1796875" style="52"/>
    <col min="14082" max="14082" width="45" style="52" customWidth="1"/>
    <col min="14083" max="14083" width="11.54296875" style="52" customWidth="1"/>
    <col min="14084" max="14084" width="15.453125" style="52" customWidth="1"/>
    <col min="14085" max="14085" width="13.1796875" style="52" customWidth="1"/>
    <col min="14086" max="14086" width="14.54296875" style="52" customWidth="1"/>
    <col min="14087" max="14087" width="17.81640625" style="52" customWidth="1"/>
    <col min="14088" max="14088" width="10.1796875" style="52" customWidth="1"/>
    <col min="14089" max="14089" width="9.1796875" style="52"/>
    <col min="14090" max="14090" width="5.1796875" style="52" customWidth="1"/>
    <col min="14091" max="14094" width="9.1796875" style="52"/>
    <col min="14095" max="14095" width="1.453125" style="52" customWidth="1"/>
    <col min="14096" max="14337" width="9.1796875" style="52"/>
    <col min="14338" max="14338" width="45" style="52" customWidth="1"/>
    <col min="14339" max="14339" width="11.54296875" style="52" customWidth="1"/>
    <col min="14340" max="14340" width="15.453125" style="52" customWidth="1"/>
    <col min="14341" max="14341" width="13.1796875" style="52" customWidth="1"/>
    <col min="14342" max="14342" width="14.54296875" style="52" customWidth="1"/>
    <col min="14343" max="14343" width="17.81640625" style="52" customWidth="1"/>
    <col min="14344" max="14344" width="10.1796875" style="52" customWidth="1"/>
    <col min="14345" max="14345" width="9.1796875" style="52"/>
    <col min="14346" max="14346" width="5.1796875" style="52" customWidth="1"/>
    <col min="14347" max="14350" width="9.1796875" style="52"/>
    <col min="14351" max="14351" width="1.453125" style="52" customWidth="1"/>
    <col min="14352" max="14593" width="9.1796875" style="52"/>
    <col min="14594" max="14594" width="45" style="52" customWidth="1"/>
    <col min="14595" max="14595" width="11.54296875" style="52" customWidth="1"/>
    <col min="14596" max="14596" width="15.453125" style="52" customWidth="1"/>
    <col min="14597" max="14597" width="13.1796875" style="52" customWidth="1"/>
    <col min="14598" max="14598" width="14.54296875" style="52" customWidth="1"/>
    <col min="14599" max="14599" width="17.81640625" style="52" customWidth="1"/>
    <col min="14600" max="14600" width="10.1796875" style="52" customWidth="1"/>
    <col min="14601" max="14601" width="9.1796875" style="52"/>
    <col min="14602" max="14602" width="5.1796875" style="52" customWidth="1"/>
    <col min="14603" max="14606" width="9.1796875" style="52"/>
    <col min="14607" max="14607" width="1.453125" style="52" customWidth="1"/>
    <col min="14608" max="14849" width="9.1796875" style="52"/>
    <col min="14850" max="14850" width="45" style="52" customWidth="1"/>
    <col min="14851" max="14851" width="11.54296875" style="52" customWidth="1"/>
    <col min="14852" max="14852" width="15.453125" style="52" customWidth="1"/>
    <col min="14853" max="14853" width="13.1796875" style="52" customWidth="1"/>
    <col min="14854" max="14854" width="14.54296875" style="52" customWidth="1"/>
    <col min="14855" max="14855" width="17.81640625" style="52" customWidth="1"/>
    <col min="14856" max="14856" width="10.1796875" style="52" customWidth="1"/>
    <col min="14857" max="14857" width="9.1796875" style="52"/>
    <col min="14858" max="14858" width="5.1796875" style="52" customWidth="1"/>
    <col min="14859" max="14862" width="9.1796875" style="52"/>
    <col min="14863" max="14863" width="1.453125" style="52" customWidth="1"/>
    <col min="14864" max="15105" width="9.1796875" style="52"/>
    <col min="15106" max="15106" width="45" style="52" customWidth="1"/>
    <col min="15107" max="15107" width="11.54296875" style="52" customWidth="1"/>
    <col min="15108" max="15108" width="15.453125" style="52" customWidth="1"/>
    <col min="15109" max="15109" width="13.1796875" style="52" customWidth="1"/>
    <col min="15110" max="15110" width="14.54296875" style="52" customWidth="1"/>
    <col min="15111" max="15111" width="17.81640625" style="52" customWidth="1"/>
    <col min="15112" max="15112" width="10.1796875" style="52" customWidth="1"/>
    <col min="15113" max="15113" width="9.1796875" style="52"/>
    <col min="15114" max="15114" width="5.1796875" style="52" customWidth="1"/>
    <col min="15115" max="15118" width="9.1796875" style="52"/>
    <col min="15119" max="15119" width="1.453125" style="52" customWidth="1"/>
    <col min="15120" max="15361" width="9.1796875" style="52"/>
    <col min="15362" max="15362" width="45" style="52" customWidth="1"/>
    <col min="15363" max="15363" width="11.54296875" style="52" customWidth="1"/>
    <col min="15364" max="15364" width="15.453125" style="52" customWidth="1"/>
    <col min="15365" max="15365" width="13.1796875" style="52" customWidth="1"/>
    <col min="15366" max="15366" width="14.54296875" style="52" customWidth="1"/>
    <col min="15367" max="15367" width="17.81640625" style="52" customWidth="1"/>
    <col min="15368" max="15368" width="10.1796875" style="52" customWidth="1"/>
    <col min="15369" max="15369" width="9.1796875" style="52"/>
    <col min="15370" max="15370" width="5.1796875" style="52" customWidth="1"/>
    <col min="15371" max="15374" width="9.1796875" style="52"/>
    <col min="15375" max="15375" width="1.453125" style="52" customWidth="1"/>
    <col min="15376" max="15617" width="9.1796875" style="52"/>
    <col min="15618" max="15618" width="45" style="52" customWidth="1"/>
    <col min="15619" max="15619" width="11.54296875" style="52" customWidth="1"/>
    <col min="15620" max="15620" width="15.453125" style="52" customWidth="1"/>
    <col min="15621" max="15621" width="13.1796875" style="52" customWidth="1"/>
    <col min="15622" max="15622" width="14.54296875" style="52" customWidth="1"/>
    <col min="15623" max="15623" width="17.81640625" style="52" customWidth="1"/>
    <col min="15624" max="15624" width="10.1796875" style="52" customWidth="1"/>
    <col min="15625" max="15625" width="9.1796875" style="52"/>
    <col min="15626" max="15626" width="5.1796875" style="52" customWidth="1"/>
    <col min="15627" max="15630" width="9.1796875" style="52"/>
    <col min="15631" max="15631" width="1.453125" style="52" customWidth="1"/>
    <col min="15632" max="15873" width="9.1796875" style="52"/>
    <col min="15874" max="15874" width="45" style="52" customWidth="1"/>
    <col min="15875" max="15875" width="11.54296875" style="52" customWidth="1"/>
    <col min="15876" max="15876" width="15.453125" style="52" customWidth="1"/>
    <col min="15877" max="15877" width="13.1796875" style="52" customWidth="1"/>
    <col min="15878" max="15878" width="14.54296875" style="52" customWidth="1"/>
    <col min="15879" max="15879" width="17.81640625" style="52" customWidth="1"/>
    <col min="15880" max="15880" width="10.1796875" style="52" customWidth="1"/>
    <col min="15881" max="15881" width="9.1796875" style="52"/>
    <col min="15882" max="15882" width="5.1796875" style="52" customWidth="1"/>
    <col min="15883" max="15886" width="9.1796875" style="52"/>
    <col min="15887" max="15887" width="1.453125" style="52" customWidth="1"/>
    <col min="15888" max="16129" width="9.1796875" style="52"/>
    <col min="16130" max="16130" width="45" style="52" customWidth="1"/>
    <col min="16131" max="16131" width="11.54296875" style="52" customWidth="1"/>
    <col min="16132" max="16132" width="15.453125" style="52" customWidth="1"/>
    <col min="16133" max="16133" width="13.1796875" style="52" customWidth="1"/>
    <col min="16134" max="16134" width="14.54296875" style="52" customWidth="1"/>
    <col min="16135" max="16135" width="17.81640625" style="52" customWidth="1"/>
    <col min="16136" max="16136" width="10.1796875" style="52" customWidth="1"/>
    <col min="16137" max="16137" width="9.1796875" style="52"/>
    <col min="16138" max="16138" width="5.1796875" style="52" customWidth="1"/>
    <col min="16139" max="16142" width="9.1796875" style="52"/>
    <col min="16143" max="16143" width="1.453125" style="52" customWidth="1"/>
    <col min="16144" max="16384" width="9.1796875" style="52"/>
  </cols>
  <sheetData>
    <row r="1" spans="2:15" ht="45" customHeight="1" x14ac:dyDescent="0.35">
      <c r="B1" s="163" t="s">
        <v>99</v>
      </c>
      <c r="C1" s="164"/>
      <c r="D1" s="164"/>
      <c r="E1" s="164"/>
      <c r="F1" s="164"/>
      <c r="G1" s="165"/>
      <c r="H1" s="51"/>
    </row>
    <row r="2" spans="2:15" ht="28" x14ac:dyDescent="0.35">
      <c r="B2" s="53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4" t="s">
        <v>5</v>
      </c>
    </row>
    <row r="3" spans="2:15" ht="14" x14ac:dyDescent="0.35">
      <c r="B3" s="48" t="s">
        <v>80</v>
      </c>
      <c r="C3" s="48">
        <v>20</v>
      </c>
      <c r="D3" s="48">
        <v>30</v>
      </c>
      <c r="E3" s="48">
        <v>2</v>
      </c>
      <c r="F3" s="48">
        <v>10</v>
      </c>
      <c r="G3" s="55">
        <v>62</v>
      </c>
      <c r="I3" s="66"/>
      <c r="J3" s="66"/>
      <c r="K3" s="66"/>
      <c r="L3" s="66"/>
      <c r="M3" s="66"/>
      <c r="N3" s="66"/>
      <c r="O3" s="66">
        <v>-42</v>
      </c>
    </row>
    <row r="4" spans="2:15" ht="14" x14ac:dyDescent="0.35">
      <c r="B4" s="48"/>
      <c r="C4" s="81" t="s">
        <v>68</v>
      </c>
      <c r="D4" s="81" t="s">
        <v>68</v>
      </c>
      <c r="E4" s="81" t="s">
        <v>68</v>
      </c>
      <c r="F4" s="81" t="s">
        <v>68</v>
      </c>
      <c r="G4" s="81" t="s">
        <v>68</v>
      </c>
      <c r="I4" s="66"/>
      <c r="J4" s="66"/>
      <c r="K4" s="66"/>
      <c r="L4" s="66"/>
      <c r="M4" s="66"/>
      <c r="N4" s="66"/>
      <c r="O4" s="66"/>
    </row>
    <row r="5" spans="2:15" ht="14" x14ac:dyDescent="0.35">
      <c r="B5" s="57" t="s">
        <v>81</v>
      </c>
      <c r="C5" s="48">
        <v>41</v>
      </c>
      <c r="D5" s="48">
        <v>34</v>
      </c>
      <c r="E5" s="48">
        <v>4</v>
      </c>
      <c r="F5" s="48">
        <v>8</v>
      </c>
      <c r="G5" s="55">
        <v>87</v>
      </c>
      <c r="I5" s="66"/>
      <c r="J5" s="66"/>
      <c r="K5" s="66"/>
      <c r="L5" s="66"/>
      <c r="M5" s="66"/>
      <c r="N5" s="66"/>
      <c r="O5" s="66">
        <v>-45</v>
      </c>
    </row>
    <row r="6" spans="2:15" ht="14" x14ac:dyDescent="0.35">
      <c r="B6" s="57" t="s">
        <v>82</v>
      </c>
      <c r="C6" s="48">
        <v>0</v>
      </c>
      <c r="D6" s="48">
        <v>0</v>
      </c>
      <c r="E6" s="48">
        <v>1</v>
      </c>
      <c r="F6" s="48">
        <v>0</v>
      </c>
      <c r="G6" s="55">
        <v>1</v>
      </c>
      <c r="I6" s="66"/>
      <c r="J6" s="66"/>
      <c r="K6" s="66"/>
      <c r="L6" s="66"/>
      <c r="M6" s="66"/>
      <c r="N6" s="66"/>
      <c r="O6" s="66">
        <v>-31</v>
      </c>
    </row>
    <row r="7" spans="2:15" ht="14" x14ac:dyDescent="0.35">
      <c r="B7" s="57" t="s">
        <v>83</v>
      </c>
      <c r="C7" s="48">
        <v>5</v>
      </c>
      <c r="D7" s="48">
        <v>17</v>
      </c>
      <c r="E7" s="48">
        <v>6</v>
      </c>
      <c r="F7" s="48">
        <v>10</v>
      </c>
      <c r="G7" s="55">
        <v>38</v>
      </c>
      <c r="I7" s="66"/>
      <c r="J7" s="66"/>
      <c r="K7" s="66"/>
      <c r="L7" s="66"/>
      <c r="M7" s="66"/>
      <c r="N7" s="66"/>
      <c r="O7" s="66">
        <v>-31</v>
      </c>
    </row>
    <row r="8" spans="2:15" ht="14" x14ac:dyDescent="0.35">
      <c r="B8" s="57"/>
      <c r="C8" s="81" t="s">
        <v>68</v>
      </c>
      <c r="D8" s="81" t="s">
        <v>68</v>
      </c>
      <c r="E8" s="81" t="s">
        <v>68</v>
      </c>
      <c r="F8" s="81" t="s">
        <v>68</v>
      </c>
      <c r="G8" s="81" t="s">
        <v>68</v>
      </c>
      <c r="I8" s="66"/>
      <c r="J8" s="66"/>
      <c r="K8" s="66"/>
      <c r="L8" s="66"/>
      <c r="M8" s="66"/>
      <c r="N8" s="66"/>
      <c r="O8" s="66"/>
    </row>
    <row r="9" spans="2:15" ht="14" x14ac:dyDescent="0.35">
      <c r="B9" s="57" t="s">
        <v>84</v>
      </c>
      <c r="C9" s="48">
        <v>88</v>
      </c>
      <c r="D9" s="48">
        <v>23</v>
      </c>
      <c r="E9" s="48">
        <v>4</v>
      </c>
      <c r="F9" s="48">
        <v>62</v>
      </c>
      <c r="G9" s="55">
        <v>177</v>
      </c>
      <c r="I9" s="66"/>
      <c r="J9" s="66"/>
      <c r="K9" s="66"/>
      <c r="L9" s="66"/>
      <c r="M9" s="66"/>
      <c r="N9" s="66"/>
      <c r="O9" s="66">
        <v>57</v>
      </c>
    </row>
    <row r="10" spans="2:15" ht="14" x14ac:dyDescent="0.35">
      <c r="B10" s="57" t="s">
        <v>85</v>
      </c>
      <c r="C10" s="48">
        <v>26</v>
      </c>
      <c r="D10" s="48">
        <v>5</v>
      </c>
      <c r="E10" s="48">
        <v>30</v>
      </c>
      <c r="F10" s="48">
        <v>154</v>
      </c>
      <c r="G10" s="55">
        <v>215</v>
      </c>
      <c r="I10" s="66"/>
      <c r="J10" s="66"/>
      <c r="K10" s="66"/>
      <c r="L10" s="66"/>
      <c r="M10" s="66"/>
      <c r="N10" s="66"/>
      <c r="O10" s="66">
        <v>-20</v>
      </c>
    </row>
    <row r="11" spans="2:15" ht="14" x14ac:dyDescent="0.35">
      <c r="B11" s="48" t="s">
        <v>86</v>
      </c>
      <c r="C11" s="48">
        <v>104</v>
      </c>
      <c r="D11" s="48">
        <v>24</v>
      </c>
      <c r="E11" s="48">
        <v>5</v>
      </c>
      <c r="F11" s="48">
        <v>23</v>
      </c>
      <c r="G11" s="55">
        <v>156</v>
      </c>
      <c r="I11" s="66"/>
      <c r="J11" s="66"/>
      <c r="K11" s="66"/>
      <c r="L11" s="66"/>
      <c r="M11" s="66"/>
      <c r="N11" s="66"/>
      <c r="O11" s="66">
        <v>-97</v>
      </c>
    </row>
    <row r="12" spans="2:15" ht="14" x14ac:dyDescent="0.35">
      <c r="B12" s="48" t="s">
        <v>87</v>
      </c>
      <c r="C12" s="48">
        <v>870</v>
      </c>
      <c r="D12" s="48">
        <v>98</v>
      </c>
      <c r="E12" s="48">
        <v>9</v>
      </c>
      <c r="F12" s="48">
        <v>109</v>
      </c>
      <c r="G12" s="55">
        <v>1086</v>
      </c>
      <c r="I12" s="66"/>
      <c r="J12" s="66"/>
      <c r="K12" s="66"/>
      <c r="L12" s="66"/>
      <c r="M12" s="66"/>
      <c r="N12" s="66"/>
      <c r="O12" s="66">
        <v>215</v>
      </c>
    </row>
    <row r="13" spans="2:15" ht="14" x14ac:dyDescent="0.35">
      <c r="B13" s="48" t="s">
        <v>88</v>
      </c>
      <c r="C13" s="48">
        <v>42</v>
      </c>
      <c r="D13" s="48">
        <v>5</v>
      </c>
      <c r="E13" s="48">
        <v>41</v>
      </c>
      <c r="F13" s="48">
        <v>312</v>
      </c>
      <c r="G13" s="55">
        <v>400</v>
      </c>
      <c r="I13" s="66"/>
      <c r="J13" s="66"/>
      <c r="K13" s="66"/>
      <c r="L13" s="66"/>
      <c r="M13" s="66"/>
      <c r="N13" s="66"/>
      <c r="O13" s="66">
        <v>-57</v>
      </c>
    </row>
    <row r="14" spans="2:15" ht="14" x14ac:dyDescent="0.35">
      <c r="B14" s="48" t="s">
        <v>89</v>
      </c>
      <c r="C14" s="48">
        <v>2</v>
      </c>
      <c r="D14" s="48">
        <v>9</v>
      </c>
      <c r="E14" s="48">
        <v>4</v>
      </c>
      <c r="F14" s="48">
        <v>0</v>
      </c>
      <c r="G14" s="55">
        <v>15</v>
      </c>
      <c r="I14" s="66"/>
      <c r="J14" s="66"/>
      <c r="K14" s="66"/>
      <c r="L14" s="66"/>
      <c r="M14" s="66"/>
      <c r="N14" s="66"/>
      <c r="O14" s="66">
        <v>-34</v>
      </c>
    </row>
    <row r="15" spans="2:15" ht="14" x14ac:dyDescent="0.35">
      <c r="B15" s="48" t="s">
        <v>90</v>
      </c>
      <c r="C15" s="48">
        <v>98</v>
      </c>
      <c r="D15" s="48">
        <v>492</v>
      </c>
      <c r="E15" s="48">
        <v>37</v>
      </c>
      <c r="F15" s="48">
        <v>13</v>
      </c>
      <c r="G15" s="55">
        <v>640</v>
      </c>
      <c r="I15" s="66"/>
      <c r="J15" s="66"/>
      <c r="K15" s="66"/>
      <c r="L15" s="66"/>
      <c r="M15" s="66"/>
      <c r="N15" s="66"/>
      <c r="O15" s="66">
        <v>-52</v>
      </c>
    </row>
    <row r="16" spans="2:15" ht="14" x14ac:dyDescent="0.35">
      <c r="B16" s="57" t="s">
        <v>91</v>
      </c>
      <c r="C16" s="48">
        <v>14</v>
      </c>
      <c r="D16" s="48">
        <v>4</v>
      </c>
      <c r="E16" s="48">
        <v>0</v>
      </c>
      <c r="F16" s="48">
        <v>4</v>
      </c>
      <c r="G16" s="55">
        <v>22</v>
      </c>
      <c r="I16" s="66"/>
      <c r="J16" s="66"/>
      <c r="K16" s="66"/>
      <c r="L16" s="66"/>
      <c r="M16" s="66"/>
      <c r="N16" s="66"/>
      <c r="O16" s="66">
        <v>-36</v>
      </c>
    </row>
    <row r="17" spans="2:15" ht="14" x14ac:dyDescent="0.35">
      <c r="B17" s="58" t="s">
        <v>92</v>
      </c>
      <c r="C17" s="48">
        <v>153</v>
      </c>
      <c r="D17" s="48">
        <v>828</v>
      </c>
      <c r="E17" s="48">
        <v>24</v>
      </c>
      <c r="F17" s="48">
        <v>324</v>
      </c>
      <c r="G17" s="55">
        <v>1329</v>
      </c>
      <c r="I17" s="66"/>
      <c r="J17" s="66"/>
      <c r="K17" s="66"/>
      <c r="L17" s="66"/>
      <c r="M17" s="66"/>
      <c r="N17" s="66"/>
      <c r="O17" s="66">
        <v>43</v>
      </c>
    </row>
    <row r="18" spans="2:15" ht="33" customHeight="1" x14ac:dyDescent="0.35">
      <c r="B18" s="59" t="s">
        <v>5</v>
      </c>
      <c r="C18" s="60">
        <v>1463</v>
      </c>
      <c r="D18" s="60">
        <v>1569</v>
      </c>
      <c r="E18" s="60">
        <v>167</v>
      </c>
      <c r="F18" s="60">
        <v>1029</v>
      </c>
      <c r="G18" s="60">
        <v>4228</v>
      </c>
      <c r="I18" s="66"/>
      <c r="J18" s="66"/>
      <c r="K18" s="66"/>
      <c r="L18" s="66"/>
      <c r="M18" s="66"/>
      <c r="N18" s="66"/>
      <c r="O18" s="66">
        <v>242</v>
      </c>
    </row>
    <row r="19" spans="2:15" ht="22.5" customHeight="1" x14ac:dyDescent="0.35">
      <c r="B19" s="61"/>
      <c r="C19" s="55"/>
      <c r="D19" s="55"/>
      <c r="E19" s="55"/>
      <c r="F19" s="55"/>
    </row>
    <row r="20" spans="2:15" ht="22.5" customHeight="1" x14ac:dyDescent="0.35">
      <c r="B20" s="51" t="s">
        <v>98</v>
      </c>
      <c r="C20" s="62"/>
      <c r="D20" s="62"/>
      <c r="E20" s="62"/>
      <c r="F20" s="62"/>
    </row>
    <row r="21" spans="2:15" ht="15.75" customHeight="1" x14ac:dyDescent="0.35"/>
    <row r="22" spans="2:15" ht="22.5" customHeight="1" x14ac:dyDescent="0.35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fitToPage="1"/>
  </sheetPr>
  <dimension ref="B1:Q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5"/>
  <cols>
    <col min="1" max="1" width="9.1796875" style="52"/>
    <col min="2" max="2" width="45" style="52" customWidth="1"/>
    <col min="3" max="3" width="11.54296875" style="52" customWidth="1"/>
    <col min="4" max="4" width="15.453125" style="52" customWidth="1"/>
    <col min="5" max="5" width="13.1796875" style="52" customWidth="1"/>
    <col min="6" max="6" width="14.54296875" style="52" customWidth="1"/>
    <col min="7" max="7" width="17.81640625" style="52" customWidth="1"/>
    <col min="8" max="8" width="10.1796875" style="52" customWidth="1"/>
    <col min="9" max="9" width="9.1796875" style="52"/>
    <col min="10" max="10" width="5.1796875" style="52" customWidth="1"/>
    <col min="11" max="14" width="9.1796875" style="52"/>
    <col min="15" max="15" width="1.453125" style="52" customWidth="1"/>
    <col min="16" max="257" width="9.1796875" style="52"/>
    <col min="258" max="258" width="45" style="52" customWidth="1"/>
    <col min="259" max="259" width="11.54296875" style="52" customWidth="1"/>
    <col min="260" max="260" width="15.453125" style="52" customWidth="1"/>
    <col min="261" max="261" width="13.1796875" style="52" customWidth="1"/>
    <col min="262" max="262" width="14.54296875" style="52" customWidth="1"/>
    <col min="263" max="263" width="17.81640625" style="52" customWidth="1"/>
    <col min="264" max="264" width="10.1796875" style="52" customWidth="1"/>
    <col min="265" max="265" width="9.1796875" style="52"/>
    <col min="266" max="266" width="5.1796875" style="52" customWidth="1"/>
    <col min="267" max="270" width="9.1796875" style="52"/>
    <col min="271" max="271" width="1.453125" style="52" customWidth="1"/>
    <col min="272" max="513" width="9.1796875" style="52"/>
    <col min="514" max="514" width="45" style="52" customWidth="1"/>
    <col min="515" max="515" width="11.54296875" style="52" customWidth="1"/>
    <col min="516" max="516" width="15.453125" style="52" customWidth="1"/>
    <col min="517" max="517" width="13.1796875" style="52" customWidth="1"/>
    <col min="518" max="518" width="14.54296875" style="52" customWidth="1"/>
    <col min="519" max="519" width="17.81640625" style="52" customWidth="1"/>
    <col min="520" max="520" width="10.1796875" style="52" customWidth="1"/>
    <col min="521" max="521" width="9.1796875" style="52"/>
    <col min="522" max="522" width="5.1796875" style="52" customWidth="1"/>
    <col min="523" max="526" width="9.1796875" style="52"/>
    <col min="527" max="527" width="1.453125" style="52" customWidth="1"/>
    <col min="528" max="769" width="9.1796875" style="52"/>
    <col min="770" max="770" width="45" style="52" customWidth="1"/>
    <col min="771" max="771" width="11.54296875" style="52" customWidth="1"/>
    <col min="772" max="772" width="15.453125" style="52" customWidth="1"/>
    <col min="773" max="773" width="13.1796875" style="52" customWidth="1"/>
    <col min="774" max="774" width="14.54296875" style="52" customWidth="1"/>
    <col min="775" max="775" width="17.81640625" style="52" customWidth="1"/>
    <col min="776" max="776" width="10.1796875" style="52" customWidth="1"/>
    <col min="777" max="777" width="9.1796875" style="52"/>
    <col min="778" max="778" width="5.1796875" style="52" customWidth="1"/>
    <col min="779" max="782" width="9.1796875" style="52"/>
    <col min="783" max="783" width="1.453125" style="52" customWidth="1"/>
    <col min="784" max="1025" width="9.1796875" style="52"/>
    <col min="1026" max="1026" width="45" style="52" customWidth="1"/>
    <col min="1027" max="1027" width="11.54296875" style="52" customWidth="1"/>
    <col min="1028" max="1028" width="15.453125" style="52" customWidth="1"/>
    <col min="1029" max="1029" width="13.1796875" style="52" customWidth="1"/>
    <col min="1030" max="1030" width="14.54296875" style="52" customWidth="1"/>
    <col min="1031" max="1031" width="17.81640625" style="52" customWidth="1"/>
    <col min="1032" max="1032" width="10.1796875" style="52" customWidth="1"/>
    <col min="1033" max="1033" width="9.1796875" style="52"/>
    <col min="1034" max="1034" width="5.1796875" style="52" customWidth="1"/>
    <col min="1035" max="1038" width="9.1796875" style="52"/>
    <col min="1039" max="1039" width="1.453125" style="52" customWidth="1"/>
    <col min="1040" max="1281" width="9.1796875" style="52"/>
    <col min="1282" max="1282" width="45" style="52" customWidth="1"/>
    <col min="1283" max="1283" width="11.54296875" style="52" customWidth="1"/>
    <col min="1284" max="1284" width="15.453125" style="52" customWidth="1"/>
    <col min="1285" max="1285" width="13.1796875" style="52" customWidth="1"/>
    <col min="1286" max="1286" width="14.54296875" style="52" customWidth="1"/>
    <col min="1287" max="1287" width="17.81640625" style="52" customWidth="1"/>
    <col min="1288" max="1288" width="10.1796875" style="52" customWidth="1"/>
    <col min="1289" max="1289" width="9.1796875" style="52"/>
    <col min="1290" max="1290" width="5.1796875" style="52" customWidth="1"/>
    <col min="1291" max="1294" width="9.1796875" style="52"/>
    <col min="1295" max="1295" width="1.453125" style="52" customWidth="1"/>
    <col min="1296" max="1537" width="9.1796875" style="52"/>
    <col min="1538" max="1538" width="45" style="52" customWidth="1"/>
    <col min="1539" max="1539" width="11.54296875" style="52" customWidth="1"/>
    <col min="1540" max="1540" width="15.453125" style="52" customWidth="1"/>
    <col min="1541" max="1541" width="13.1796875" style="52" customWidth="1"/>
    <col min="1542" max="1542" width="14.54296875" style="52" customWidth="1"/>
    <col min="1543" max="1543" width="17.81640625" style="52" customWidth="1"/>
    <col min="1544" max="1544" width="10.1796875" style="52" customWidth="1"/>
    <col min="1545" max="1545" width="9.1796875" style="52"/>
    <col min="1546" max="1546" width="5.1796875" style="52" customWidth="1"/>
    <col min="1547" max="1550" width="9.1796875" style="52"/>
    <col min="1551" max="1551" width="1.453125" style="52" customWidth="1"/>
    <col min="1552" max="1793" width="9.1796875" style="52"/>
    <col min="1794" max="1794" width="45" style="52" customWidth="1"/>
    <col min="1795" max="1795" width="11.54296875" style="52" customWidth="1"/>
    <col min="1796" max="1796" width="15.453125" style="52" customWidth="1"/>
    <col min="1797" max="1797" width="13.1796875" style="52" customWidth="1"/>
    <col min="1798" max="1798" width="14.54296875" style="52" customWidth="1"/>
    <col min="1799" max="1799" width="17.81640625" style="52" customWidth="1"/>
    <col min="1800" max="1800" width="10.1796875" style="52" customWidth="1"/>
    <col min="1801" max="1801" width="9.1796875" style="52"/>
    <col min="1802" max="1802" width="5.1796875" style="52" customWidth="1"/>
    <col min="1803" max="1806" width="9.1796875" style="52"/>
    <col min="1807" max="1807" width="1.453125" style="52" customWidth="1"/>
    <col min="1808" max="2049" width="9.1796875" style="52"/>
    <col min="2050" max="2050" width="45" style="52" customWidth="1"/>
    <col min="2051" max="2051" width="11.54296875" style="52" customWidth="1"/>
    <col min="2052" max="2052" width="15.453125" style="52" customWidth="1"/>
    <col min="2053" max="2053" width="13.1796875" style="52" customWidth="1"/>
    <col min="2054" max="2054" width="14.54296875" style="52" customWidth="1"/>
    <col min="2055" max="2055" width="17.81640625" style="52" customWidth="1"/>
    <col min="2056" max="2056" width="10.1796875" style="52" customWidth="1"/>
    <col min="2057" max="2057" width="9.1796875" style="52"/>
    <col min="2058" max="2058" width="5.1796875" style="52" customWidth="1"/>
    <col min="2059" max="2062" width="9.1796875" style="52"/>
    <col min="2063" max="2063" width="1.453125" style="52" customWidth="1"/>
    <col min="2064" max="2305" width="9.1796875" style="52"/>
    <col min="2306" max="2306" width="45" style="52" customWidth="1"/>
    <col min="2307" max="2307" width="11.54296875" style="52" customWidth="1"/>
    <col min="2308" max="2308" width="15.453125" style="52" customWidth="1"/>
    <col min="2309" max="2309" width="13.1796875" style="52" customWidth="1"/>
    <col min="2310" max="2310" width="14.54296875" style="52" customWidth="1"/>
    <col min="2311" max="2311" width="17.81640625" style="52" customWidth="1"/>
    <col min="2312" max="2312" width="10.1796875" style="52" customWidth="1"/>
    <col min="2313" max="2313" width="9.1796875" style="52"/>
    <col min="2314" max="2314" width="5.1796875" style="52" customWidth="1"/>
    <col min="2315" max="2318" width="9.1796875" style="52"/>
    <col min="2319" max="2319" width="1.453125" style="52" customWidth="1"/>
    <col min="2320" max="2561" width="9.1796875" style="52"/>
    <col min="2562" max="2562" width="45" style="52" customWidth="1"/>
    <col min="2563" max="2563" width="11.54296875" style="52" customWidth="1"/>
    <col min="2564" max="2564" width="15.453125" style="52" customWidth="1"/>
    <col min="2565" max="2565" width="13.1796875" style="52" customWidth="1"/>
    <col min="2566" max="2566" width="14.54296875" style="52" customWidth="1"/>
    <col min="2567" max="2567" width="17.81640625" style="52" customWidth="1"/>
    <col min="2568" max="2568" width="10.1796875" style="52" customWidth="1"/>
    <col min="2569" max="2569" width="9.1796875" style="52"/>
    <col min="2570" max="2570" width="5.1796875" style="52" customWidth="1"/>
    <col min="2571" max="2574" width="9.1796875" style="52"/>
    <col min="2575" max="2575" width="1.453125" style="52" customWidth="1"/>
    <col min="2576" max="2817" width="9.1796875" style="52"/>
    <col min="2818" max="2818" width="45" style="52" customWidth="1"/>
    <col min="2819" max="2819" width="11.54296875" style="52" customWidth="1"/>
    <col min="2820" max="2820" width="15.453125" style="52" customWidth="1"/>
    <col min="2821" max="2821" width="13.1796875" style="52" customWidth="1"/>
    <col min="2822" max="2822" width="14.54296875" style="52" customWidth="1"/>
    <col min="2823" max="2823" width="17.81640625" style="52" customWidth="1"/>
    <col min="2824" max="2824" width="10.1796875" style="52" customWidth="1"/>
    <col min="2825" max="2825" width="9.1796875" style="52"/>
    <col min="2826" max="2826" width="5.1796875" style="52" customWidth="1"/>
    <col min="2827" max="2830" width="9.1796875" style="52"/>
    <col min="2831" max="2831" width="1.453125" style="52" customWidth="1"/>
    <col min="2832" max="3073" width="9.1796875" style="52"/>
    <col min="3074" max="3074" width="45" style="52" customWidth="1"/>
    <col min="3075" max="3075" width="11.54296875" style="52" customWidth="1"/>
    <col min="3076" max="3076" width="15.453125" style="52" customWidth="1"/>
    <col min="3077" max="3077" width="13.1796875" style="52" customWidth="1"/>
    <col min="3078" max="3078" width="14.54296875" style="52" customWidth="1"/>
    <col min="3079" max="3079" width="17.81640625" style="52" customWidth="1"/>
    <col min="3080" max="3080" width="10.1796875" style="52" customWidth="1"/>
    <col min="3081" max="3081" width="9.1796875" style="52"/>
    <col min="3082" max="3082" width="5.1796875" style="52" customWidth="1"/>
    <col min="3083" max="3086" width="9.1796875" style="52"/>
    <col min="3087" max="3087" width="1.453125" style="52" customWidth="1"/>
    <col min="3088" max="3329" width="9.1796875" style="52"/>
    <col min="3330" max="3330" width="45" style="52" customWidth="1"/>
    <col min="3331" max="3331" width="11.54296875" style="52" customWidth="1"/>
    <col min="3332" max="3332" width="15.453125" style="52" customWidth="1"/>
    <col min="3333" max="3333" width="13.1796875" style="52" customWidth="1"/>
    <col min="3334" max="3334" width="14.54296875" style="52" customWidth="1"/>
    <col min="3335" max="3335" width="17.81640625" style="52" customWidth="1"/>
    <col min="3336" max="3336" width="10.1796875" style="52" customWidth="1"/>
    <col min="3337" max="3337" width="9.1796875" style="52"/>
    <col min="3338" max="3338" width="5.1796875" style="52" customWidth="1"/>
    <col min="3339" max="3342" width="9.1796875" style="52"/>
    <col min="3343" max="3343" width="1.453125" style="52" customWidth="1"/>
    <col min="3344" max="3585" width="9.1796875" style="52"/>
    <col min="3586" max="3586" width="45" style="52" customWidth="1"/>
    <col min="3587" max="3587" width="11.54296875" style="52" customWidth="1"/>
    <col min="3588" max="3588" width="15.453125" style="52" customWidth="1"/>
    <col min="3589" max="3589" width="13.1796875" style="52" customWidth="1"/>
    <col min="3590" max="3590" width="14.54296875" style="52" customWidth="1"/>
    <col min="3591" max="3591" width="17.81640625" style="52" customWidth="1"/>
    <col min="3592" max="3592" width="10.1796875" style="52" customWidth="1"/>
    <col min="3593" max="3593" width="9.1796875" style="52"/>
    <col min="3594" max="3594" width="5.1796875" style="52" customWidth="1"/>
    <col min="3595" max="3598" width="9.1796875" style="52"/>
    <col min="3599" max="3599" width="1.453125" style="52" customWidth="1"/>
    <col min="3600" max="3841" width="9.1796875" style="52"/>
    <col min="3842" max="3842" width="45" style="52" customWidth="1"/>
    <col min="3843" max="3843" width="11.54296875" style="52" customWidth="1"/>
    <col min="3844" max="3844" width="15.453125" style="52" customWidth="1"/>
    <col min="3845" max="3845" width="13.1796875" style="52" customWidth="1"/>
    <col min="3846" max="3846" width="14.54296875" style="52" customWidth="1"/>
    <col min="3847" max="3847" width="17.81640625" style="52" customWidth="1"/>
    <col min="3848" max="3848" width="10.1796875" style="52" customWidth="1"/>
    <col min="3849" max="3849" width="9.1796875" style="52"/>
    <col min="3850" max="3850" width="5.1796875" style="52" customWidth="1"/>
    <col min="3851" max="3854" width="9.1796875" style="52"/>
    <col min="3855" max="3855" width="1.453125" style="52" customWidth="1"/>
    <col min="3856" max="4097" width="9.1796875" style="52"/>
    <col min="4098" max="4098" width="45" style="52" customWidth="1"/>
    <col min="4099" max="4099" width="11.54296875" style="52" customWidth="1"/>
    <col min="4100" max="4100" width="15.453125" style="52" customWidth="1"/>
    <col min="4101" max="4101" width="13.1796875" style="52" customWidth="1"/>
    <col min="4102" max="4102" width="14.54296875" style="52" customWidth="1"/>
    <col min="4103" max="4103" width="17.81640625" style="52" customWidth="1"/>
    <col min="4104" max="4104" width="10.1796875" style="52" customWidth="1"/>
    <col min="4105" max="4105" width="9.1796875" style="52"/>
    <col min="4106" max="4106" width="5.1796875" style="52" customWidth="1"/>
    <col min="4107" max="4110" width="9.1796875" style="52"/>
    <col min="4111" max="4111" width="1.453125" style="52" customWidth="1"/>
    <col min="4112" max="4353" width="9.1796875" style="52"/>
    <col min="4354" max="4354" width="45" style="52" customWidth="1"/>
    <col min="4355" max="4355" width="11.54296875" style="52" customWidth="1"/>
    <col min="4356" max="4356" width="15.453125" style="52" customWidth="1"/>
    <col min="4357" max="4357" width="13.1796875" style="52" customWidth="1"/>
    <col min="4358" max="4358" width="14.54296875" style="52" customWidth="1"/>
    <col min="4359" max="4359" width="17.81640625" style="52" customWidth="1"/>
    <col min="4360" max="4360" width="10.1796875" style="52" customWidth="1"/>
    <col min="4361" max="4361" width="9.1796875" style="52"/>
    <col min="4362" max="4362" width="5.1796875" style="52" customWidth="1"/>
    <col min="4363" max="4366" width="9.1796875" style="52"/>
    <col min="4367" max="4367" width="1.453125" style="52" customWidth="1"/>
    <col min="4368" max="4609" width="9.1796875" style="52"/>
    <col min="4610" max="4610" width="45" style="52" customWidth="1"/>
    <col min="4611" max="4611" width="11.54296875" style="52" customWidth="1"/>
    <col min="4612" max="4612" width="15.453125" style="52" customWidth="1"/>
    <col min="4613" max="4613" width="13.1796875" style="52" customWidth="1"/>
    <col min="4614" max="4614" width="14.54296875" style="52" customWidth="1"/>
    <col min="4615" max="4615" width="17.81640625" style="52" customWidth="1"/>
    <col min="4616" max="4616" width="10.1796875" style="52" customWidth="1"/>
    <col min="4617" max="4617" width="9.1796875" style="52"/>
    <col min="4618" max="4618" width="5.1796875" style="52" customWidth="1"/>
    <col min="4619" max="4622" width="9.1796875" style="52"/>
    <col min="4623" max="4623" width="1.453125" style="52" customWidth="1"/>
    <col min="4624" max="4865" width="9.1796875" style="52"/>
    <col min="4866" max="4866" width="45" style="52" customWidth="1"/>
    <col min="4867" max="4867" width="11.54296875" style="52" customWidth="1"/>
    <col min="4868" max="4868" width="15.453125" style="52" customWidth="1"/>
    <col min="4869" max="4869" width="13.1796875" style="52" customWidth="1"/>
    <col min="4870" max="4870" width="14.54296875" style="52" customWidth="1"/>
    <col min="4871" max="4871" width="17.81640625" style="52" customWidth="1"/>
    <col min="4872" max="4872" width="10.1796875" style="52" customWidth="1"/>
    <col min="4873" max="4873" width="9.1796875" style="52"/>
    <col min="4874" max="4874" width="5.1796875" style="52" customWidth="1"/>
    <col min="4875" max="4878" width="9.1796875" style="52"/>
    <col min="4879" max="4879" width="1.453125" style="52" customWidth="1"/>
    <col min="4880" max="5121" width="9.1796875" style="52"/>
    <col min="5122" max="5122" width="45" style="52" customWidth="1"/>
    <col min="5123" max="5123" width="11.54296875" style="52" customWidth="1"/>
    <col min="5124" max="5124" width="15.453125" style="52" customWidth="1"/>
    <col min="5125" max="5125" width="13.1796875" style="52" customWidth="1"/>
    <col min="5126" max="5126" width="14.54296875" style="52" customWidth="1"/>
    <col min="5127" max="5127" width="17.81640625" style="52" customWidth="1"/>
    <col min="5128" max="5128" width="10.1796875" style="52" customWidth="1"/>
    <col min="5129" max="5129" width="9.1796875" style="52"/>
    <col min="5130" max="5130" width="5.1796875" style="52" customWidth="1"/>
    <col min="5131" max="5134" width="9.1796875" style="52"/>
    <col min="5135" max="5135" width="1.453125" style="52" customWidth="1"/>
    <col min="5136" max="5377" width="9.1796875" style="52"/>
    <col min="5378" max="5378" width="45" style="52" customWidth="1"/>
    <col min="5379" max="5379" width="11.54296875" style="52" customWidth="1"/>
    <col min="5380" max="5380" width="15.453125" style="52" customWidth="1"/>
    <col min="5381" max="5381" width="13.1796875" style="52" customWidth="1"/>
    <col min="5382" max="5382" width="14.54296875" style="52" customWidth="1"/>
    <col min="5383" max="5383" width="17.81640625" style="52" customWidth="1"/>
    <col min="5384" max="5384" width="10.1796875" style="52" customWidth="1"/>
    <col min="5385" max="5385" width="9.1796875" style="52"/>
    <col min="5386" max="5386" width="5.1796875" style="52" customWidth="1"/>
    <col min="5387" max="5390" width="9.1796875" style="52"/>
    <col min="5391" max="5391" width="1.453125" style="52" customWidth="1"/>
    <col min="5392" max="5633" width="9.1796875" style="52"/>
    <col min="5634" max="5634" width="45" style="52" customWidth="1"/>
    <col min="5635" max="5635" width="11.54296875" style="52" customWidth="1"/>
    <col min="5636" max="5636" width="15.453125" style="52" customWidth="1"/>
    <col min="5637" max="5637" width="13.1796875" style="52" customWidth="1"/>
    <col min="5638" max="5638" width="14.54296875" style="52" customWidth="1"/>
    <col min="5639" max="5639" width="17.81640625" style="52" customWidth="1"/>
    <col min="5640" max="5640" width="10.1796875" style="52" customWidth="1"/>
    <col min="5641" max="5641" width="9.1796875" style="52"/>
    <col min="5642" max="5642" width="5.1796875" style="52" customWidth="1"/>
    <col min="5643" max="5646" width="9.1796875" style="52"/>
    <col min="5647" max="5647" width="1.453125" style="52" customWidth="1"/>
    <col min="5648" max="5889" width="9.1796875" style="52"/>
    <col min="5890" max="5890" width="45" style="52" customWidth="1"/>
    <col min="5891" max="5891" width="11.54296875" style="52" customWidth="1"/>
    <col min="5892" max="5892" width="15.453125" style="52" customWidth="1"/>
    <col min="5893" max="5893" width="13.1796875" style="52" customWidth="1"/>
    <col min="5894" max="5894" width="14.54296875" style="52" customWidth="1"/>
    <col min="5895" max="5895" width="17.81640625" style="52" customWidth="1"/>
    <col min="5896" max="5896" width="10.1796875" style="52" customWidth="1"/>
    <col min="5897" max="5897" width="9.1796875" style="52"/>
    <col min="5898" max="5898" width="5.1796875" style="52" customWidth="1"/>
    <col min="5899" max="5902" width="9.1796875" style="52"/>
    <col min="5903" max="5903" width="1.453125" style="52" customWidth="1"/>
    <col min="5904" max="6145" width="9.1796875" style="52"/>
    <col min="6146" max="6146" width="45" style="52" customWidth="1"/>
    <col min="6147" max="6147" width="11.54296875" style="52" customWidth="1"/>
    <col min="6148" max="6148" width="15.453125" style="52" customWidth="1"/>
    <col min="6149" max="6149" width="13.1796875" style="52" customWidth="1"/>
    <col min="6150" max="6150" width="14.54296875" style="52" customWidth="1"/>
    <col min="6151" max="6151" width="17.81640625" style="52" customWidth="1"/>
    <col min="6152" max="6152" width="10.1796875" style="52" customWidth="1"/>
    <col min="6153" max="6153" width="9.1796875" style="52"/>
    <col min="6154" max="6154" width="5.1796875" style="52" customWidth="1"/>
    <col min="6155" max="6158" width="9.1796875" style="52"/>
    <col min="6159" max="6159" width="1.453125" style="52" customWidth="1"/>
    <col min="6160" max="6401" width="9.1796875" style="52"/>
    <col min="6402" max="6402" width="45" style="52" customWidth="1"/>
    <col min="6403" max="6403" width="11.54296875" style="52" customWidth="1"/>
    <col min="6404" max="6404" width="15.453125" style="52" customWidth="1"/>
    <col min="6405" max="6405" width="13.1796875" style="52" customWidth="1"/>
    <col min="6406" max="6406" width="14.54296875" style="52" customWidth="1"/>
    <col min="6407" max="6407" width="17.81640625" style="52" customWidth="1"/>
    <col min="6408" max="6408" width="10.1796875" style="52" customWidth="1"/>
    <col min="6409" max="6409" width="9.1796875" style="52"/>
    <col min="6410" max="6410" width="5.1796875" style="52" customWidth="1"/>
    <col min="6411" max="6414" width="9.1796875" style="52"/>
    <col min="6415" max="6415" width="1.453125" style="52" customWidth="1"/>
    <col min="6416" max="6657" width="9.1796875" style="52"/>
    <col min="6658" max="6658" width="45" style="52" customWidth="1"/>
    <col min="6659" max="6659" width="11.54296875" style="52" customWidth="1"/>
    <col min="6660" max="6660" width="15.453125" style="52" customWidth="1"/>
    <col min="6661" max="6661" width="13.1796875" style="52" customWidth="1"/>
    <col min="6662" max="6662" width="14.54296875" style="52" customWidth="1"/>
    <col min="6663" max="6663" width="17.81640625" style="52" customWidth="1"/>
    <col min="6664" max="6664" width="10.1796875" style="52" customWidth="1"/>
    <col min="6665" max="6665" width="9.1796875" style="52"/>
    <col min="6666" max="6666" width="5.1796875" style="52" customWidth="1"/>
    <col min="6667" max="6670" width="9.1796875" style="52"/>
    <col min="6671" max="6671" width="1.453125" style="52" customWidth="1"/>
    <col min="6672" max="6913" width="9.1796875" style="52"/>
    <col min="6914" max="6914" width="45" style="52" customWidth="1"/>
    <col min="6915" max="6915" width="11.54296875" style="52" customWidth="1"/>
    <col min="6916" max="6916" width="15.453125" style="52" customWidth="1"/>
    <col min="6917" max="6917" width="13.1796875" style="52" customWidth="1"/>
    <col min="6918" max="6918" width="14.54296875" style="52" customWidth="1"/>
    <col min="6919" max="6919" width="17.81640625" style="52" customWidth="1"/>
    <col min="6920" max="6920" width="10.1796875" style="52" customWidth="1"/>
    <col min="6921" max="6921" width="9.1796875" style="52"/>
    <col min="6922" max="6922" width="5.1796875" style="52" customWidth="1"/>
    <col min="6923" max="6926" width="9.1796875" style="52"/>
    <col min="6927" max="6927" width="1.453125" style="52" customWidth="1"/>
    <col min="6928" max="7169" width="9.1796875" style="52"/>
    <col min="7170" max="7170" width="45" style="52" customWidth="1"/>
    <col min="7171" max="7171" width="11.54296875" style="52" customWidth="1"/>
    <col min="7172" max="7172" width="15.453125" style="52" customWidth="1"/>
    <col min="7173" max="7173" width="13.1796875" style="52" customWidth="1"/>
    <col min="7174" max="7174" width="14.54296875" style="52" customWidth="1"/>
    <col min="7175" max="7175" width="17.81640625" style="52" customWidth="1"/>
    <col min="7176" max="7176" width="10.1796875" style="52" customWidth="1"/>
    <col min="7177" max="7177" width="9.1796875" style="52"/>
    <col min="7178" max="7178" width="5.1796875" style="52" customWidth="1"/>
    <col min="7179" max="7182" width="9.1796875" style="52"/>
    <col min="7183" max="7183" width="1.453125" style="52" customWidth="1"/>
    <col min="7184" max="7425" width="9.1796875" style="52"/>
    <col min="7426" max="7426" width="45" style="52" customWidth="1"/>
    <col min="7427" max="7427" width="11.54296875" style="52" customWidth="1"/>
    <col min="7428" max="7428" width="15.453125" style="52" customWidth="1"/>
    <col min="7429" max="7429" width="13.1796875" style="52" customWidth="1"/>
    <col min="7430" max="7430" width="14.54296875" style="52" customWidth="1"/>
    <col min="7431" max="7431" width="17.81640625" style="52" customWidth="1"/>
    <col min="7432" max="7432" width="10.1796875" style="52" customWidth="1"/>
    <col min="7433" max="7433" width="9.1796875" style="52"/>
    <col min="7434" max="7434" width="5.1796875" style="52" customWidth="1"/>
    <col min="7435" max="7438" width="9.1796875" style="52"/>
    <col min="7439" max="7439" width="1.453125" style="52" customWidth="1"/>
    <col min="7440" max="7681" width="9.1796875" style="52"/>
    <col min="7682" max="7682" width="45" style="52" customWidth="1"/>
    <col min="7683" max="7683" width="11.54296875" style="52" customWidth="1"/>
    <col min="7684" max="7684" width="15.453125" style="52" customWidth="1"/>
    <col min="7685" max="7685" width="13.1796875" style="52" customWidth="1"/>
    <col min="7686" max="7686" width="14.54296875" style="52" customWidth="1"/>
    <col min="7687" max="7687" width="17.81640625" style="52" customWidth="1"/>
    <col min="7688" max="7688" width="10.1796875" style="52" customWidth="1"/>
    <col min="7689" max="7689" width="9.1796875" style="52"/>
    <col min="7690" max="7690" width="5.1796875" style="52" customWidth="1"/>
    <col min="7691" max="7694" width="9.1796875" style="52"/>
    <col min="7695" max="7695" width="1.453125" style="52" customWidth="1"/>
    <col min="7696" max="7937" width="9.1796875" style="52"/>
    <col min="7938" max="7938" width="45" style="52" customWidth="1"/>
    <col min="7939" max="7939" width="11.54296875" style="52" customWidth="1"/>
    <col min="7940" max="7940" width="15.453125" style="52" customWidth="1"/>
    <col min="7941" max="7941" width="13.1796875" style="52" customWidth="1"/>
    <col min="7942" max="7942" width="14.54296875" style="52" customWidth="1"/>
    <col min="7943" max="7943" width="17.81640625" style="52" customWidth="1"/>
    <col min="7944" max="7944" width="10.1796875" style="52" customWidth="1"/>
    <col min="7945" max="7945" width="9.1796875" style="52"/>
    <col min="7946" max="7946" width="5.1796875" style="52" customWidth="1"/>
    <col min="7947" max="7950" width="9.1796875" style="52"/>
    <col min="7951" max="7951" width="1.453125" style="52" customWidth="1"/>
    <col min="7952" max="8193" width="9.1796875" style="52"/>
    <col min="8194" max="8194" width="45" style="52" customWidth="1"/>
    <col min="8195" max="8195" width="11.54296875" style="52" customWidth="1"/>
    <col min="8196" max="8196" width="15.453125" style="52" customWidth="1"/>
    <col min="8197" max="8197" width="13.1796875" style="52" customWidth="1"/>
    <col min="8198" max="8198" width="14.54296875" style="52" customWidth="1"/>
    <col min="8199" max="8199" width="17.81640625" style="52" customWidth="1"/>
    <col min="8200" max="8200" width="10.1796875" style="52" customWidth="1"/>
    <col min="8201" max="8201" width="9.1796875" style="52"/>
    <col min="8202" max="8202" width="5.1796875" style="52" customWidth="1"/>
    <col min="8203" max="8206" width="9.1796875" style="52"/>
    <col min="8207" max="8207" width="1.453125" style="52" customWidth="1"/>
    <col min="8208" max="8449" width="9.1796875" style="52"/>
    <col min="8450" max="8450" width="45" style="52" customWidth="1"/>
    <col min="8451" max="8451" width="11.54296875" style="52" customWidth="1"/>
    <col min="8452" max="8452" width="15.453125" style="52" customWidth="1"/>
    <col min="8453" max="8453" width="13.1796875" style="52" customWidth="1"/>
    <col min="8454" max="8454" width="14.54296875" style="52" customWidth="1"/>
    <col min="8455" max="8455" width="17.81640625" style="52" customWidth="1"/>
    <col min="8456" max="8456" width="10.1796875" style="52" customWidth="1"/>
    <col min="8457" max="8457" width="9.1796875" style="52"/>
    <col min="8458" max="8458" width="5.1796875" style="52" customWidth="1"/>
    <col min="8459" max="8462" width="9.1796875" style="52"/>
    <col min="8463" max="8463" width="1.453125" style="52" customWidth="1"/>
    <col min="8464" max="8705" width="9.1796875" style="52"/>
    <col min="8706" max="8706" width="45" style="52" customWidth="1"/>
    <col min="8707" max="8707" width="11.54296875" style="52" customWidth="1"/>
    <col min="8708" max="8708" width="15.453125" style="52" customWidth="1"/>
    <col min="8709" max="8709" width="13.1796875" style="52" customWidth="1"/>
    <col min="8710" max="8710" width="14.54296875" style="52" customWidth="1"/>
    <col min="8711" max="8711" width="17.81640625" style="52" customWidth="1"/>
    <col min="8712" max="8712" width="10.1796875" style="52" customWidth="1"/>
    <col min="8713" max="8713" width="9.1796875" style="52"/>
    <col min="8714" max="8714" width="5.1796875" style="52" customWidth="1"/>
    <col min="8715" max="8718" width="9.1796875" style="52"/>
    <col min="8719" max="8719" width="1.453125" style="52" customWidth="1"/>
    <col min="8720" max="8961" width="9.1796875" style="52"/>
    <col min="8962" max="8962" width="45" style="52" customWidth="1"/>
    <col min="8963" max="8963" width="11.54296875" style="52" customWidth="1"/>
    <col min="8964" max="8964" width="15.453125" style="52" customWidth="1"/>
    <col min="8965" max="8965" width="13.1796875" style="52" customWidth="1"/>
    <col min="8966" max="8966" width="14.54296875" style="52" customWidth="1"/>
    <col min="8967" max="8967" width="17.81640625" style="52" customWidth="1"/>
    <col min="8968" max="8968" width="10.1796875" style="52" customWidth="1"/>
    <col min="8969" max="8969" width="9.1796875" style="52"/>
    <col min="8970" max="8970" width="5.1796875" style="52" customWidth="1"/>
    <col min="8971" max="8974" width="9.1796875" style="52"/>
    <col min="8975" max="8975" width="1.453125" style="52" customWidth="1"/>
    <col min="8976" max="9217" width="9.1796875" style="52"/>
    <col min="9218" max="9218" width="45" style="52" customWidth="1"/>
    <col min="9219" max="9219" width="11.54296875" style="52" customWidth="1"/>
    <col min="9220" max="9220" width="15.453125" style="52" customWidth="1"/>
    <col min="9221" max="9221" width="13.1796875" style="52" customWidth="1"/>
    <col min="9222" max="9222" width="14.54296875" style="52" customWidth="1"/>
    <col min="9223" max="9223" width="17.81640625" style="52" customWidth="1"/>
    <col min="9224" max="9224" width="10.1796875" style="52" customWidth="1"/>
    <col min="9225" max="9225" width="9.1796875" style="52"/>
    <col min="9226" max="9226" width="5.1796875" style="52" customWidth="1"/>
    <col min="9227" max="9230" width="9.1796875" style="52"/>
    <col min="9231" max="9231" width="1.453125" style="52" customWidth="1"/>
    <col min="9232" max="9473" width="9.1796875" style="52"/>
    <col min="9474" max="9474" width="45" style="52" customWidth="1"/>
    <col min="9475" max="9475" width="11.54296875" style="52" customWidth="1"/>
    <col min="9476" max="9476" width="15.453125" style="52" customWidth="1"/>
    <col min="9477" max="9477" width="13.1796875" style="52" customWidth="1"/>
    <col min="9478" max="9478" width="14.54296875" style="52" customWidth="1"/>
    <col min="9479" max="9479" width="17.81640625" style="52" customWidth="1"/>
    <col min="9480" max="9480" width="10.1796875" style="52" customWidth="1"/>
    <col min="9481" max="9481" width="9.1796875" style="52"/>
    <col min="9482" max="9482" width="5.1796875" style="52" customWidth="1"/>
    <col min="9483" max="9486" width="9.1796875" style="52"/>
    <col min="9487" max="9487" width="1.453125" style="52" customWidth="1"/>
    <col min="9488" max="9729" width="9.1796875" style="52"/>
    <col min="9730" max="9730" width="45" style="52" customWidth="1"/>
    <col min="9731" max="9731" width="11.54296875" style="52" customWidth="1"/>
    <col min="9732" max="9732" width="15.453125" style="52" customWidth="1"/>
    <col min="9733" max="9733" width="13.1796875" style="52" customWidth="1"/>
    <col min="9734" max="9734" width="14.54296875" style="52" customWidth="1"/>
    <col min="9735" max="9735" width="17.81640625" style="52" customWidth="1"/>
    <col min="9736" max="9736" width="10.1796875" style="52" customWidth="1"/>
    <col min="9737" max="9737" width="9.1796875" style="52"/>
    <col min="9738" max="9738" width="5.1796875" style="52" customWidth="1"/>
    <col min="9739" max="9742" width="9.1796875" style="52"/>
    <col min="9743" max="9743" width="1.453125" style="52" customWidth="1"/>
    <col min="9744" max="9985" width="9.1796875" style="52"/>
    <col min="9986" max="9986" width="45" style="52" customWidth="1"/>
    <col min="9987" max="9987" width="11.54296875" style="52" customWidth="1"/>
    <col min="9988" max="9988" width="15.453125" style="52" customWidth="1"/>
    <col min="9989" max="9989" width="13.1796875" style="52" customWidth="1"/>
    <col min="9990" max="9990" width="14.54296875" style="52" customWidth="1"/>
    <col min="9991" max="9991" width="17.81640625" style="52" customWidth="1"/>
    <col min="9992" max="9992" width="10.1796875" style="52" customWidth="1"/>
    <col min="9993" max="9993" width="9.1796875" style="52"/>
    <col min="9994" max="9994" width="5.1796875" style="52" customWidth="1"/>
    <col min="9995" max="9998" width="9.1796875" style="52"/>
    <col min="9999" max="9999" width="1.453125" style="52" customWidth="1"/>
    <col min="10000" max="10241" width="9.1796875" style="52"/>
    <col min="10242" max="10242" width="45" style="52" customWidth="1"/>
    <col min="10243" max="10243" width="11.54296875" style="52" customWidth="1"/>
    <col min="10244" max="10244" width="15.453125" style="52" customWidth="1"/>
    <col min="10245" max="10245" width="13.1796875" style="52" customWidth="1"/>
    <col min="10246" max="10246" width="14.54296875" style="52" customWidth="1"/>
    <col min="10247" max="10247" width="17.81640625" style="52" customWidth="1"/>
    <col min="10248" max="10248" width="10.1796875" style="52" customWidth="1"/>
    <col min="10249" max="10249" width="9.1796875" style="52"/>
    <col min="10250" max="10250" width="5.1796875" style="52" customWidth="1"/>
    <col min="10251" max="10254" width="9.1796875" style="52"/>
    <col min="10255" max="10255" width="1.453125" style="52" customWidth="1"/>
    <col min="10256" max="10497" width="9.1796875" style="52"/>
    <col min="10498" max="10498" width="45" style="52" customWidth="1"/>
    <col min="10499" max="10499" width="11.54296875" style="52" customWidth="1"/>
    <col min="10500" max="10500" width="15.453125" style="52" customWidth="1"/>
    <col min="10501" max="10501" width="13.1796875" style="52" customWidth="1"/>
    <col min="10502" max="10502" width="14.54296875" style="52" customWidth="1"/>
    <col min="10503" max="10503" width="17.81640625" style="52" customWidth="1"/>
    <col min="10504" max="10504" width="10.1796875" style="52" customWidth="1"/>
    <col min="10505" max="10505" width="9.1796875" style="52"/>
    <col min="10506" max="10506" width="5.1796875" style="52" customWidth="1"/>
    <col min="10507" max="10510" width="9.1796875" style="52"/>
    <col min="10511" max="10511" width="1.453125" style="52" customWidth="1"/>
    <col min="10512" max="10753" width="9.1796875" style="52"/>
    <col min="10754" max="10754" width="45" style="52" customWidth="1"/>
    <col min="10755" max="10755" width="11.54296875" style="52" customWidth="1"/>
    <col min="10756" max="10756" width="15.453125" style="52" customWidth="1"/>
    <col min="10757" max="10757" width="13.1796875" style="52" customWidth="1"/>
    <col min="10758" max="10758" width="14.54296875" style="52" customWidth="1"/>
    <col min="10759" max="10759" width="17.81640625" style="52" customWidth="1"/>
    <col min="10760" max="10760" width="10.1796875" style="52" customWidth="1"/>
    <col min="10761" max="10761" width="9.1796875" style="52"/>
    <col min="10762" max="10762" width="5.1796875" style="52" customWidth="1"/>
    <col min="10763" max="10766" width="9.1796875" style="52"/>
    <col min="10767" max="10767" width="1.453125" style="52" customWidth="1"/>
    <col min="10768" max="11009" width="9.1796875" style="52"/>
    <col min="11010" max="11010" width="45" style="52" customWidth="1"/>
    <col min="11011" max="11011" width="11.54296875" style="52" customWidth="1"/>
    <col min="11012" max="11012" width="15.453125" style="52" customWidth="1"/>
    <col min="11013" max="11013" width="13.1796875" style="52" customWidth="1"/>
    <col min="11014" max="11014" width="14.54296875" style="52" customWidth="1"/>
    <col min="11015" max="11015" width="17.81640625" style="52" customWidth="1"/>
    <col min="11016" max="11016" width="10.1796875" style="52" customWidth="1"/>
    <col min="11017" max="11017" width="9.1796875" style="52"/>
    <col min="11018" max="11018" width="5.1796875" style="52" customWidth="1"/>
    <col min="11019" max="11022" width="9.1796875" style="52"/>
    <col min="11023" max="11023" width="1.453125" style="52" customWidth="1"/>
    <col min="11024" max="11265" width="9.1796875" style="52"/>
    <col min="11266" max="11266" width="45" style="52" customWidth="1"/>
    <col min="11267" max="11267" width="11.54296875" style="52" customWidth="1"/>
    <col min="11268" max="11268" width="15.453125" style="52" customWidth="1"/>
    <col min="11269" max="11269" width="13.1796875" style="52" customWidth="1"/>
    <col min="11270" max="11270" width="14.54296875" style="52" customWidth="1"/>
    <col min="11271" max="11271" width="17.81640625" style="52" customWidth="1"/>
    <col min="11272" max="11272" width="10.1796875" style="52" customWidth="1"/>
    <col min="11273" max="11273" width="9.1796875" style="52"/>
    <col min="11274" max="11274" width="5.1796875" style="52" customWidth="1"/>
    <col min="11275" max="11278" width="9.1796875" style="52"/>
    <col min="11279" max="11279" width="1.453125" style="52" customWidth="1"/>
    <col min="11280" max="11521" width="9.1796875" style="52"/>
    <col min="11522" max="11522" width="45" style="52" customWidth="1"/>
    <col min="11523" max="11523" width="11.54296875" style="52" customWidth="1"/>
    <col min="11524" max="11524" width="15.453125" style="52" customWidth="1"/>
    <col min="11525" max="11525" width="13.1796875" style="52" customWidth="1"/>
    <col min="11526" max="11526" width="14.54296875" style="52" customWidth="1"/>
    <col min="11527" max="11527" width="17.81640625" style="52" customWidth="1"/>
    <col min="11528" max="11528" width="10.1796875" style="52" customWidth="1"/>
    <col min="11529" max="11529" width="9.1796875" style="52"/>
    <col min="11530" max="11530" width="5.1796875" style="52" customWidth="1"/>
    <col min="11531" max="11534" width="9.1796875" style="52"/>
    <col min="11535" max="11535" width="1.453125" style="52" customWidth="1"/>
    <col min="11536" max="11777" width="9.1796875" style="52"/>
    <col min="11778" max="11778" width="45" style="52" customWidth="1"/>
    <col min="11779" max="11779" width="11.54296875" style="52" customWidth="1"/>
    <col min="11780" max="11780" width="15.453125" style="52" customWidth="1"/>
    <col min="11781" max="11781" width="13.1796875" style="52" customWidth="1"/>
    <col min="11782" max="11782" width="14.54296875" style="52" customWidth="1"/>
    <col min="11783" max="11783" width="17.81640625" style="52" customWidth="1"/>
    <col min="11784" max="11784" width="10.1796875" style="52" customWidth="1"/>
    <col min="11785" max="11785" width="9.1796875" style="52"/>
    <col min="11786" max="11786" width="5.1796875" style="52" customWidth="1"/>
    <col min="11787" max="11790" width="9.1796875" style="52"/>
    <col min="11791" max="11791" width="1.453125" style="52" customWidth="1"/>
    <col min="11792" max="12033" width="9.1796875" style="52"/>
    <col min="12034" max="12034" width="45" style="52" customWidth="1"/>
    <col min="12035" max="12035" width="11.54296875" style="52" customWidth="1"/>
    <col min="12036" max="12036" width="15.453125" style="52" customWidth="1"/>
    <col min="12037" max="12037" width="13.1796875" style="52" customWidth="1"/>
    <col min="12038" max="12038" width="14.54296875" style="52" customWidth="1"/>
    <col min="12039" max="12039" width="17.81640625" style="52" customWidth="1"/>
    <col min="12040" max="12040" width="10.1796875" style="52" customWidth="1"/>
    <col min="12041" max="12041" width="9.1796875" style="52"/>
    <col min="12042" max="12042" width="5.1796875" style="52" customWidth="1"/>
    <col min="12043" max="12046" width="9.1796875" style="52"/>
    <col min="12047" max="12047" width="1.453125" style="52" customWidth="1"/>
    <col min="12048" max="12289" width="9.1796875" style="52"/>
    <col min="12290" max="12290" width="45" style="52" customWidth="1"/>
    <col min="12291" max="12291" width="11.54296875" style="52" customWidth="1"/>
    <col min="12292" max="12292" width="15.453125" style="52" customWidth="1"/>
    <col min="12293" max="12293" width="13.1796875" style="52" customWidth="1"/>
    <col min="12294" max="12294" width="14.54296875" style="52" customWidth="1"/>
    <col min="12295" max="12295" width="17.81640625" style="52" customWidth="1"/>
    <col min="12296" max="12296" width="10.1796875" style="52" customWidth="1"/>
    <col min="12297" max="12297" width="9.1796875" style="52"/>
    <col min="12298" max="12298" width="5.1796875" style="52" customWidth="1"/>
    <col min="12299" max="12302" width="9.1796875" style="52"/>
    <col min="12303" max="12303" width="1.453125" style="52" customWidth="1"/>
    <col min="12304" max="12545" width="9.1796875" style="52"/>
    <col min="12546" max="12546" width="45" style="52" customWidth="1"/>
    <col min="12547" max="12547" width="11.54296875" style="52" customWidth="1"/>
    <col min="12548" max="12548" width="15.453125" style="52" customWidth="1"/>
    <col min="12549" max="12549" width="13.1796875" style="52" customWidth="1"/>
    <col min="12550" max="12550" width="14.54296875" style="52" customWidth="1"/>
    <col min="12551" max="12551" width="17.81640625" style="52" customWidth="1"/>
    <col min="12552" max="12552" width="10.1796875" style="52" customWidth="1"/>
    <col min="12553" max="12553" width="9.1796875" style="52"/>
    <col min="12554" max="12554" width="5.1796875" style="52" customWidth="1"/>
    <col min="12555" max="12558" width="9.1796875" style="52"/>
    <col min="12559" max="12559" width="1.453125" style="52" customWidth="1"/>
    <col min="12560" max="12801" width="9.1796875" style="52"/>
    <col min="12802" max="12802" width="45" style="52" customWidth="1"/>
    <col min="12803" max="12803" width="11.54296875" style="52" customWidth="1"/>
    <col min="12804" max="12804" width="15.453125" style="52" customWidth="1"/>
    <col min="12805" max="12805" width="13.1796875" style="52" customWidth="1"/>
    <col min="12806" max="12806" width="14.54296875" style="52" customWidth="1"/>
    <col min="12807" max="12807" width="17.81640625" style="52" customWidth="1"/>
    <col min="12808" max="12808" width="10.1796875" style="52" customWidth="1"/>
    <col min="12809" max="12809" width="9.1796875" style="52"/>
    <col min="12810" max="12810" width="5.1796875" style="52" customWidth="1"/>
    <col min="12811" max="12814" width="9.1796875" style="52"/>
    <col min="12815" max="12815" width="1.453125" style="52" customWidth="1"/>
    <col min="12816" max="13057" width="9.1796875" style="52"/>
    <col min="13058" max="13058" width="45" style="52" customWidth="1"/>
    <col min="13059" max="13059" width="11.54296875" style="52" customWidth="1"/>
    <col min="13060" max="13060" width="15.453125" style="52" customWidth="1"/>
    <col min="13061" max="13061" width="13.1796875" style="52" customWidth="1"/>
    <col min="13062" max="13062" width="14.54296875" style="52" customWidth="1"/>
    <col min="13063" max="13063" width="17.81640625" style="52" customWidth="1"/>
    <col min="13064" max="13064" width="10.1796875" style="52" customWidth="1"/>
    <col min="13065" max="13065" width="9.1796875" style="52"/>
    <col min="13066" max="13066" width="5.1796875" style="52" customWidth="1"/>
    <col min="13067" max="13070" width="9.1796875" style="52"/>
    <col min="13071" max="13071" width="1.453125" style="52" customWidth="1"/>
    <col min="13072" max="13313" width="9.1796875" style="52"/>
    <col min="13314" max="13314" width="45" style="52" customWidth="1"/>
    <col min="13315" max="13315" width="11.54296875" style="52" customWidth="1"/>
    <col min="13316" max="13316" width="15.453125" style="52" customWidth="1"/>
    <col min="13317" max="13317" width="13.1796875" style="52" customWidth="1"/>
    <col min="13318" max="13318" width="14.54296875" style="52" customWidth="1"/>
    <col min="13319" max="13319" width="17.81640625" style="52" customWidth="1"/>
    <col min="13320" max="13320" width="10.1796875" style="52" customWidth="1"/>
    <col min="13321" max="13321" width="9.1796875" style="52"/>
    <col min="13322" max="13322" width="5.1796875" style="52" customWidth="1"/>
    <col min="13323" max="13326" width="9.1796875" style="52"/>
    <col min="13327" max="13327" width="1.453125" style="52" customWidth="1"/>
    <col min="13328" max="13569" width="9.1796875" style="52"/>
    <col min="13570" max="13570" width="45" style="52" customWidth="1"/>
    <col min="13571" max="13571" width="11.54296875" style="52" customWidth="1"/>
    <col min="13572" max="13572" width="15.453125" style="52" customWidth="1"/>
    <col min="13573" max="13573" width="13.1796875" style="52" customWidth="1"/>
    <col min="13574" max="13574" width="14.54296875" style="52" customWidth="1"/>
    <col min="13575" max="13575" width="17.81640625" style="52" customWidth="1"/>
    <col min="13576" max="13576" width="10.1796875" style="52" customWidth="1"/>
    <col min="13577" max="13577" width="9.1796875" style="52"/>
    <col min="13578" max="13578" width="5.1796875" style="52" customWidth="1"/>
    <col min="13579" max="13582" width="9.1796875" style="52"/>
    <col min="13583" max="13583" width="1.453125" style="52" customWidth="1"/>
    <col min="13584" max="13825" width="9.1796875" style="52"/>
    <col min="13826" max="13826" width="45" style="52" customWidth="1"/>
    <col min="13827" max="13827" width="11.54296875" style="52" customWidth="1"/>
    <col min="13828" max="13828" width="15.453125" style="52" customWidth="1"/>
    <col min="13829" max="13829" width="13.1796875" style="52" customWidth="1"/>
    <col min="13830" max="13830" width="14.54296875" style="52" customWidth="1"/>
    <col min="13831" max="13831" width="17.81640625" style="52" customWidth="1"/>
    <col min="13832" max="13832" width="10.1796875" style="52" customWidth="1"/>
    <col min="13833" max="13833" width="9.1796875" style="52"/>
    <col min="13834" max="13834" width="5.1796875" style="52" customWidth="1"/>
    <col min="13835" max="13838" width="9.1796875" style="52"/>
    <col min="13839" max="13839" width="1.453125" style="52" customWidth="1"/>
    <col min="13840" max="14081" width="9.1796875" style="52"/>
    <col min="14082" max="14082" width="45" style="52" customWidth="1"/>
    <col min="14083" max="14083" width="11.54296875" style="52" customWidth="1"/>
    <col min="14084" max="14084" width="15.453125" style="52" customWidth="1"/>
    <col min="14085" max="14085" width="13.1796875" style="52" customWidth="1"/>
    <col min="14086" max="14086" width="14.54296875" style="52" customWidth="1"/>
    <col min="14087" max="14087" width="17.81640625" style="52" customWidth="1"/>
    <col min="14088" max="14088" width="10.1796875" style="52" customWidth="1"/>
    <col min="14089" max="14089" width="9.1796875" style="52"/>
    <col min="14090" max="14090" width="5.1796875" style="52" customWidth="1"/>
    <col min="14091" max="14094" width="9.1796875" style="52"/>
    <col min="14095" max="14095" width="1.453125" style="52" customWidth="1"/>
    <col min="14096" max="14337" width="9.1796875" style="52"/>
    <col min="14338" max="14338" width="45" style="52" customWidth="1"/>
    <col min="14339" max="14339" width="11.54296875" style="52" customWidth="1"/>
    <col min="14340" max="14340" width="15.453125" style="52" customWidth="1"/>
    <col min="14341" max="14341" width="13.1796875" style="52" customWidth="1"/>
    <col min="14342" max="14342" width="14.54296875" style="52" customWidth="1"/>
    <col min="14343" max="14343" width="17.81640625" style="52" customWidth="1"/>
    <col min="14344" max="14344" width="10.1796875" style="52" customWidth="1"/>
    <col min="14345" max="14345" width="9.1796875" style="52"/>
    <col min="14346" max="14346" width="5.1796875" style="52" customWidth="1"/>
    <col min="14347" max="14350" width="9.1796875" style="52"/>
    <col min="14351" max="14351" width="1.453125" style="52" customWidth="1"/>
    <col min="14352" max="14593" width="9.1796875" style="52"/>
    <col min="14594" max="14594" width="45" style="52" customWidth="1"/>
    <col min="14595" max="14595" width="11.54296875" style="52" customWidth="1"/>
    <col min="14596" max="14596" width="15.453125" style="52" customWidth="1"/>
    <col min="14597" max="14597" width="13.1796875" style="52" customWidth="1"/>
    <col min="14598" max="14598" width="14.54296875" style="52" customWidth="1"/>
    <col min="14599" max="14599" width="17.81640625" style="52" customWidth="1"/>
    <col min="14600" max="14600" width="10.1796875" style="52" customWidth="1"/>
    <col min="14601" max="14601" width="9.1796875" style="52"/>
    <col min="14602" max="14602" width="5.1796875" style="52" customWidth="1"/>
    <col min="14603" max="14606" width="9.1796875" style="52"/>
    <col min="14607" max="14607" width="1.453125" style="52" customWidth="1"/>
    <col min="14608" max="14849" width="9.1796875" style="52"/>
    <col min="14850" max="14850" width="45" style="52" customWidth="1"/>
    <col min="14851" max="14851" width="11.54296875" style="52" customWidth="1"/>
    <col min="14852" max="14852" width="15.453125" style="52" customWidth="1"/>
    <col min="14853" max="14853" width="13.1796875" style="52" customWidth="1"/>
    <col min="14854" max="14854" width="14.54296875" style="52" customWidth="1"/>
    <col min="14855" max="14855" width="17.81640625" style="52" customWidth="1"/>
    <col min="14856" max="14856" width="10.1796875" style="52" customWidth="1"/>
    <col min="14857" max="14857" width="9.1796875" style="52"/>
    <col min="14858" max="14858" width="5.1796875" style="52" customWidth="1"/>
    <col min="14859" max="14862" width="9.1796875" style="52"/>
    <col min="14863" max="14863" width="1.453125" style="52" customWidth="1"/>
    <col min="14864" max="15105" width="9.1796875" style="52"/>
    <col min="15106" max="15106" width="45" style="52" customWidth="1"/>
    <col min="15107" max="15107" width="11.54296875" style="52" customWidth="1"/>
    <col min="15108" max="15108" width="15.453125" style="52" customWidth="1"/>
    <col min="15109" max="15109" width="13.1796875" style="52" customWidth="1"/>
    <col min="15110" max="15110" width="14.54296875" style="52" customWidth="1"/>
    <col min="15111" max="15111" width="17.81640625" style="52" customWidth="1"/>
    <col min="15112" max="15112" width="10.1796875" style="52" customWidth="1"/>
    <col min="15113" max="15113" width="9.1796875" style="52"/>
    <col min="15114" max="15114" width="5.1796875" style="52" customWidth="1"/>
    <col min="15115" max="15118" width="9.1796875" style="52"/>
    <col min="15119" max="15119" width="1.453125" style="52" customWidth="1"/>
    <col min="15120" max="15361" width="9.1796875" style="52"/>
    <col min="15362" max="15362" width="45" style="52" customWidth="1"/>
    <col min="15363" max="15363" width="11.54296875" style="52" customWidth="1"/>
    <col min="15364" max="15364" width="15.453125" style="52" customWidth="1"/>
    <col min="15365" max="15365" width="13.1796875" style="52" customWidth="1"/>
    <col min="15366" max="15366" width="14.54296875" style="52" customWidth="1"/>
    <col min="15367" max="15367" width="17.81640625" style="52" customWidth="1"/>
    <col min="15368" max="15368" width="10.1796875" style="52" customWidth="1"/>
    <col min="15369" max="15369" width="9.1796875" style="52"/>
    <col min="15370" max="15370" width="5.1796875" style="52" customWidth="1"/>
    <col min="15371" max="15374" width="9.1796875" style="52"/>
    <col min="15375" max="15375" width="1.453125" style="52" customWidth="1"/>
    <col min="15376" max="15617" width="9.1796875" style="52"/>
    <col min="15618" max="15618" width="45" style="52" customWidth="1"/>
    <col min="15619" max="15619" width="11.54296875" style="52" customWidth="1"/>
    <col min="15620" max="15620" width="15.453125" style="52" customWidth="1"/>
    <col min="15621" max="15621" width="13.1796875" style="52" customWidth="1"/>
    <col min="15622" max="15622" width="14.54296875" style="52" customWidth="1"/>
    <col min="15623" max="15623" width="17.81640625" style="52" customWidth="1"/>
    <col min="15624" max="15624" width="10.1796875" style="52" customWidth="1"/>
    <col min="15625" max="15625" width="9.1796875" style="52"/>
    <col min="15626" max="15626" width="5.1796875" style="52" customWidth="1"/>
    <col min="15627" max="15630" width="9.1796875" style="52"/>
    <col min="15631" max="15631" width="1.453125" style="52" customWidth="1"/>
    <col min="15632" max="15873" width="9.1796875" style="52"/>
    <col min="15874" max="15874" width="45" style="52" customWidth="1"/>
    <col min="15875" max="15875" width="11.54296875" style="52" customWidth="1"/>
    <col min="15876" max="15876" width="15.453125" style="52" customWidth="1"/>
    <col min="15877" max="15877" width="13.1796875" style="52" customWidth="1"/>
    <col min="15878" max="15878" width="14.54296875" style="52" customWidth="1"/>
    <col min="15879" max="15879" width="17.81640625" style="52" customWidth="1"/>
    <col min="15880" max="15880" width="10.1796875" style="52" customWidth="1"/>
    <col min="15881" max="15881" width="9.1796875" style="52"/>
    <col min="15882" max="15882" width="5.1796875" style="52" customWidth="1"/>
    <col min="15883" max="15886" width="9.1796875" style="52"/>
    <col min="15887" max="15887" width="1.453125" style="52" customWidth="1"/>
    <col min="15888" max="16129" width="9.1796875" style="52"/>
    <col min="16130" max="16130" width="45" style="52" customWidth="1"/>
    <col min="16131" max="16131" width="11.54296875" style="52" customWidth="1"/>
    <col min="16132" max="16132" width="15.453125" style="52" customWidth="1"/>
    <col min="16133" max="16133" width="13.1796875" style="52" customWidth="1"/>
    <col min="16134" max="16134" width="14.54296875" style="52" customWidth="1"/>
    <col min="16135" max="16135" width="17.81640625" style="52" customWidth="1"/>
    <col min="16136" max="16136" width="10.1796875" style="52" customWidth="1"/>
    <col min="16137" max="16137" width="9.1796875" style="52"/>
    <col min="16138" max="16138" width="5.1796875" style="52" customWidth="1"/>
    <col min="16139" max="16142" width="9.1796875" style="52"/>
    <col min="16143" max="16143" width="1.453125" style="52" customWidth="1"/>
    <col min="16144" max="16384" width="9.1796875" style="52"/>
  </cols>
  <sheetData>
    <row r="1" spans="2:17" ht="45" customHeight="1" x14ac:dyDescent="0.35">
      <c r="B1" s="163" t="s">
        <v>94</v>
      </c>
      <c r="C1" s="164"/>
      <c r="D1" s="164"/>
      <c r="E1" s="164"/>
      <c r="F1" s="164"/>
      <c r="G1" s="165"/>
      <c r="H1" s="51"/>
    </row>
    <row r="2" spans="2:17" ht="28" x14ac:dyDescent="0.35">
      <c r="B2" s="64" t="s">
        <v>79</v>
      </c>
      <c r="C2" s="65" t="s">
        <v>1</v>
      </c>
      <c r="D2" s="65" t="s">
        <v>2</v>
      </c>
      <c r="E2" s="65" t="s">
        <v>3</v>
      </c>
      <c r="F2" s="65" t="s">
        <v>4</v>
      </c>
      <c r="G2" s="54" t="s">
        <v>5</v>
      </c>
    </row>
    <row r="3" spans="2:17" ht="14" x14ac:dyDescent="0.35">
      <c r="B3" s="77"/>
      <c r="C3" s="78" t="s">
        <v>68</v>
      </c>
      <c r="D3" s="78" t="s">
        <v>68</v>
      </c>
      <c r="E3" s="78" t="s">
        <v>68</v>
      </c>
      <c r="F3" s="78" t="s">
        <v>68</v>
      </c>
      <c r="G3" s="78" t="s">
        <v>68</v>
      </c>
    </row>
    <row r="4" spans="2:17" ht="14" x14ac:dyDescent="0.35">
      <c r="B4" s="26" t="s">
        <v>95</v>
      </c>
      <c r="C4" s="26">
        <v>17</v>
      </c>
      <c r="D4" s="26">
        <v>46</v>
      </c>
      <c r="E4" s="26">
        <v>2</v>
      </c>
      <c r="F4" s="26">
        <v>19</v>
      </c>
      <c r="G4" s="55">
        <v>84</v>
      </c>
      <c r="I4" s="66"/>
      <c r="J4" s="67"/>
      <c r="K4" s="67"/>
      <c r="L4" s="67"/>
      <c r="M4" s="67"/>
      <c r="N4" s="67"/>
      <c r="O4" s="68"/>
      <c r="P4" s="68"/>
      <c r="Q4" s="68"/>
    </row>
    <row r="5" spans="2:17" ht="14" x14ac:dyDescent="0.35">
      <c r="B5" s="69" t="s">
        <v>81</v>
      </c>
      <c r="C5" s="26">
        <v>41</v>
      </c>
      <c r="D5" s="26">
        <v>28</v>
      </c>
      <c r="E5" s="26">
        <v>4</v>
      </c>
      <c r="F5" s="26">
        <v>17</v>
      </c>
      <c r="G5" s="55">
        <v>90</v>
      </c>
      <c r="I5" s="66"/>
      <c r="J5" s="67"/>
      <c r="K5" s="67"/>
      <c r="L5" s="67"/>
      <c r="M5" s="67"/>
      <c r="N5" s="67"/>
      <c r="O5" s="68"/>
      <c r="P5" s="68"/>
      <c r="Q5" s="68"/>
    </row>
    <row r="6" spans="2:17" ht="14" x14ac:dyDescent="0.35">
      <c r="B6" s="69" t="s">
        <v>82</v>
      </c>
      <c r="C6" s="26">
        <v>0</v>
      </c>
      <c r="D6" s="26">
        <v>0</v>
      </c>
      <c r="E6" s="26">
        <v>0</v>
      </c>
      <c r="F6" s="26">
        <v>0</v>
      </c>
      <c r="G6" s="55">
        <v>0</v>
      </c>
      <c r="I6" s="66"/>
      <c r="J6" s="67"/>
      <c r="K6" s="67"/>
      <c r="L6" s="67"/>
      <c r="M6" s="67"/>
      <c r="N6" s="67"/>
      <c r="O6" s="68"/>
      <c r="P6" s="68"/>
      <c r="Q6" s="68"/>
    </row>
    <row r="7" spans="2:17" ht="14" x14ac:dyDescent="0.35">
      <c r="B7" s="69"/>
      <c r="C7" s="78" t="s">
        <v>68</v>
      </c>
      <c r="D7" s="78" t="s">
        <v>68</v>
      </c>
      <c r="E7" s="78" t="s">
        <v>68</v>
      </c>
      <c r="F7" s="78" t="s">
        <v>68</v>
      </c>
      <c r="G7" s="78" t="s">
        <v>68</v>
      </c>
      <c r="I7" s="66"/>
      <c r="J7" s="67"/>
      <c r="K7" s="67"/>
      <c r="L7" s="67"/>
      <c r="M7" s="67"/>
      <c r="N7" s="67"/>
      <c r="O7" s="68"/>
      <c r="P7" s="68"/>
      <c r="Q7" s="68"/>
    </row>
    <row r="8" spans="2:17" ht="14" x14ac:dyDescent="0.35">
      <c r="B8" s="69" t="s">
        <v>96</v>
      </c>
      <c r="C8" s="26">
        <v>0</v>
      </c>
      <c r="D8" s="26">
        <v>0</v>
      </c>
      <c r="E8" s="26">
        <v>0</v>
      </c>
      <c r="F8" s="26">
        <v>0</v>
      </c>
      <c r="G8" s="55">
        <v>0</v>
      </c>
      <c r="I8" s="66"/>
      <c r="J8" s="67"/>
      <c r="K8" s="67"/>
      <c r="L8" s="67"/>
      <c r="M8" s="67"/>
      <c r="N8" s="67"/>
      <c r="O8" s="68"/>
      <c r="P8" s="68"/>
      <c r="Q8" s="68"/>
    </row>
    <row r="9" spans="2:17" ht="14" x14ac:dyDescent="0.35">
      <c r="B9" s="69" t="s">
        <v>84</v>
      </c>
      <c r="C9" s="26">
        <v>1</v>
      </c>
      <c r="D9" s="26">
        <v>41</v>
      </c>
      <c r="E9" s="26">
        <v>2</v>
      </c>
      <c r="F9" s="26">
        <v>40</v>
      </c>
      <c r="G9" s="55">
        <v>84</v>
      </c>
      <c r="I9" s="66"/>
      <c r="J9" s="67"/>
      <c r="K9" s="67"/>
      <c r="L9" s="67"/>
      <c r="M9" s="67"/>
      <c r="N9" s="67"/>
      <c r="O9" s="68"/>
      <c r="P9" s="68"/>
      <c r="Q9" s="68"/>
    </row>
    <row r="10" spans="2:17" ht="14" x14ac:dyDescent="0.35">
      <c r="B10" s="69" t="s">
        <v>85</v>
      </c>
      <c r="C10" s="26">
        <v>28</v>
      </c>
      <c r="D10" s="26">
        <v>36</v>
      </c>
      <c r="E10" s="26">
        <v>55</v>
      </c>
      <c r="F10" s="26">
        <v>138</v>
      </c>
      <c r="G10" s="55">
        <v>257</v>
      </c>
      <c r="I10" s="66"/>
      <c r="J10" s="67"/>
      <c r="K10" s="67"/>
      <c r="L10" s="67"/>
      <c r="M10" s="67"/>
      <c r="N10" s="67"/>
      <c r="O10" s="68"/>
      <c r="P10" s="68"/>
      <c r="Q10" s="68"/>
    </row>
    <row r="11" spans="2:17" ht="14" x14ac:dyDescent="0.35">
      <c r="B11" s="26" t="s">
        <v>86</v>
      </c>
      <c r="C11" s="26">
        <v>45</v>
      </c>
      <c r="D11" s="26">
        <v>30</v>
      </c>
      <c r="E11" s="26">
        <v>4</v>
      </c>
      <c r="F11" s="26">
        <v>28</v>
      </c>
      <c r="G11" s="55">
        <v>107</v>
      </c>
      <c r="I11" s="66"/>
      <c r="J11" s="67"/>
      <c r="K11" s="67"/>
      <c r="L11" s="67"/>
      <c r="M11" s="67"/>
      <c r="N11" s="67"/>
      <c r="O11" s="68"/>
      <c r="P11" s="68"/>
      <c r="Q11" s="68"/>
    </row>
    <row r="12" spans="2:17" ht="14" x14ac:dyDescent="0.35">
      <c r="B12" s="26" t="s">
        <v>87</v>
      </c>
      <c r="C12" s="26">
        <v>948</v>
      </c>
      <c r="D12" s="26">
        <v>96</v>
      </c>
      <c r="E12" s="26">
        <v>24</v>
      </c>
      <c r="F12" s="26">
        <v>117</v>
      </c>
      <c r="G12" s="55">
        <v>1185</v>
      </c>
      <c r="I12" s="66"/>
      <c r="J12" s="67"/>
      <c r="K12" s="67"/>
      <c r="L12" s="67"/>
      <c r="M12" s="67"/>
      <c r="N12" s="67"/>
      <c r="O12" s="68"/>
      <c r="P12" s="68"/>
      <c r="Q12" s="68"/>
    </row>
    <row r="13" spans="2:17" ht="14" x14ac:dyDescent="0.35">
      <c r="B13" s="26" t="s">
        <v>88</v>
      </c>
      <c r="C13" s="26">
        <v>47</v>
      </c>
      <c r="D13" s="26">
        <v>4</v>
      </c>
      <c r="E13" s="26">
        <v>10</v>
      </c>
      <c r="F13" s="26">
        <v>339</v>
      </c>
      <c r="G13" s="55">
        <v>400</v>
      </c>
      <c r="I13" s="66"/>
      <c r="J13" s="67"/>
      <c r="K13" s="67"/>
      <c r="L13" s="67"/>
      <c r="M13" s="67"/>
      <c r="N13" s="67"/>
      <c r="O13" s="68"/>
      <c r="P13" s="68"/>
      <c r="Q13" s="68"/>
    </row>
    <row r="14" spans="2:17" ht="14" x14ac:dyDescent="0.35">
      <c r="B14" s="26" t="s">
        <v>89</v>
      </c>
      <c r="C14" s="26">
        <v>6</v>
      </c>
      <c r="D14" s="26">
        <v>36</v>
      </c>
      <c r="E14" s="26">
        <v>4</v>
      </c>
      <c r="F14" s="26">
        <v>0</v>
      </c>
      <c r="G14" s="55">
        <v>46</v>
      </c>
      <c r="I14" s="66"/>
      <c r="J14" s="67"/>
      <c r="K14" s="67"/>
      <c r="L14" s="67"/>
      <c r="M14" s="67"/>
      <c r="N14" s="67"/>
      <c r="O14" s="68"/>
      <c r="P14" s="68"/>
      <c r="Q14" s="68"/>
    </row>
    <row r="15" spans="2:17" ht="14" x14ac:dyDescent="0.35">
      <c r="B15" s="26" t="s">
        <v>90</v>
      </c>
      <c r="C15" s="26">
        <v>115</v>
      </c>
      <c r="D15" s="26">
        <v>541</v>
      </c>
      <c r="E15" s="26">
        <v>39</v>
      </c>
      <c r="F15" s="26">
        <v>4</v>
      </c>
      <c r="G15" s="55">
        <v>699</v>
      </c>
      <c r="I15" s="66"/>
      <c r="J15" s="67"/>
      <c r="K15" s="67"/>
      <c r="L15" s="67"/>
      <c r="M15" s="67"/>
      <c r="N15" s="67"/>
      <c r="O15" s="68"/>
      <c r="P15" s="68"/>
      <c r="Q15" s="68"/>
    </row>
    <row r="16" spans="2:17" ht="14" x14ac:dyDescent="0.35">
      <c r="B16" s="69" t="s">
        <v>91</v>
      </c>
      <c r="C16" s="26">
        <v>17</v>
      </c>
      <c r="D16" s="26">
        <v>4</v>
      </c>
      <c r="E16" s="26">
        <v>1</v>
      </c>
      <c r="F16" s="26">
        <v>5</v>
      </c>
      <c r="G16" s="55">
        <v>27</v>
      </c>
      <c r="I16" s="66"/>
      <c r="J16" s="67"/>
      <c r="K16" s="67"/>
      <c r="L16" s="67"/>
      <c r="M16" s="67"/>
      <c r="N16" s="67"/>
      <c r="O16" s="68"/>
      <c r="P16" s="68"/>
      <c r="Q16" s="68"/>
    </row>
    <row r="17" spans="2:17" ht="16.5" x14ac:dyDescent="0.35">
      <c r="B17" s="70" t="s">
        <v>97</v>
      </c>
      <c r="C17" s="26">
        <v>148</v>
      </c>
      <c r="D17" s="26">
        <v>709</v>
      </c>
      <c r="E17" s="26">
        <v>50</v>
      </c>
      <c r="F17" s="26">
        <v>327</v>
      </c>
      <c r="G17" s="55">
        <v>1234</v>
      </c>
      <c r="I17" s="66"/>
      <c r="J17" s="67"/>
      <c r="K17" s="67"/>
      <c r="L17" s="67"/>
      <c r="M17" s="67"/>
      <c r="N17" s="67"/>
      <c r="O17" s="68"/>
      <c r="P17" s="68"/>
      <c r="Q17" s="68"/>
    </row>
    <row r="18" spans="2:17" ht="33" customHeight="1" x14ac:dyDescent="0.35">
      <c r="B18" s="59" t="s">
        <v>5</v>
      </c>
      <c r="C18" s="60">
        <v>1413</v>
      </c>
      <c r="D18" s="60">
        <v>1571</v>
      </c>
      <c r="E18" s="60">
        <v>195</v>
      </c>
      <c r="F18" s="60">
        <v>1034</v>
      </c>
      <c r="G18" s="60">
        <v>4213</v>
      </c>
      <c r="I18" s="66"/>
      <c r="J18" s="66"/>
      <c r="K18" s="66"/>
      <c r="L18" s="66"/>
      <c r="M18" s="66"/>
      <c r="N18" s="66"/>
      <c r="O18" s="66"/>
    </row>
    <row r="19" spans="2:17" ht="22.5" customHeight="1" x14ac:dyDescent="0.35">
      <c r="B19" s="61"/>
      <c r="C19" s="55"/>
      <c r="D19" s="55"/>
      <c r="E19" s="55"/>
      <c r="F19" s="55"/>
      <c r="J19" s="66"/>
    </row>
    <row r="20" spans="2:17" ht="22.5" customHeight="1" x14ac:dyDescent="0.35">
      <c r="B20" s="51" t="s">
        <v>98</v>
      </c>
      <c r="C20" s="62"/>
      <c r="D20" s="62"/>
      <c r="E20" s="62"/>
      <c r="F20" s="62"/>
      <c r="J20" s="66"/>
    </row>
    <row r="21" spans="2:17" ht="15.75" customHeight="1" x14ac:dyDescent="0.35"/>
    <row r="22" spans="2:17" ht="22.5" customHeight="1" x14ac:dyDescent="0.35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N60"/>
  <sheetViews>
    <sheetView topLeftCell="B1" workbookViewId="0">
      <selection activeCell="C8" sqref="C8:G8"/>
    </sheetView>
  </sheetViews>
  <sheetFormatPr defaultRowHeight="13" x14ac:dyDescent="0.35"/>
  <cols>
    <col min="1" max="1" width="3.54296875" style="36" hidden="1" customWidth="1"/>
    <col min="2" max="2" width="27.54296875" style="36" bestFit="1" customWidth="1"/>
    <col min="3" max="3" width="20.1796875" style="36" customWidth="1"/>
    <col min="4" max="4" width="21.81640625" style="36" customWidth="1"/>
    <col min="5" max="5" width="18.81640625" style="36" customWidth="1"/>
    <col min="6" max="6" width="21.453125" style="36" customWidth="1"/>
    <col min="7" max="7" width="26.54296875" style="36" customWidth="1"/>
    <col min="8" max="8" width="9.1796875" style="36"/>
    <col min="9" max="9" width="27.54296875" style="36" bestFit="1" customWidth="1"/>
    <col min="10" max="10" width="20.1796875" style="36" customWidth="1"/>
    <col min="11" max="11" width="21.81640625" style="36" customWidth="1"/>
    <col min="12" max="12" width="18.81640625" style="36" customWidth="1"/>
    <col min="13" max="13" width="21.453125" style="36" customWidth="1"/>
    <col min="14" max="14" width="26.54296875" style="36" customWidth="1"/>
    <col min="15" max="15" width="9.1796875" style="36"/>
    <col min="16" max="16" width="27.54296875" style="36" bestFit="1" customWidth="1"/>
    <col min="17" max="17" width="20.1796875" style="36" customWidth="1"/>
    <col min="18" max="18" width="21.81640625" style="36" customWidth="1"/>
    <col min="19" max="19" width="18.81640625" style="36" customWidth="1"/>
    <col min="20" max="20" width="21.453125" style="36" customWidth="1"/>
    <col min="21" max="21" width="26.54296875" style="36" customWidth="1"/>
    <col min="22" max="22" width="9.1796875" style="36"/>
    <col min="23" max="23" width="27.54296875" style="36" bestFit="1" customWidth="1"/>
    <col min="24" max="24" width="20.1796875" style="36" customWidth="1"/>
    <col min="25" max="25" width="21.81640625" style="36" customWidth="1"/>
    <col min="26" max="26" width="18.81640625" style="36" customWidth="1"/>
    <col min="27" max="27" width="21.453125" style="36" customWidth="1"/>
    <col min="28" max="28" width="26.54296875" style="36" customWidth="1"/>
    <col min="29" max="29" width="9.1796875" style="36"/>
    <col min="30" max="30" width="27.54296875" style="36" bestFit="1" customWidth="1"/>
    <col min="31" max="31" width="20.1796875" style="36" customWidth="1"/>
    <col min="32" max="32" width="21.81640625" style="36" customWidth="1"/>
    <col min="33" max="33" width="18.81640625" style="36" customWidth="1"/>
    <col min="34" max="34" width="21.453125" style="36" customWidth="1"/>
    <col min="35" max="35" width="26.54296875" style="36" customWidth="1"/>
    <col min="36" max="36" width="9.1796875" style="36"/>
    <col min="37" max="37" width="27.54296875" style="36" bestFit="1" customWidth="1"/>
    <col min="38" max="38" width="20.1796875" style="36" customWidth="1"/>
    <col min="39" max="39" width="21.81640625" style="36" customWidth="1"/>
    <col min="40" max="40" width="18.81640625" style="36" customWidth="1"/>
    <col min="41" max="41" width="21.453125" style="36" customWidth="1"/>
    <col min="42" max="42" width="26.54296875" style="36" customWidth="1"/>
    <col min="43" max="43" width="9.1796875" style="36"/>
    <col min="44" max="44" width="27.54296875" style="36" bestFit="1" customWidth="1"/>
    <col min="45" max="45" width="20.1796875" style="36" customWidth="1"/>
    <col min="46" max="46" width="21.81640625" style="36" customWidth="1"/>
    <col min="47" max="47" width="18.81640625" style="36" customWidth="1"/>
    <col min="48" max="48" width="21.453125" style="36" customWidth="1"/>
    <col min="49" max="49" width="26.54296875" style="36" customWidth="1"/>
    <col min="50" max="50" width="9.1796875" style="36"/>
    <col min="51" max="51" width="27.54296875" style="36" bestFit="1" customWidth="1"/>
    <col min="52" max="52" width="20.1796875" style="36" customWidth="1"/>
    <col min="53" max="53" width="21.81640625" style="36" customWidth="1"/>
    <col min="54" max="54" width="18.81640625" style="36" customWidth="1"/>
    <col min="55" max="55" width="21.453125" style="36" customWidth="1"/>
    <col min="56" max="56" width="26.54296875" style="36" customWidth="1"/>
    <col min="57" max="57" width="9.1796875" style="36"/>
    <col min="58" max="58" width="27.54296875" style="36" bestFit="1" customWidth="1"/>
    <col min="59" max="59" width="20.1796875" style="36" customWidth="1"/>
    <col min="60" max="60" width="21.81640625" style="36" customWidth="1"/>
    <col min="61" max="61" width="18.81640625" style="36" customWidth="1"/>
    <col min="62" max="62" width="21.453125" style="36" customWidth="1"/>
    <col min="63" max="63" width="26.54296875" style="36" customWidth="1"/>
    <col min="64" max="64" width="9.1796875" style="36"/>
    <col min="65" max="65" width="27.54296875" style="36" bestFit="1" customWidth="1"/>
    <col min="66" max="66" width="20.1796875" style="36" customWidth="1"/>
    <col min="67" max="67" width="21.81640625" style="36" customWidth="1"/>
    <col min="68" max="68" width="18.81640625" style="36" customWidth="1"/>
    <col min="69" max="69" width="21.453125" style="36" customWidth="1"/>
    <col min="70" max="70" width="26.54296875" style="36" customWidth="1"/>
    <col min="71" max="71" width="9.1796875" style="36"/>
    <col min="72" max="72" width="27.54296875" style="36" bestFit="1" customWidth="1"/>
    <col min="73" max="73" width="20.1796875" style="36" customWidth="1"/>
    <col min="74" max="74" width="21.81640625" style="36" customWidth="1"/>
    <col min="75" max="75" width="18.81640625" style="36" customWidth="1"/>
    <col min="76" max="76" width="21.453125" style="36" customWidth="1"/>
    <col min="77" max="77" width="26.54296875" style="36" customWidth="1"/>
    <col min="78" max="78" width="9.1796875" style="36"/>
    <col min="79" max="79" width="27.54296875" style="36" bestFit="1" customWidth="1"/>
    <col min="80" max="80" width="20.1796875" style="36" customWidth="1"/>
    <col min="81" max="81" width="21.81640625" style="36" customWidth="1"/>
    <col min="82" max="82" width="18.81640625" style="36" customWidth="1"/>
    <col min="83" max="83" width="21.453125" style="36" customWidth="1"/>
    <col min="84" max="84" width="26.54296875" style="36" customWidth="1"/>
    <col min="85" max="86" width="9.1796875" style="36"/>
    <col min="87" max="87" width="27.54296875" style="36" bestFit="1" customWidth="1"/>
    <col min="88" max="88" width="20.1796875" style="36" customWidth="1"/>
    <col min="89" max="89" width="21.81640625" style="36" customWidth="1"/>
    <col min="90" max="90" width="18.81640625" style="36" customWidth="1"/>
    <col min="91" max="91" width="21.453125" style="36" customWidth="1"/>
    <col min="92" max="92" width="26.54296875" style="36" customWidth="1"/>
    <col min="93" max="255" width="9.1796875" style="36"/>
    <col min="256" max="256" width="0" style="36" hidden="1" customWidth="1"/>
    <col min="257" max="257" width="27.54296875" style="36" bestFit="1" customWidth="1"/>
    <col min="258" max="258" width="20.1796875" style="36" customWidth="1"/>
    <col min="259" max="259" width="21.81640625" style="36" customWidth="1"/>
    <col min="260" max="260" width="18.81640625" style="36" customWidth="1"/>
    <col min="261" max="261" width="21.453125" style="36" customWidth="1"/>
    <col min="262" max="262" width="26.54296875" style="36" customWidth="1"/>
    <col min="263" max="511" width="9.1796875" style="36"/>
    <col min="512" max="512" width="0" style="36" hidden="1" customWidth="1"/>
    <col min="513" max="513" width="27.54296875" style="36" bestFit="1" customWidth="1"/>
    <col min="514" max="514" width="20.1796875" style="36" customWidth="1"/>
    <col min="515" max="515" width="21.81640625" style="36" customWidth="1"/>
    <col min="516" max="516" width="18.81640625" style="36" customWidth="1"/>
    <col min="517" max="517" width="21.453125" style="36" customWidth="1"/>
    <col min="518" max="518" width="26.54296875" style="36" customWidth="1"/>
    <col min="519" max="767" width="9.1796875" style="36"/>
    <col min="768" max="768" width="0" style="36" hidden="1" customWidth="1"/>
    <col min="769" max="769" width="27.54296875" style="36" bestFit="1" customWidth="1"/>
    <col min="770" max="770" width="20.1796875" style="36" customWidth="1"/>
    <col min="771" max="771" width="21.81640625" style="36" customWidth="1"/>
    <col min="772" max="772" width="18.81640625" style="36" customWidth="1"/>
    <col min="773" max="773" width="21.453125" style="36" customWidth="1"/>
    <col min="774" max="774" width="26.54296875" style="36" customWidth="1"/>
    <col min="775" max="1023" width="9.1796875" style="36"/>
    <col min="1024" max="1024" width="0" style="36" hidden="1" customWidth="1"/>
    <col min="1025" max="1025" width="27.54296875" style="36" bestFit="1" customWidth="1"/>
    <col min="1026" max="1026" width="20.1796875" style="36" customWidth="1"/>
    <col min="1027" max="1027" width="21.81640625" style="36" customWidth="1"/>
    <col min="1028" max="1028" width="18.81640625" style="36" customWidth="1"/>
    <col min="1029" max="1029" width="21.453125" style="36" customWidth="1"/>
    <col min="1030" max="1030" width="26.54296875" style="36" customWidth="1"/>
    <col min="1031" max="1279" width="9.1796875" style="36"/>
    <col min="1280" max="1280" width="0" style="36" hidden="1" customWidth="1"/>
    <col min="1281" max="1281" width="27.54296875" style="36" bestFit="1" customWidth="1"/>
    <col min="1282" max="1282" width="20.1796875" style="36" customWidth="1"/>
    <col min="1283" max="1283" width="21.81640625" style="36" customWidth="1"/>
    <col min="1284" max="1284" width="18.81640625" style="36" customWidth="1"/>
    <col min="1285" max="1285" width="21.453125" style="36" customWidth="1"/>
    <col min="1286" max="1286" width="26.54296875" style="36" customWidth="1"/>
    <col min="1287" max="1535" width="9.1796875" style="36"/>
    <col min="1536" max="1536" width="0" style="36" hidden="1" customWidth="1"/>
    <col min="1537" max="1537" width="27.54296875" style="36" bestFit="1" customWidth="1"/>
    <col min="1538" max="1538" width="20.1796875" style="36" customWidth="1"/>
    <col min="1539" max="1539" width="21.81640625" style="36" customWidth="1"/>
    <col min="1540" max="1540" width="18.81640625" style="36" customWidth="1"/>
    <col min="1541" max="1541" width="21.453125" style="36" customWidth="1"/>
    <col min="1542" max="1542" width="26.54296875" style="36" customWidth="1"/>
    <col min="1543" max="1791" width="9.1796875" style="36"/>
    <col min="1792" max="1792" width="0" style="36" hidden="1" customWidth="1"/>
    <col min="1793" max="1793" width="27.54296875" style="36" bestFit="1" customWidth="1"/>
    <col min="1794" max="1794" width="20.1796875" style="36" customWidth="1"/>
    <col min="1795" max="1795" width="21.81640625" style="36" customWidth="1"/>
    <col min="1796" max="1796" width="18.81640625" style="36" customWidth="1"/>
    <col min="1797" max="1797" width="21.453125" style="36" customWidth="1"/>
    <col min="1798" max="1798" width="26.54296875" style="36" customWidth="1"/>
    <col min="1799" max="2047" width="9.1796875" style="36"/>
    <col min="2048" max="2048" width="0" style="36" hidden="1" customWidth="1"/>
    <col min="2049" max="2049" width="27.54296875" style="36" bestFit="1" customWidth="1"/>
    <col min="2050" max="2050" width="20.1796875" style="36" customWidth="1"/>
    <col min="2051" max="2051" width="21.81640625" style="36" customWidth="1"/>
    <col min="2052" max="2052" width="18.81640625" style="36" customWidth="1"/>
    <col min="2053" max="2053" width="21.453125" style="36" customWidth="1"/>
    <col min="2054" max="2054" width="26.54296875" style="36" customWidth="1"/>
    <col min="2055" max="2303" width="9.1796875" style="36"/>
    <col min="2304" max="2304" width="0" style="36" hidden="1" customWidth="1"/>
    <col min="2305" max="2305" width="27.54296875" style="36" bestFit="1" customWidth="1"/>
    <col min="2306" max="2306" width="20.1796875" style="36" customWidth="1"/>
    <col min="2307" max="2307" width="21.81640625" style="36" customWidth="1"/>
    <col min="2308" max="2308" width="18.81640625" style="36" customWidth="1"/>
    <col min="2309" max="2309" width="21.453125" style="36" customWidth="1"/>
    <col min="2310" max="2310" width="26.54296875" style="36" customWidth="1"/>
    <col min="2311" max="2559" width="9.1796875" style="36"/>
    <col min="2560" max="2560" width="0" style="36" hidden="1" customWidth="1"/>
    <col min="2561" max="2561" width="27.54296875" style="36" bestFit="1" customWidth="1"/>
    <col min="2562" max="2562" width="20.1796875" style="36" customWidth="1"/>
    <col min="2563" max="2563" width="21.81640625" style="36" customWidth="1"/>
    <col min="2564" max="2564" width="18.81640625" style="36" customWidth="1"/>
    <col min="2565" max="2565" width="21.453125" style="36" customWidth="1"/>
    <col min="2566" max="2566" width="26.54296875" style="36" customWidth="1"/>
    <col min="2567" max="2815" width="9.1796875" style="36"/>
    <col min="2816" max="2816" width="0" style="36" hidden="1" customWidth="1"/>
    <col min="2817" max="2817" width="27.54296875" style="36" bestFit="1" customWidth="1"/>
    <col min="2818" max="2818" width="20.1796875" style="36" customWidth="1"/>
    <col min="2819" max="2819" width="21.81640625" style="36" customWidth="1"/>
    <col min="2820" max="2820" width="18.81640625" style="36" customWidth="1"/>
    <col min="2821" max="2821" width="21.453125" style="36" customWidth="1"/>
    <col min="2822" max="2822" width="26.54296875" style="36" customWidth="1"/>
    <col min="2823" max="3071" width="9.1796875" style="36"/>
    <col min="3072" max="3072" width="0" style="36" hidden="1" customWidth="1"/>
    <col min="3073" max="3073" width="27.54296875" style="36" bestFit="1" customWidth="1"/>
    <col min="3074" max="3074" width="20.1796875" style="36" customWidth="1"/>
    <col min="3075" max="3075" width="21.81640625" style="36" customWidth="1"/>
    <col min="3076" max="3076" width="18.81640625" style="36" customWidth="1"/>
    <col min="3077" max="3077" width="21.453125" style="36" customWidth="1"/>
    <col min="3078" max="3078" width="26.54296875" style="36" customWidth="1"/>
    <col min="3079" max="3327" width="9.1796875" style="36"/>
    <col min="3328" max="3328" width="0" style="36" hidden="1" customWidth="1"/>
    <col min="3329" max="3329" width="27.54296875" style="36" bestFit="1" customWidth="1"/>
    <col min="3330" max="3330" width="20.1796875" style="36" customWidth="1"/>
    <col min="3331" max="3331" width="21.81640625" style="36" customWidth="1"/>
    <col min="3332" max="3332" width="18.81640625" style="36" customWidth="1"/>
    <col min="3333" max="3333" width="21.453125" style="36" customWidth="1"/>
    <col min="3334" max="3334" width="26.54296875" style="36" customWidth="1"/>
    <col min="3335" max="3583" width="9.1796875" style="36"/>
    <col min="3584" max="3584" width="0" style="36" hidden="1" customWidth="1"/>
    <col min="3585" max="3585" width="27.54296875" style="36" bestFit="1" customWidth="1"/>
    <col min="3586" max="3586" width="20.1796875" style="36" customWidth="1"/>
    <col min="3587" max="3587" width="21.81640625" style="36" customWidth="1"/>
    <col min="3588" max="3588" width="18.81640625" style="36" customWidth="1"/>
    <col min="3589" max="3589" width="21.453125" style="36" customWidth="1"/>
    <col min="3590" max="3590" width="26.54296875" style="36" customWidth="1"/>
    <col min="3591" max="3839" width="9.1796875" style="36"/>
    <col min="3840" max="3840" width="0" style="36" hidden="1" customWidth="1"/>
    <col min="3841" max="3841" width="27.54296875" style="36" bestFit="1" customWidth="1"/>
    <col min="3842" max="3842" width="20.1796875" style="36" customWidth="1"/>
    <col min="3843" max="3843" width="21.81640625" style="36" customWidth="1"/>
    <col min="3844" max="3844" width="18.81640625" style="36" customWidth="1"/>
    <col min="3845" max="3845" width="21.453125" style="36" customWidth="1"/>
    <col min="3846" max="3846" width="26.54296875" style="36" customWidth="1"/>
    <col min="3847" max="4095" width="9.1796875" style="36"/>
    <col min="4096" max="4096" width="0" style="36" hidden="1" customWidth="1"/>
    <col min="4097" max="4097" width="27.54296875" style="36" bestFit="1" customWidth="1"/>
    <col min="4098" max="4098" width="20.1796875" style="36" customWidth="1"/>
    <col min="4099" max="4099" width="21.81640625" style="36" customWidth="1"/>
    <col min="4100" max="4100" width="18.81640625" style="36" customWidth="1"/>
    <col min="4101" max="4101" width="21.453125" style="36" customWidth="1"/>
    <col min="4102" max="4102" width="26.54296875" style="36" customWidth="1"/>
    <col min="4103" max="4351" width="9.1796875" style="36"/>
    <col min="4352" max="4352" width="0" style="36" hidden="1" customWidth="1"/>
    <col min="4353" max="4353" width="27.54296875" style="36" bestFit="1" customWidth="1"/>
    <col min="4354" max="4354" width="20.1796875" style="36" customWidth="1"/>
    <col min="4355" max="4355" width="21.81640625" style="36" customWidth="1"/>
    <col min="4356" max="4356" width="18.81640625" style="36" customWidth="1"/>
    <col min="4357" max="4357" width="21.453125" style="36" customWidth="1"/>
    <col min="4358" max="4358" width="26.54296875" style="36" customWidth="1"/>
    <col min="4359" max="4607" width="9.1796875" style="36"/>
    <col min="4608" max="4608" width="0" style="36" hidden="1" customWidth="1"/>
    <col min="4609" max="4609" width="27.54296875" style="36" bestFit="1" customWidth="1"/>
    <col min="4610" max="4610" width="20.1796875" style="36" customWidth="1"/>
    <col min="4611" max="4611" width="21.81640625" style="36" customWidth="1"/>
    <col min="4612" max="4612" width="18.81640625" style="36" customWidth="1"/>
    <col min="4613" max="4613" width="21.453125" style="36" customWidth="1"/>
    <col min="4614" max="4614" width="26.54296875" style="36" customWidth="1"/>
    <col min="4615" max="4863" width="9.1796875" style="36"/>
    <col min="4864" max="4864" width="0" style="36" hidden="1" customWidth="1"/>
    <col min="4865" max="4865" width="27.54296875" style="36" bestFit="1" customWidth="1"/>
    <col min="4866" max="4866" width="20.1796875" style="36" customWidth="1"/>
    <col min="4867" max="4867" width="21.81640625" style="36" customWidth="1"/>
    <col min="4868" max="4868" width="18.81640625" style="36" customWidth="1"/>
    <col min="4869" max="4869" width="21.453125" style="36" customWidth="1"/>
    <col min="4870" max="4870" width="26.54296875" style="36" customWidth="1"/>
    <col min="4871" max="5119" width="9.1796875" style="36"/>
    <col min="5120" max="5120" width="0" style="36" hidden="1" customWidth="1"/>
    <col min="5121" max="5121" width="27.54296875" style="36" bestFit="1" customWidth="1"/>
    <col min="5122" max="5122" width="20.1796875" style="36" customWidth="1"/>
    <col min="5123" max="5123" width="21.81640625" style="36" customWidth="1"/>
    <col min="5124" max="5124" width="18.81640625" style="36" customWidth="1"/>
    <col min="5125" max="5125" width="21.453125" style="36" customWidth="1"/>
    <col min="5126" max="5126" width="26.54296875" style="36" customWidth="1"/>
    <col min="5127" max="5375" width="9.1796875" style="36"/>
    <col min="5376" max="5376" width="0" style="36" hidden="1" customWidth="1"/>
    <col min="5377" max="5377" width="27.54296875" style="36" bestFit="1" customWidth="1"/>
    <col min="5378" max="5378" width="20.1796875" style="36" customWidth="1"/>
    <col min="5379" max="5379" width="21.81640625" style="36" customWidth="1"/>
    <col min="5380" max="5380" width="18.81640625" style="36" customWidth="1"/>
    <col min="5381" max="5381" width="21.453125" style="36" customWidth="1"/>
    <col min="5382" max="5382" width="26.54296875" style="36" customWidth="1"/>
    <col min="5383" max="5631" width="9.1796875" style="36"/>
    <col min="5632" max="5632" width="0" style="36" hidden="1" customWidth="1"/>
    <col min="5633" max="5633" width="27.54296875" style="36" bestFit="1" customWidth="1"/>
    <col min="5634" max="5634" width="20.1796875" style="36" customWidth="1"/>
    <col min="5635" max="5635" width="21.81640625" style="36" customWidth="1"/>
    <col min="5636" max="5636" width="18.81640625" style="36" customWidth="1"/>
    <col min="5637" max="5637" width="21.453125" style="36" customWidth="1"/>
    <col min="5638" max="5638" width="26.54296875" style="36" customWidth="1"/>
    <col min="5639" max="5887" width="9.1796875" style="36"/>
    <col min="5888" max="5888" width="0" style="36" hidden="1" customWidth="1"/>
    <col min="5889" max="5889" width="27.54296875" style="36" bestFit="1" customWidth="1"/>
    <col min="5890" max="5890" width="20.1796875" style="36" customWidth="1"/>
    <col min="5891" max="5891" width="21.81640625" style="36" customWidth="1"/>
    <col min="5892" max="5892" width="18.81640625" style="36" customWidth="1"/>
    <col min="5893" max="5893" width="21.453125" style="36" customWidth="1"/>
    <col min="5894" max="5894" width="26.54296875" style="36" customWidth="1"/>
    <col min="5895" max="6143" width="9.1796875" style="36"/>
    <col min="6144" max="6144" width="0" style="36" hidden="1" customWidth="1"/>
    <col min="6145" max="6145" width="27.54296875" style="36" bestFit="1" customWidth="1"/>
    <col min="6146" max="6146" width="20.1796875" style="36" customWidth="1"/>
    <col min="6147" max="6147" width="21.81640625" style="36" customWidth="1"/>
    <col min="6148" max="6148" width="18.81640625" style="36" customWidth="1"/>
    <col min="6149" max="6149" width="21.453125" style="36" customWidth="1"/>
    <col min="6150" max="6150" width="26.54296875" style="36" customWidth="1"/>
    <col min="6151" max="6399" width="9.1796875" style="36"/>
    <col min="6400" max="6400" width="0" style="36" hidden="1" customWidth="1"/>
    <col min="6401" max="6401" width="27.54296875" style="36" bestFit="1" customWidth="1"/>
    <col min="6402" max="6402" width="20.1796875" style="36" customWidth="1"/>
    <col min="6403" max="6403" width="21.81640625" style="36" customWidth="1"/>
    <col min="6404" max="6404" width="18.81640625" style="36" customWidth="1"/>
    <col min="6405" max="6405" width="21.453125" style="36" customWidth="1"/>
    <col min="6406" max="6406" width="26.54296875" style="36" customWidth="1"/>
    <col min="6407" max="6655" width="9.1796875" style="36"/>
    <col min="6656" max="6656" width="0" style="36" hidden="1" customWidth="1"/>
    <col min="6657" max="6657" width="27.54296875" style="36" bestFit="1" customWidth="1"/>
    <col min="6658" max="6658" width="20.1796875" style="36" customWidth="1"/>
    <col min="6659" max="6659" width="21.81640625" style="36" customWidth="1"/>
    <col min="6660" max="6660" width="18.81640625" style="36" customWidth="1"/>
    <col min="6661" max="6661" width="21.453125" style="36" customWidth="1"/>
    <col min="6662" max="6662" width="26.54296875" style="36" customWidth="1"/>
    <col min="6663" max="6911" width="9.1796875" style="36"/>
    <col min="6912" max="6912" width="0" style="36" hidden="1" customWidth="1"/>
    <col min="6913" max="6913" width="27.54296875" style="36" bestFit="1" customWidth="1"/>
    <col min="6914" max="6914" width="20.1796875" style="36" customWidth="1"/>
    <col min="6915" max="6915" width="21.81640625" style="36" customWidth="1"/>
    <col min="6916" max="6916" width="18.81640625" style="36" customWidth="1"/>
    <col min="6917" max="6917" width="21.453125" style="36" customWidth="1"/>
    <col min="6918" max="6918" width="26.54296875" style="36" customWidth="1"/>
    <col min="6919" max="7167" width="9.1796875" style="36"/>
    <col min="7168" max="7168" width="0" style="36" hidden="1" customWidth="1"/>
    <col min="7169" max="7169" width="27.54296875" style="36" bestFit="1" customWidth="1"/>
    <col min="7170" max="7170" width="20.1796875" style="36" customWidth="1"/>
    <col min="7171" max="7171" width="21.81640625" style="36" customWidth="1"/>
    <col min="7172" max="7172" width="18.81640625" style="36" customWidth="1"/>
    <col min="7173" max="7173" width="21.453125" style="36" customWidth="1"/>
    <col min="7174" max="7174" width="26.54296875" style="36" customWidth="1"/>
    <col min="7175" max="7423" width="9.1796875" style="36"/>
    <col min="7424" max="7424" width="0" style="36" hidden="1" customWidth="1"/>
    <col min="7425" max="7425" width="27.54296875" style="36" bestFit="1" customWidth="1"/>
    <col min="7426" max="7426" width="20.1796875" style="36" customWidth="1"/>
    <col min="7427" max="7427" width="21.81640625" style="36" customWidth="1"/>
    <col min="7428" max="7428" width="18.81640625" style="36" customWidth="1"/>
    <col min="7429" max="7429" width="21.453125" style="36" customWidth="1"/>
    <col min="7430" max="7430" width="26.54296875" style="36" customWidth="1"/>
    <col min="7431" max="7679" width="9.1796875" style="36"/>
    <col min="7680" max="7680" width="0" style="36" hidden="1" customWidth="1"/>
    <col min="7681" max="7681" width="27.54296875" style="36" bestFit="1" customWidth="1"/>
    <col min="7682" max="7682" width="20.1796875" style="36" customWidth="1"/>
    <col min="7683" max="7683" width="21.81640625" style="36" customWidth="1"/>
    <col min="7684" max="7684" width="18.81640625" style="36" customWidth="1"/>
    <col min="7685" max="7685" width="21.453125" style="36" customWidth="1"/>
    <col min="7686" max="7686" width="26.54296875" style="36" customWidth="1"/>
    <col min="7687" max="7935" width="9.1796875" style="36"/>
    <col min="7936" max="7936" width="0" style="36" hidden="1" customWidth="1"/>
    <col min="7937" max="7937" width="27.54296875" style="36" bestFit="1" customWidth="1"/>
    <col min="7938" max="7938" width="20.1796875" style="36" customWidth="1"/>
    <col min="7939" max="7939" width="21.81640625" style="36" customWidth="1"/>
    <col min="7940" max="7940" width="18.81640625" style="36" customWidth="1"/>
    <col min="7941" max="7941" width="21.453125" style="36" customWidth="1"/>
    <col min="7942" max="7942" width="26.54296875" style="36" customWidth="1"/>
    <col min="7943" max="8191" width="9.1796875" style="36"/>
    <col min="8192" max="8192" width="0" style="36" hidden="1" customWidth="1"/>
    <col min="8193" max="8193" width="27.54296875" style="36" bestFit="1" customWidth="1"/>
    <col min="8194" max="8194" width="20.1796875" style="36" customWidth="1"/>
    <col min="8195" max="8195" width="21.81640625" style="36" customWidth="1"/>
    <col min="8196" max="8196" width="18.81640625" style="36" customWidth="1"/>
    <col min="8197" max="8197" width="21.453125" style="36" customWidth="1"/>
    <col min="8198" max="8198" width="26.54296875" style="36" customWidth="1"/>
    <col min="8199" max="8447" width="9.1796875" style="36"/>
    <col min="8448" max="8448" width="0" style="36" hidden="1" customWidth="1"/>
    <col min="8449" max="8449" width="27.54296875" style="36" bestFit="1" customWidth="1"/>
    <col min="8450" max="8450" width="20.1796875" style="36" customWidth="1"/>
    <col min="8451" max="8451" width="21.81640625" style="36" customWidth="1"/>
    <col min="8452" max="8452" width="18.81640625" style="36" customWidth="1"/>
    <col min="8453" max="8453" width="21.453125" style="36" customWidth="1"/>
    <col min="8454" max="8454" width="26.54296875" style="36" customWidth="1"/>
    <col min="8455" max="8703" width="9.1796875" style="36"/>
    <col min="8704" max="8704" width="0" style="36" hidden="1" customWidth="1"/>
    <col min="8705" max="8705" width="27.54296875" style="36" bestFit="1" customWidth="1"/>
    <col min="8706" max="8706" width="20.1796875" style="36" customWidth="1"/>
    <col min="8707" max="8707" width="21.81640625" style="36" customWidth="1"/>
    <col min="8708" max="8708" width="18.81640625" style="36" customWidth="1"/>
    <col min="8709" max="8709" width="21.453125" style="36" customWidth="1"/>
    <col min="8710" max="8710" width="26.54296875" style="36" customWidth="1"/>
    <col min="8711" max="8959" width="9.1796875" style="36"/>
    <col min="8960" max="8960" width="0" style="36" hidden="1" customWidth="1"/>
    <col min="8961" max="8961" width="27.54296875" style="36" bestFit="1" customWidth="1"/>
    <col min="8962" max="8962" width="20.1796875" style="36" customWidth="1"/>
    <col min="8963" max="8963" width="21.81640625" style="36" customWidth="1"/>
    <col min="8964" max="8964" width="18.81640625" style="36" customWidth="1"/>
    <col min="8965" max="8965" width="21.453125" style="36" customWidth="1"/>
    <col min="8966" max="8966" width="26.54296875" style="36" customWidth="1"/>
    <col min="8967" max="9215" width="9.1796875" style="36"/>
    <col min="9216" max="9216" width="0" style="36" hidden="1" customWidth="1"/>
    <col min="9217" max="9217" width="27.54296875" style="36" bestFit="1" customWidth="1"/>
    <col min="9218" max="9218" width="20.1796875" style="36" customWidth="1"/>
    <col min="9219" max="9219" width="21.81640625" style="36" customWidth="1"/>
    <col min="9220" max="9220" width="18.81640625" style="36" customWidth="1"/>
    <col min="9221" max="9221" width="21.453125" style="36" customWidth="1"/>
    <col min="9222" max="9222" width="26.54296875" style="36" customWidth="1"/>
    <col min="9223" max="9471" width="9.1796875" style="36"/>
    <col min="9472" max="9472" width="0" style="36" hidden="1" customWidth="1"/>
    <col min="9473" max="9473" width="27.54296875" style="36" bestFit="1" customWidth="1"/>
    <col min="9474" max="9474" width="20.1796875" style="36" customWidth="1"/>
    <col min="9475" max="9475" width="21.81640625" style="36" customWidth="1"/>
    <col min="9476" max="9476" width="18.81640625" style="36" customWidth="1"/>
    <col min="9477" max="9477" width="21.453125" style="36" customWidth="1"/>
    <col min="9478" max="9478" width="26.54296875" style="36" customWidth="1"/>
    <col min="9479" max="9727" width="9.1796875" style="36"/>
    <col min="9728" max="9728" width="0" style="36" hidden="1" customWidth="1"/>
    <col min="9729" max="9729" width="27.54296875" style="36" bestFit="1" customWidth="1"/>
    <col min="9730" max="9730" width="20.1796875" style="36" customWidth="1"/>
    <col min="9731" max="9731" width="21.81640625" style="36" customWidth="1"/>
    <col min="9732" max="9732" width="18.81640625" style="36" customWidth="1"/>
    <col min="9733" max="9733" width="21.453125" style="36" customWidth="1"/>
    <col min="9734" max="9734" width="26.54296875" style="36" customWidth="1"/>
    <col min="9735" max="9983" width="9.1796875" style="36"/>
    <col min="9984" max="9984" width="0" style="36" hidden="1" customWidth="1"/>
    <col min="9985" max="9985" width="27.54296875" style="36" bestFit="1" customWidth="1"/>
    <col min="9986" max="9986" width="20.1796875" style="36" customWidth="1"/>
    <col min="9987" max="9987" width="21.81640625" style="36" customWidth="1"/>
    <col min="9988" max="9988" width="18.81640625" style="36" customWidth="1"/>
    <col min="9989" max="9989" width="21.453125" style="36" customWidth="1"/>
    <col min="9990" max="9990" width="26.54296875" style="36" customWidth="1"/>
    <col min="9991" max="10239" width="9.1796875" style="36"/>
    <col min="10240" max="10240" width="0" style="36" hidden="1" customWidth="1"/>
    <col min="10241" max="10241" width="27.54296875" style="36" bestFit="1" customWidth="1"/>
    <col min="10242" max="10242" width="20.1796875" style="36" customWidth="1"/>
    <col min="10243" max="10243" width="21.81640625" style="36" customWidth="1"/>
    <col min="10244" max="10244" width="18.81640625" style="36" customWidth="1"/>
    <col min="10245" max="10245" width="21.453125" style="36" customWidth="1"/>
    <col min="10246" max="10246" width="26.54296875" style="36" customWidth="1"/>
    <col min="10247" max="10495" width="9.1796875" style="36"/>
    <col min="10496" max="10496" width="0" style="36" hidden="1" customWidth="1"/>
    <col min="10497" max="10497" width="27.54296875" style="36" bestFit="1" customWidth="1"/>
    <col min="10498" max="10498" width="20.1796875" style="36" customWidth="1"/>
    <col min="10499" max="10499" width="21.81640625" style="36" customWidth="1"/>
    <col min="10500" max="10500" width="18.81640625" style="36" customWidth="1"/>
    <col min="10501" max="10501" width="21.453125" style="36" customWidth="1"/>
    <col min="10502" max="10502" width="26.54296875" style="36" customWidth="1"/>
    <col min="10503" max="10751" width="9.1796875" style="36"/>
    <col min="10752" max="10752" width="0" style="36" hidden="1" customWidth="1"/>
    <col min="10753" max="10753" width="27.54296875" style="36" bestFit="1" customWidth="1"/>
    <col min="10754" max="10754" width="20.1796875" style="36" customWidth="1"/>
    <col min="10755" max="10755" width="21.81640625" style="36" customWidth="1"/>
    <col min="10756" max="10756" width="18.81640625" style="36" customWidth="1"/>
    <col min="10757" max="10757" width="21.453125" style="36" customWidth="1"/>
    <col min="10758" max="10758" width="26.54296875" style="36" customWidth="1"/>
    <col min="10759" max="11007" width="9.1796875" style="36"/>
    <col min="11008" max="11008" width="0" style="36" hidden="1" customWidth="1"/>
    <col min="11009" max="11009" width="27.54296875" style="36" bestFit="1" customWidth="1"/>
    <col min="11010" max="11010" width="20.1796875" style="36" customWidth="1"/>
    <col min="11011" max="11011" width="21.81640625" style="36" customWidth="1"/>
    <col min="11012" max="11012" width="18.81640625" style="36" customWidth="1"/>
    <col min="11013" max="11013" width="21.453125" style="36" customWidth="1"/>
    <col min="11014" max="11014" width="26.54296875" style="36" customWidth="1"/>
    <col min="11015" max="11263" width="9.1796875" style="36"/>
    <col min="11264" max="11264" width="0" style="36" hidden="1" customWidth="1"/>
    <col min="11265" max="11265" width="27.54296875" style="36" bestFit="1" customWidth="1"/>
    <col min="11266" max="11266" width="20.1796875" style="36" customWidth="1"/>
    <col min="11267" max="11267" width="21.81640625" style="36" customWidth="1"/>
    <col min="11268" max="11268" width="18.81640625" style="36" customWidth="1"/>
    <col min="11269" max="11269" width="21.453125" style="36" customWidth="1"/>
    <col min="11270" max="11270" width="26.54296875" style="36" customWidth="1"/>
    <col min="11271" max="11519" width="9.1796875" style="36"/>
    <col min="11520" max="11520" width="0" style="36" hidden="1" customWidth="1"/>
    <col min="11521" max="11521" width="27.54296875" style="36" bestFit="1" customWidth="1"/>
    <col min="11522" max="11522" width="20.1796875" style="36" customWidth="1"/>
    <col min="11523" max="11523" width="21.81640625" style="36" customWidth="1"/>
    <col min="11524" max="11524" width="18.81640625" style="36" customWidth="1"/>
    <col min="11525" max="11525" width="21.453125" style="36" customWidth="1"/>
    <col min="11526" max="11526" width="26.54296875" style="36" customWidth="1"/>
    <col min="11527" max="11775" width="9.1796875" style="36"/>
    <col min="11776" max="11776" width="0" style="36" hidden="1" customWidth="1"/>
    <col min="11777" max="11777" width="27.54296875" style="36" bestFit="1" customWidth="1"/>
    <col min="11778" max="11778" width="20.1796875" style="36" customWidth="1"/>
    <col min="11779" max="11779" width="21.81640625" style="36" customWidth="1"/>
    <col min="11780" max="11780" width="18.81640625" style="36" customWidth="1"/>
    <col min="11781" max="11781" width="21.453125" style="36" customWidth="1"/>
    <col min="11782" max="11782" width="26.54296875" style="36" customWidth="1"/>
    <col min="11783" max="12031" width="9.1796875" style="36"/>
    <col min="12032" max="12032" width="0" style="36" hidden="1" customWidth="1"/>
    <col min="12033" max="12033" width="27.54296875" style="36" bestFit="1" customWidth="1"/>
    <col min="12034" max="12034" width="20.1796875" style="36" customWidth="1"/>
    <col min="12035" max="12035" width="21.81640625" style="36" customWidth="1"/>
    <col min="12036" max="12036" width="18.81640625" style="36" customWidth="1"/>
    <col min="12037" max="12037" width="21.453125" style="36" customWidth="1"/>
    <col min="12038" max="12038" width="26.54296875" style="36" customWidth="1"/>
    <col min="12039" max="12287" width="9.1796875" style="36"/>
    <col min="12288" max="12288" width="0" style="36" hidden="1" customWidth="1"/>
    <col min="12289" max="12289" width="27.54296875" style="36" bestFit="1" customWidth="1"/>
    <col min="12290" max="12290" width="20.1796875" style="36" customWidth="1"/>
    <col min="12291" max="12291" width="21.81640625" style="36" customWidth="1"/>
    <col min="12292" max="12292" width="18.81640625" style="36" customWidth="1"/>
    <col min="12293" max="12293" width="21.453125" style="36" customWidth="1"/>
    <col min="12294" max="12294" width="26.54296875" style="36" customWidth="1"/>
    <col min="12295" max="12543" width="9.1796875" style="36"/>
    <col min="12544" max="12544" width="0" style="36" hidden="1" customWidth="1"/>
    <col min="12545" max="12545" width="27.54296875" style="36" bestFit="1" customWidth="1"/>
    <col min="12546" max="12546" width="20.1796875" style="36" customWidth="1"/>
    <col min="12547" max="12547" width="21.81640625" style="36" customWidth="1"/>
    <col min="12548" max="12548" width="18.81640625" style="36" customWidth="1"/>
    <col min="12549" max="12549" width="21.453125" style="36" customWidth="1"/>
    <col min="12550" max="12550" width="26.54296875" style="36" customWidth="1"/>
    <col min="12551" max="12799" width="9.1796875" style="36"/>
    <col min="12800" max="12800" width="0" style="36" hidden="1" customWidth="1"/>
    <col min="12801" max="12801" width="27.54296875" style="36" bestFit="1" customWidth="1"/>
    <col min="12802" max="12802" width="20.1796875" style="36" customWidth="1"/>
    <col min="12803" max="12803" width="21.81640625" style="36" customWidth="1"/>
    <col min="12804" max="12804" width="18.81640625" style="36" customWidth="1"/>
    <col min="12805" max="12805" width="21.453125" style="36" customWidth="1"/>
    <col min="12806" max="12806" width="26.54296875" style="36" customWidth="1"/>
    <col min="12807" max="13055" width="9.1796875" style="36"/>
    <col min="13056" max="13056" width="0" style="36" hidden="1" customWidth="1"/>
    <col min="13057" max="13057" width="27.54296875" style="36" bestFit="1" customWidth="1"/>
    <col min="13058" max="13058" width="20.1796875" style="36" customWidth="1"/>
    <col min="13059" max="13059" width="21.81640625" style="36" customWidth="1"/>
    <col min="13060" max="13060" width="18.81640625" style="36" customWidth="1"/>
    <col min="13061" max="13061" width="21.453125" style="36" customWidth="1"/>
    <col min="13062" max="13062" width="26.54296875" style="36" customWidth="1"/>
    <col min="13063" max="13311" width="9.1796875" style="36"/>
    <col min="13312" max="13312" width="0" style="36" hidden="1" customWidth="1"/>
    <col min="13313" max="13313" width="27.54296875" style="36" bestFit="1" customWidth="1"/>
    <col min="13314" max="13314" width="20.1796875" style="36" customWidth="1"/>
    <col min="13315" max="13315" width="21.81640625" style="36" customWidth="1"/>
    <col min="13316" max="13316" width="18.81640625" style="36" customWidth="1"/>
    <col min="13317" max="13317" width="21.453125" style="36" customWidth="1"/>
    <col min="13318" max="13318" width="26.54296875" style="36" customWidth="1"/>
    <col min="13319" max="13567" width="9.1796875" style="36"/>
    <col min="13568" max="13568" width="0" style="36" hidden="1" customWidth="1"/>
    <col min="13569" max="13569" width="27.54296875" style="36" bestFit="1" customWidth="1"/>
    <col min="13570" max="13570" width="20.1796875" style="36" customWidth="1"/>
    <col min="13571" max="13571" width="21.81640625" style="36" customWidth="1"/>
    <col min="13572" max="13572" width="18.81640625" style="36" customWidth="1"/>
    <col min="13573" max="13573" width="21.453125" style="36" customWidth="1"/>
    <col min="13574" max="13574" width="26.54296875" style="36" customWidth="1"/>
    <col min="13575" max="13823" width="9.1796875" style="36"/>
    <col min="13824" max="13824" width="0" style="36" hidden="1" customWidth="1"/>
    <col min="13825" max="13825" width="27.54296875" style="36" bestFit="1" customWidth="1"/>
    <col min="13826" max="13826" width="20.1796875" style="36" customWidth="1"/>
    <col min="13827" max="13827" width="21.81640625" style="36" customWidth="1"/>
    <col min="13828" max="13828" width="18.81640625" style="36" customWidth="1"/>
    <col min="13829" max="13829" width="21.453125" style="36" customWidth="1"/>
    <col min="13830" max="13830" width="26.54296875" style="36" customWidth="1"/>
    <col min="13831" max="14079" width="9.1796875" style="36"/>
    <col min="14080" max="14080" width="0" style="36" hidden="1" customWidth="1"/>
    <col min="14081" max="14081" width="27.54296875" style="36" bestFit="1" customWidth="1"/>
    <col min="14082" max="14082" width="20.1796875" style="36" customWidth="1"/>
    <col min="14083" max="14083" width="21.81640625" style="36" customWidth="1"/>
    <col min="14084" max="14084" width="18.81640625" style="36" customWidth="1"/>
    <col min="14085" max="14085" width="21.453125" style="36" customWidth="1"/>
    <col min="14086" max="14086" width="26.54296875" style="36" customWidth="1"/>
    <col min="14087" max="14335" width="9.1796875" style="36"/>
    <col min="14336" max="14336" width="0" style="36" hidden="1" customWidth="1"/>
    <col min="14337" max="14337" width="27.54296875" style="36" bestFit="1" customWidth="1"/>
    <col min="14338" max="14338" width="20.1796875" style="36" customWidth="1"/>
    <col min="14339" max="14339" width="21.81640625" style="36" customWidth="1"/>
    <col min="14340" max="14340" width="18.81640625" style="36" customWidth="1"/>
    <col min="14341" max="14341" width="21.453125" style="36" customWidth="1"/>
    <col min="14342" max="14342" width="26.54296875" style="36" customWidth="1"/>
    <col min="14343" max="14591" width="9.1796875" style="36"/>
    <col min="14592" max="14592" width="0" style="36" hidden="1" customWidth="1"/>
    <col min="14593" max="14593" width="27.54296875" style="36" bestFit="1" customWidth="1"/>
    <col min="14594" max="14594" width="20.1796875" style="36" customWidth="1"/>
    <col min="14595" max="14595" width="21.81640625" style="36" customWidth="1"/>
    <col min="14596" max="14596" width="18.81640625" style="36" customWidth="1"/>
    <col min="14597" max="14597" width="21.453125" style="36" customWidth="1"/>
    <col min="14598" max="14598" width="26.54296875" style="36" customWidth="1"/>
    <col min="14599" max="14847" width="9.1796875" style="36"/>
    <col min="14848" max="14848" width="0" style="36" hidden="1" customWidth="1"/>
    <col min="14849" max="14849" width="27.54296875" style="36" bestFit="1" customWidth="1"/>
    <col min="14850" max="14850" width="20.1796875" style="36" customWidth="1"/>
    <col min="14851" max="14851" width="21.81640625" style="36" customWidth="1"/>
    <col min="14852" max="14852" width="18.81640625" style="36" customWidth="1"/>
    <col min="14853" max="14853" width="21.453125" style="36" customWidth="1"/>
    <col min="14854" max="14854" width="26.54296875" style="36" customWidth="1"/>
    <col min="14855" max="15103" width="9.1796875" style="36"/>
    <col min="15104" max="15104" width="0" style="36" hidden="1" customWidth="1"/>
    <col min="15105" max="15105" width="27.54296875" style="36" bestFit="1" customWidth="1"/>
    <col min="15106" max="15106" width="20.1796875" style="36" customWidth="1"/>
    <col min="15107" max="15107" width="21.81640625" style="36" customWidth="1"/>
    <col min="15108" max="15108" width="18.81640625" style="36" customWidth="1"/>
    <col min="15109" max="15109" width="21.453125" style="36" customWidth="1"/>
    <col min="15110" max="15110" width="26.54296875" style="36" customWidth="1"/>
    <col min="15111" max="15359" width="9.1796875" style="36"/>
    <col min="15360" max="15360" width="0" style="36" hidden="1" customWidth="1"/>
    <col min="15361" max="15361" width="27.54296875" style="36" bestFit="1" customWidth="1"/>
    <col min="15362" max="15362" width="20.1796875" style="36" customWidth="1"/>
    <col min="15363" max="15363" width="21.81640625" style="36" customWidth="1"/>
    <col min="15364" max="15364" width="18.81640625" style="36" customWidth="1"/>
    <col min="15365" max="15365" width="21.453125" style="36" customWidth="1"/>
    <col min="15366" max="15366" width="26.54296875" style="36" customWidth="1"/>
    <col min="15367" max="15615" width="9.1796875" style="36"/>
    <col min="15616" max="15616" width="0" style="36" hidden="1" customWidth="1"/>
    <col min="15617" max="15617" width="27.54296875" style="36" bestFit="1" customWidth="1"/>
    <col min="15618" max="15618" width="20.1796875" style="36" customWidth="1"/>
    <col min="15619" max="15619" width="21.81640625" style="36" customWidth="1"/>
    <col min="15620" max="15620" width="18.81640625" style="36" customWidth="1"/>
    <col min="15621" max="15621" width="21.453125" style="36" customWidth="1"/>
    <col min="15622" max="15622" width="26.54296875" style="36" customWidth="1"/>
    <col min="15623" max="15871" width="9.1796875" style="36"/>
    <col min="15872" max="15872" width="0" style="36" hidden="1" customWidth="1"/>
    <col min="15873" max="15873" width="27.54296875" style="36" bestFit="1" customWidth="1"/>
    <col min="15874" max="15874" width="20.1796875" style="36" customWidth="1"/>
    <col min="15875" max="15875" width="21.81640625" style="36" customWidth="1"/>
    <col min="15876" max="15876" width="18.81640625" style="36" customWidth="1"/>
    <col min="15877" max="15877" width="21.453125" style="36" customWidth="1"/>
    <col min="15878" max="15878" width="26.54296875" style="36" customWidth="1"/>
    <col min="15879" max="16127" width="9.1796875" style="36"/>
    <col min="16128" max="16128" width="0" style="36" hidden="1" customWidth="1"/>
    <col min="16129" max="16129" width="27.54296875" style="36" bestFit="1" customWidth="1"/>
    <col min="16130" max="16130" width="20.1796875" style="36" customWidth="1"/>
    <col min="16131" max="16131" width="21.81640625" style="36" customWidth="1"/>
    <col min="16132" max="16132" width="18.81640625" style="36" customWidth="1"/>
    <col min="16133" max="16133" width="21.453125" style="36" customWidth="1"/>
    <col min="16134" max="16134" width="26.54296875" style="36" customWidth="1"/>
    <col min="16135" max="16384" width="9.1796875" style="36"/>
  </cols>
  <sheetData>
    <row r="1" spans="1:92" s="21" customFormat="1" ht="28.5" customHeight="1" x14ac:dyDescent="0.35">
      <c r="B1" s="166" t="s">
        <v>103</v>
      </c>
      <c r="C1" s="166"/>
      <c r="D1" s="166"/>
      <c r="E1" s="166"/>
      <c r="F1" s="166"/>
      <c r="G1" s="166"/>
      <c r="I1" s="166" t="s">
        <v>104</v>
      </c>
      <c r="J1" s="166"/>
      <c r="K1" s="166"/>
      <c r="L1" s="166"/>
      <c r="M1" s="166"/>
      <c r="N1" s="166"/>
      <c r="P1" s="166" t="s">
        <v>105</v>
      </c>
      <c r="Q1" s="166"/>
      <c r="R1" s="166"/>
      <c r="S1" s="166"/>
      <c r="T1" s="166"/>
      <c r="U1" s="166"/>
      <c r="W1" s="166" t="s">
        <v>106</v>
      </c>
      <c r="X1" s="166"/>
      <c r="Y1" s="166"/>
      <c r="Z1" s="166"/>
      <c r="AA1" s="166"/>
      <c r="AB1" s="166"/>
      <c r="AD1" s="166" t="s">
        <v>107</v>
      </c>
      <c r="AE1" s="166"/>
      <c r="AF1" s="166"/>
      <c r="AG1" s="166"/>
      <c r="AH1" s="166"/>
      <c r="AI1" s="166"/>
      <c r="AK1" s="166" t="s">
        <v>108</v>
      </c>
      <c r="AL1" s="166"/>
      <c r="AM1" s="166"/>
      <c r="AN1" s="166"/>
      <c r="AO1" s="166"/>
      <c r="AP1" s="166"/>
      <c r="AR1" s="166" t="s">
        <v>109</v>
      </c>
      <c r="AS1" s="166"/>
      <c r="AT1" s="166"/>
      <c r="AU1" s="166"/>
      <c r="AV1" s="166"/>
      <c r="AW1" s="166"/>
      <c r="AY1" s="166" t="s">
        <v>110</v>
      </c>
      <c r="AZ1" s="166"/>
      <c r="BA1" s="166"/>
      <c r="BB1" s="166"/>
      <c r="BC1" s="166"/>
      <c r="BD1" s="166"/>
      <c r="BF1" s="166" t="s">
        <v>111</v>
      </c>
      <c r="BG1" s="166"/>
      <c r="BH1" s="166"/>
      <c r="BI1" s="166"/>
      <c r="BJ1" s="166"/>
      <c r="BK1" s="166"/>
      <c r="BM1" s="166" t="s">
        <v>112</v>
      </c>
      <c r="BN1" s="166"/>
      <c r="BO1" s="166"/>
      <c r="BP1" s="166"/>
      <c r="BQ1" s="166"/>
      <c r="BR1" s="166"/>
      <c r="BT1" s="166" t="s">
        <v>113</v>
      </c>
      <c r="BU1" s="166"/>
      <c r="BV1" s="166"/>
      <c r="BW1" s="166"/>
      <c r="BX1" s="166"/>
      <c r="BY1" s="166"/>
      <c r="CA1" s="166" t="s">
        <v>114</v>
      </c>
      <c r="CB1" s="166"/>
      <c r="CC1" s="166"/>
      <c r="CD1" s="166"/>
      <c r="CE1" s="166"/>
      <c r="CF1" s="166"/>
      <c r="CI1" s="166" t="s">
        <v>115</v>
      </c>
      <c r="CJ1" s="166"/>
      <c r="CK1" s="166"/>
      <c r="CL1" s="166"/>
      <c r="CM1" s="166"/>
      <c r="CN1" s="166"/>
    </row>
    <row r="2" spans="1:92" s="21" customFormat="1" ht="28.5" customHeight="1" x14ac:dyDescent="0.35">
      <c r="C2" s="22" t="s">
        <v>1</v>
      </c>
      <c r="D2" s="22" t="s">
        <v>56</v>
      </c>
      <c r="E2" s="22" t="s">
        <v>57</v>
      </c>
      <c r="F2" s="22" t="s">
        <v>58</v>
      </c>
      <c r="G2" s="23" t="s">
        <v>5</v>
      </c>
      <c r="J2" s="22" t="s">
        <v>1</v>
      </c>
      <c r="K2" s="22" t="s">
        <v>56</v>
      </c>
      <c r="L2" s="22" t="s">
        <v>57</v>
      </c>
      <c r="M2" s="22" t="s">
        <v>58</v>
      </c>
      <c r="N2" s="23" t="s">
        <v>5</v>
      </c>
      <c r="Q2" s="22" t="s">
        <v>1</v>
      </c>
      <c r="R2" s="22" t="s">
        <v>56</v>
      </c>
      <c r="S2" s="22" t="s">
        <v>57</v>
      </c>
      <c r="T2" s="22" t="s">
        <v>58</v>
      </c>
      <c r="U2" s="23" t="s">
        <v>5</v>
      </c>
      <c r="X2" s="22" t="s">
        <v>1</v>
      </c>
      <c r="Y2" s="22" t="s">
        <v>56</v>
      </c>
      <c r="Z2" s="22" t="s">
        <v>57</v>
      </c>
      <c r="AA2" s="22" t="s">
        <v>58</v>
      </c>
      <c r="AB2" s="23" t="s">
        <v>5</v>
      </c>
      <c r="AE2" s="22" t="s">
        <v>1</v>
      </c>
      <c r="AF2" s="22" t="s">
        <v>56</v>
      </c>
      <c r="AG2" s="22" t="s">
        <v>57</v>
      </c>
      <c r="AH2" s="22" t="s">
        <v>58</v>
      </c>
      <c r="AI2" s="23" t="s">
        <v>5</v>
      </c>
      <c r="AL2" s="22" t="s">
        <v>1</v>
      </c>
      <c r="AM2" s="22" t="s">
        <v>56</v>
      </c>
      <c r="AN2" s="22" t="s">
        <v>57</v>
      </c>
      <c r="AO2" s="22" t="s">
        <v>58</v>
      </c>
      <c r="AP2" s="23" t="s">
        <v>5</v>
      </c>
      <c r="AS2" s="22" t="s">
        <v>1</v>
      </c>
      <c r="AT2" s="22" t="s">
        <v>56</v>
      </c>
      <c r="AU2" s="22" t="s">
        <v>57</v>
      </c>
      <c r="AV2" s="22" t="s">
        <v>58</v>
      </c>
      <c r="AW2" s="23" t="s">
        <v>5</v>
      </c>
      <c r="AZ2" s="22" t="s">
        <v>1</v>
      </c>
      <c r="BA2" s="22" t="s">
        <v>56</v>
      </c>
      <c r="BB2" s="22" t="s">
        <v>57</v>
      </c>
      <c r="BC2" s="22" t="s">
        <v>58</v>
      </c>
      <c r="BD2" s="23" t="s">
        <v>5</v>
      </c>
      <c r="BG2" s="22" t="s">
        <v>1</v>
      </c>
      <c r="BH2" s="22" t="s">
        <v>56</v>
      </c>
      <c r="BI2" s="22" t="s">
        <v>57</v>
      </c>
      <c r="BJ2" s="22" t="s">
        <v>58</v>
      </c>
      <c r="BK2" s="23" t="s">
        <v>5</v>
      </c>
      <c r="BN2" s="22" t="s">
        <v>1</v>
      </c>
      <c r="BO2" s="22" t="s">
        <v>56</v>
      </c>
      <c r="BP2" s="22" t="s">
        <v>57</v>
      </c>
      <c r="BQ2" s="22" t="s">
        <v>58</v>
      </c>
      <c r="BR2" s="23" t="s">
        <v>5</v>
      </c>
      <c r="BU2" s="22" t="s">
        <v>1</v>
      </c>
      <c r="BV2" s="22" t="s">
        <v>56</v>
      </c>
      <c r="BW2" s="22" t="s">
        <v>57</v>
      </c>
      <c r="BX2" s="22" t="s">
        <v>58</v>
      </c>
      <c r="BY2" s="23" t="s">
        <v>5</v>
      </c>
      <c r="CB2" s="22" t="s">
        <v>1</v>
      </c>
      <c r="CC2" s="22" t="s">
        <v>56</v>
      </c>
      <c r="CD2" s="22" t="s">
        <v>57</v>
      </c>
      <c r="CE2" s="22" t="s">
        <v>58</v>
      </c>
      <c r="CF2" s="23" t="s">
        <v>5</v>
      </c>
      <c r="CJ2" s="22" t="s">
        <v>1</v>
      </c>
      <c r="CK2" s="22" t="s">
        <v>56</v>
      </c>
      <c r="CL2" s="22" t="s">
        <v>57</v>
      </c>
      <c r="CM2" s="22" t="s">
        <v>58</v>
      </c>
      <c r="CN2" s="23" t="s">
        <v>5</v>
      </c>
    </row>
    <row r="3" spans="1:92" s="21" customFormat="1" ht="28.5" customHeight="1" x14ac:dyDescent="0.35">
      <c r="B3" s="24" t="s">
        <v>0</v>
      </c>
      <c r="C3" s="25">
        <v>35</v>
      </c>
      <c r="D3" s="25">
        <v>54</v>
      </c>
      <c r="E3" s="25">
        <v>3</v>
      </c>
      <c r="F3" s="25">
        <v>16</v>
      </c>
      <c r="G3" s="25">
        <v>108</v>
      </c>
      <c r="I3" s="24" t="s">
        <v>0</v>
      </c>
      <c r="J3" s="25">
        <v>56</v>
      </c>
      <c r="K3" s="25">
        <v>21</v>
      </c>
      <c r="L3" s="25">
        <v>1</v>
      </c>
      <c r="M3" s="25">
        <v>9</v>
      </c>
      <c r="N3" s="25">
        <v>87</v>
      </c>
      <c r="P3" s="24" t="s">
        <v>0</v>
      </c>
      <c r="Q3" s="25">
        <v>0</v>
      </c>
      <c r="R3" s="25">
        <v>2</v>
      </c>
      <c r="S3" s="25">
        <v>0</v>
      </c>
      <c r="T3" s="25">
        <v>0</v>
      </c>
      <c r="U3" s="25">
        <v>2</v>
      </c>
      <c r="W3" s="24" t="s">
        <v>0</v>
      </c>
      <c r="X3" s="25">
        <v>1</v>
      </c>
      <c r="Y3" s="25">
        <v>1</v>
      </c>
      <c r="Z3" s="25">
        <v>0</v>
      </c>
      <c r="AA3" s="25">
        <v>0</v>
      </c>
      <c r="AB3" s="25">
        <v>2</v>
      </c>
      <c r="AD3" s="24" t="s">
        <v>0</v>
      </c>
      <c r="AE3" s="25">
        <v>0</v>
      </c>
      <c r="AF3" s="25">
        <v>5</v>
      </c>
      <c r="AG3" s="25">
        <v>14</v>
      </c>
      <c r="AH3" s="25">
        <v>47</v>
      </c>
      <c r="AI3" s="25">
        <v>66</v>
      </c>
      <c r="AK3" s="24" t="s">
        <v>0</v>
      </c>
      <c r="AL3" s="25">
        <v>36</v>
      </c>
      <c r="AM3" s="25">
        <v>10</v>
      </c>
      <c r="AN3" s="25">
        <v>16</v>
      </c>
      <c r="AO3" s="25">
        <v>102</v>
      </c>
      <c r="AP3" s="25">
        <v>164</v>
      </c>
      <c r="AR3" s="24" t="s">
        <v>0</v>
      </c>
      <c r="AS3" s="25">
        <v>44</v>
      </c>
      <c r="AT3" s="25">
        <v>20</v>
      </c>
      <c r="AU3" s="25">
        <v>2</v>
      </c>
      <c r="AV3" s="25">
        <v>37</v>
      </c>
      <c r="AW3" s="25">
        <v>103</v>
      </c>
      <c r="AY3" s="24" t="s">
        <v>0</v>
      </c>
      <c r="AZ3" s="25">
        <v>1111</v>
      </c>
      <c r="BA3" s="25">
        <v>151</v>
      </c>
      <c r="BB3" s="25">
        <v>24</v>
      </c>
      <c r="BC3" s="25">
        <v>129</v>
      </c>
      <c r="BD3" s="25">
        <v>1415</v>
      </c>
      <c r="BF3" s="24" t="s">
        <v>0</v>
      </c>
      <c r="BG3" s="25">
        <v>49</v>
      </c>
      <c r="BH3" s="25">
        <v>8</v>
      </c>
      <c r="BI3" s="25">
        <v>4</v>
      </c>
      <c r="BJ3" s="25">
        <v>7</v>
      </c>
      <c r="BK3" s="25">
        <v>68</v>
      </c>
      <c r="BM3" s="24" t="s">
        <v>0</v>
      </c>
      <c r="BN3" s="25">
        <v>7</v>
      </c>
      <c r="BO3" s="25">
        <v>2</v>
      </c>
      <c r="BP3" s="25">
        <v>3</v>
      </c>
      <c r="BQ3" s="25">
        <v>0</v>
      </c>
      <c r="BR3" s="25">
        <v>12</v>
      </c>
      <c r="BT3" s="24" t="s">
        <v>0</v>
      </c>
      <c r="BU3" s="25">
        <v>119</v>
      </c>
      <c r="BV3" s="25">
        <v>517</v>
      </c>
      <c r="BW3" s="25">
        <v>29</v>
      </c>
      <c r="BX3" s="25">
        <v>379</v>
      </c>
      <c r="BY3" s="25">
        <v>1044</v>
      </c>
      <c r="CA3" s="24" t="s">
        <v>0</v>
      </c>
      <c r="CB3" s="25">
        <v>12</v>
      </c>
      <c r="CC3" s="25">
        <v>11</v>
      </c>
      <c r="CD3" s="25">
        <v>0</v>
      </c>
      <c r="CE3" s="25">
        <v>12</v>
      </c>
      <c r="CF3" s="25">
        <v>35</v>
      </c>
      <c r="CI3" s="24" t="s">
        <v>0</v>
      </c>
      <c r="CJ3" s="25">
        <v>155</v>
      </c>
      <c r="CK3" s="25">
        <v>766</v>
      </c>
      <c r="CL3" s="25">
        <v>29</v>
      </c>
      <c r="CM3" s="25">
        <v>277</v>
      </c>
      <c r="CN3" s="25">
        <v>1227</v>
      </c>
    </row>
    <row r="4" spans="1:92" s="24" customFormat="1" ht="25.5" customHeight="1" x14ac:dyDescent="0.35">
      <c r="A4" s="27"/>
      <c r="B4" s="24" t="s">
        <v>59</v>
      </c>
      <c r="C4" s="28">
        <v>17</v>
      </c>
      <c r="D4" s="28">
        <v>53</v>
      </c>
      <c r="E4" s="28">
        <v>3</v>
      </c>
      <c r="F4" s="28">
        <v>13</v>
      </c>
      <c r="G4" s="28">
        <v>86</v>
      </c>
      <c r="I4" s="24" t="s">
        <v>59</v>
      </c>
      <c r="J4" s="28">
        <v>32</v>
      </c>
      <c r="K4" s="28">
        <v>19</v>
      </c>
      <c r="L4" s="28">
        <v>1</v>
      </c>
      <c r="M4" s="28">
        <v>6</v>
      </c>
      <c r="N4" s="28">
        <v>58</v>
      </c>
      <c r="P4" s="24" t="s">
        <v>59</v>
      </c>
      <c r="Q4" s="28">
        <v>0</v>
      </c>
      <c r="R4" s="28">
        <v>2</v>
      </c>
      <c r="S4" s="28">
        <v>0</v>
      </c>
      <c r="T4" s="28">
        <v>0</v>
      </c>
      <c r="U4" s="28">
        <v>2</v>
      </c>
      <c r="W4" s="24" t="s">
        <v>59</v>
      </c>
      <c r="X4" s="28">
        <v>1</v>
      </c>
      <c r="Y4" s="28">
        <v>1</v>
      </c>
      <c r="Z4" s="28">
        <v>0</v>
      </c>
      <c r="AA4" s="28">
        <v>0</v>
      </c>
      <c r="AB4" s="28">
        <v>2</v>
      </c>
      <c r="AD4" s="24" t="s">
        <v>59</v>
      </c>
      <c r="AE4" s="28">
        <v>0</v>
      </c>
      <c r="AF4" s="28">
        <v>5</v>
      </c>
      <c r="AG4" s="28">
        <v>14</v>
      </c>
      <c r="AH4" s="28">
        <v>32</v>
      </c>
      <c r="AI4" s="28">
        <v>51</v>
      </c>
      <c r="AK4" s="24" t="s">
        <v>59</v>
      </c>
      <c r="AL4" s="28">
        <v>36</v>
      </c>
      <c r="AM4" s="28">
        <v>9</v>
      </c>
      <c r="AN4" s="28">
        <v>9</v>
      </c>
      <c r="AO4" s="28">
        <v>74</v>
      </c>
      <c r="AP4" s="28">
        <v>128</v>
      </c>
      <c r="AR4" s="24" t="s">
        <v>59</v>
      </c>
      <c r="AS4" s="28">
        <v>38</v>
      </c>
      <c r="AT4" s="28">
        <v>20</v>
      </c>
      <c r="AU4" s="28">
        <v>1</v>
      </c>
      <c r="AV4" s="28">
        <v>21</v>
      </c>
      <c r="AW4" s="28">
        <v>80</v>
      </c>
      <c r="AY4" s="24" t="s">
        <v>59</v>
      </c>
      <c r="AZ4" s="28">
        <v>513</v>
      </c>
      <c r="BA4" s="28">
        <v>135</v>
      </c>
      <c r="BB4" s="28">
        <v>11</v>
      </c>
      <c r="BC4" s="28">
        <v>92</v>
      </c>
      <c r="BD4" s="28">
        <v>751</v>
      </c>
      <c r="BF4" s="24" t="s">
        <v>59</v>
      </c>
      <c r="BG4" s="28">
        <v>43</v>
      </c>
      <c r="BH4" s="28">
        <v>8</v>
      </c>
      <c r="BI4" s="28">
        <v>4</v>
      </c>
      <c r="BJ4" s="28">
        <v>7</v>
      </c>
      <c r="BK4" s="28">
        <v>62</v>
      </c>
      <c r="BM4" s="24" t="s">
        <v>59</v>
      </c>
      <c r="BN4" s="28">
        <v>7</v>
      </c>
      <c r="BO4" s="28">
        <v>2</v>
      </c>
      <c r="BP4" s="28">
        <v>1</v>
      </c>
      <c r="BQ4" s="28">
        <v>0</v>
      </c>
      <c r="BR4" s="28">
        <v>10</v>
      </c>
      <c r="BT4" s="24" t="s">
        <v>59</v>
      </c>
      <c r="BU4" s="28">
        <v>98</v>
      </c>
      <c r="BV4" s="28">
        <v>514</v>
      </c>
      <c r="BW4" s="28">
        <v>28</v>
      </c>
      <c r="BX4" s="28">
        <v>286</v>
      </c>
      <c r="BY4" s="28">
        <v>926</v>
      </c>
      <c r="CA4" s="24" t="s">
        <v>59</v>
      </c>
      <c r="CB4" s="28">
        <v>7</v>
      </c>
      <c r="CC4" s="28">
        <v>11</v>
      </c>
      <c r="CD4" s="28">
        <v>0</v>
      </c>
      <c r="CE4" s="28">
        <v>9</v>
      </c>
      <c r="CF4" s="28">
        <v>27</v>
      </c>
      <c r="CI4" s="24" t="s">
        <v>59</v>
      </c>
      <c r="CJ4" s="28">
        <v>100</v>
      </c>
      <c r="CK4" s="28">
        <v>748</v>
      </c>
      <c r="CL4" s="28">
        <v>27</v>
      </c>
      <c r="CM4" s="28">
        <v>152</v>
      </c>
      <c r="CN4" s="28">
        <v>1027</v>
      </c>
    </row>
    <row r="5" spans="1:92" s="30" customFormat="1" ht="12.75" customHeight="1" x14ac:dyDescent="0.35">
      <c r="A5" s="29">
        <v>51</v>
      </c>
      <c r="B5" s="30" t="s">
        <v>12</v>
      </c>
      <c r="C5" s="44">
        <v>1</v>
      </c>
      <c r="D5" s="44">
        <v>2</v>
      </c>
      <c r="E5" s="44">
        <v>0</v>
      </c>
      <c r="F5" s="44">
        <v>1</v>
      </c>
      <c r="G5" s="28">
        <v>4</v>
      </c>
      <c r="I5" s="30" t="s">
        <v>12</v>
      </c>
      <c r="J5" s="44">
        <v>2</v>
      </c>
      <c r="K5" s="44">
        <v>0</v>
      </c>
      <c r="L5" s="44">
        <v>0</v>
      </c>
      <c r="M5" s="44">
        <v>0</v>
      </c>
      <c r="N5" s="28">
        <v>2</v>
      </c>
      <c r="P5" s="30" t="s">
        <v>12</v>
      </c>
      <c r="Q5" s="44">
        <v>0</v>
      </c>
      <c r="R5" s="44">
        <v>0</v>
      </c>
      <c r="S5" s="44">
        <v>0</v>
      </c>
      <c r="T5" s="44">
        <v>0</v>
      </c>
      <c r="U5" s="28">
        <v>0</v>
      </c>
      <c r="W5" s="30" t="s">
        <v>12</v>
      </c>
      <c r="X5" s="44">
        <v>0</v>
      </c>
      <c r="Y5" s="44">
        <v>0</v>
      </c>
      <c r="Z5" s="44">
        <v>0</v>
      </c>
      <c r="AA5" s="44">
        <v>0</v>
      </c>
      <c r="AB5" s="28">
        <v>0</v>
      </c>
      <c r="AD5" s="30" t="s">
        <v>12</v>
      </c>
      <c r="AE5" s="44">
        <v>0</v>
      </c>
      <c r="AF5" s="44">
        <v>0</v>
      </c>
      <c r="AG5" s="44">
        <v>0</v>
      </c>
      <c r="AH5" s="44">
        <v>0</v>
      </c>
      <c r="AI5" s="28">
        <v>0</v>
      </c>
      <c r="AK5" s="30" t="s">
        <v>12</v>
      </c>
      <c r="AL5" s="44">
        <v>0</v>
      </c>
      <c r="AM5" s="44">
        <v>0</v>
      </c>
      <c r="AN5" s="44">
        <v>0</v>
      </c>
      <c r="AO5" s="44">
        <v>0</v>
      </c>
      <c r="AP5" s="28">
        <v>0</v>
      </c>
      <c r="AR5" s="30" t="s">
        <v>12</v>
      </c>
      <c r="AS5" s="44">
        <v>0</v>
      </c>
      <c r="AT5" s="44">
        <v>0</v>
      </c>
      <c r="AU5" s="44">
        <v>0</v>
      </c>
      <c r="AV5" s="44">
        <v>0</v>
      </c>
      <c r="AW5" s="28">
        <v>0</v>
      </c>
      <c r="AY5" s="30" t="s">
        <v>12</v>
      </c>
      <c r="AZ5" s="44">
        <v>17</v>
      </c>
      <c r="BA5" s="44">
        <v>4</v>
      </c>
      <c r="BB5" s="44">
        <v>2</v>
      </c>
      <c r="BC5" s="44">
        <v>1</v>
      </c>
      <c r="BD5" s="28">
        <v>24</v>
      </c>
      <c r="BF5" s="30" t="s">
        <v>12</v>
      </c>
      <c r="BG5" s="44">
        <v>3</v>
      </c>
      <c r="BH5" s="44">
        <v>0</v>
      </c>
      <c r="BI5" s="44">
        <v>0</v>
      </c>
      <c r="BJ5" s="44">
        <v>0</v>
      </c>
      <c r="BK5" s="28">
        <v>3</v>
      </c>
      <c r="BM5" s="30" t="s">
        <v>12</v>
      </c>
      <c r="BN5" s="44">
        <v>2</v>
      </c>
      <c r="BO5" s="44">
        <v>0</v>
      </c>
      <c r="BP5" s="44">
        <v>0</v>
      </c>
      <c r="BQ5" s="44"/>
      <c r="BR5" s="28">
        <v>2</v>
      </c>
      <c r="BT5" s="30" t="s">
        <v>12</v>
      </c>
      <c r="BU5" s="44">
        <v>0</v>
      </c>
      <c r="BV5" s="44">
        <v>3</v>
      </c>
      <c r="BW5" s="44">
        <v>0</v>
      </c>
      <c r="BX5" s="44">
        <v>7</v>
      </c>
      <c r="BY5" s="28">
        <v>10</v>
      </c>
      <c r="CA5" s="30" t="s">
        <v>12</v>
      </c>
      <c r="CB5" s="44">
        <v>0</v>
      </c>
      <c r="CC5" s="44">
        <v>0</v>
      </c>
      <c r="CD5" s="44">
        <v>0</v>
      </c>
      <c r="CE5" s="44">
        <v>0</v>
      </c>
      <c r="CF5" s="28">
        <v>0</v>
      </c>
      <c r="CI5" s="30" t="s">
        <v>12</v>
      </c>
      <c r="CJ5" s="44">
        <v>6</v>
      </c>
      <c r="CK5" s="44">
        <v>3</v>
      </c>
      <c r="CL5" s="44">
        <v>0</v>
      </c>
      <c r="CM5" s="44">
        <v>10</v>
      </c>
      <c r="CN5" s="28">
        <v>19</v>
      </c>
    </row>
    <row r="6" spans="1:92" s="30" customFormat="1" ht="12.75" customHeight="1" x14ac:dyDescent="0.35">
      <c r="A6" s="29">
        <v>52</v>
      </c>
      <c r="B6" s="30" t="s">
        <v>13</v>
      </c>
      <c r="C6" s="44">
        <v>2</v>
      </c>
      <c r="D6" s="44">
        <v>0</v>
      </c>
      <c r="E6" s="44">
        <v>0</v>
      </c>
      <c r="F6" s="44">
        <v>0</v>
      </c>
      <c r="G6" s="28">
        <v>2</v>
      </c>
      <c r="I6" s="30" t="s">
        <v>13</v>
      </c>
      <c r="J6" s="44">
        <v>0</v>
      </c>
      <c r="K6" s="44">
        <v>3</v>
      </c>
      <c r="L6" s="44">
        <v>0</v>
      </c>
      <c r="M6" s="44">
        <v>0</v>
      </c>
      <c r="N6" s="28">
        <v>3</v>
      </c>
      <c r="P6" s="30" t="s">
        <v>13</v>
      </c>
      <c r="Q6" s="44">
        <v>0</v>
      </c>
      <c r="R6" s="44">
        <v>0</v>
      </c>
      <c r="S6" s="44">
        <v>0</v>
      </c>
      <c r="T6" s="44">
        <v>0</v>
      </c>
      <c r="U6" s="28">
        <v>0</v>
      </c>
      <c r="W6" s="30" t="s">
        <v>13</v>
      </c>
      <c r="X6" s="44">
        <v>0</v>
      </c>
      <c r="Y6" s="44">
        <v>0</v>
      </c>
      <c r="Z6" s="44">
        <v>0</v>
      </c>
      <c r="AA6" s="44">
        <v>0</v>
      </c>
      <c r="AB6" s="28">
        <v>0</v>
      </c>
      <c r="AD6" s="30" t="s">
        <v>13</v>
      </c>
      <c r="AE6" s="44">
        <v>0</v>
      </c>
      <c r="AF6" s="44">
        <v>0</v>
      </c>
      <c r="AG6" s="44">
        <v>0</v>
      </c>
      <c r="AH6" s="44">
        <v>0</v>
      </c>
      <c r="AI6" s="28">
        <v>0</v>
      </c>
      <c r="AK6" s="30" t="s">
        <v>13</v>
      </c>
      <c r="AL6" s="44">
        <v>0</v>
      </c>
      <c r="AM6" s="44">
        <v>0</v>
      </c>
      <c r="AN6" s="44">
        <v>0</v>
      </c>
      <c r="AO6" s="44">
        <v>0</v>
      </c>
      <c r="AP6" s="28">
        <v>0</v>
      </c>
      <c r="AR6" s="30" t="s">
        <v>13</v>
      </c>
      <c r="AS6" s="44">
        <v>0</v>
      </c>
      <c r="AT6" s="44">
        <v>0</v>
      </c>
      <c r="AU6" s="44">
        <v>0</v>
      </c>
      <c r="AV6" s="44">
        <v>5</v>
      </c>
      <c r="AW6" s="28">
        <v>5</v>
      </c>
      <c r="AY6" s="30" t="s">
        <v>13</v>
      </c>
      <c r="AZ6" s="44">
        <v>10</v>
      </c>
      <c r="BA6" s="44">
        <v>7</v>
      </c>
      <c r="BB6" s="44">
        <v>2</v>
      </c>
      <c r="BC6" s="44">
        <v>1</v>
      </c>
      <c r="BD6" s="28">
        <v>20</v>
      </c>
      <c r="BF6" s="30" t="s">
        <v>13</v>
      </c>
      <c r="BG6" s="44">
        <v>2</v>
      </c>
      <c r="BH6" s="44">
        <v>0</v>
      </c>
      <c r="BI6" s="44">
        <v>1</v>
      </c>
      <c r="BJ6" s="44">
        <v>0</v>
      </c>
      <c r="BK6" s="28">
        <v>3</v>
      </c>
      <c r="BM6" s="30" t="s">
        <v>13</v>
      </c>
      <c r="BN6" s="44">
        <v>0</v>
      </c>
      <c r="BO6" s="44">
        <v>0</v>
      </c>
      <c r="BP6" s="44">
        <v>0</v>
      </c>
      <c r="BQ6" s="44"/>
      <c r="BR6" s="28">
        <v>0</v>
      </c>
      <c r="BT6" s="30" t="s">
        <v>13</v>
      </c>
      <c r="BU6" s="44">
        <v>6</v>
      </c>
      <c r="BV6" s="44">
        <v>1</v>
      </c>
      <c r="BW6" s="44">
        <v>0</v>
      </c>
      <c r="BX6" s="44">
        <v>8</v>
      </c>
      <c r="BY6" s="28">
        <v>15</v>
      </c>
      <c r="CA6" s="30" t="s">
        <v>13</v>
      </c>
      <c r="CB6" s="44">
        <v>0</v>
      </c>
      <c r="CC6" s="44">
        <v>0</v>
      </c>
      <c r="CD6" s="44">
        <v>0</v>
      </c>
      <c r="CE6" s="44">
        <v>0</v>
      </c>
      <c r="CF6" s="28">
        <v>0</v>
      </c>
      <c r="CI6" s="30" t="s">
        <v>13</v>
      </c>
      <c r="CJ6" s="44">
        <v>1</v>
      </c>
      <c r="CK6" s="44">
        <v>12</v>
      </c>
      <c r="CL6" s="44">
        <v>0</v>
      </c>
      <c r="CM6" s="44">
        <v>0</v>
      </c>
      <c r="CN6" s="28">
        <v>13</v>
      </c>
    </row>
    <row r="7" spans="1:92" s="30" customFormat="1" ht="12.75" customHeight="1" x14ac:dyDescent="0.35">
      <c r="A7" s="29">
        <v>86</v>
      </c>
      <c r="B7" s="30" t="s">
        <v>14</v>
      </c>
      <c r="C7" s="44">
        <v>0</v>
      </c>
      <c r="D7" s="44">
        <v>0</v>
      </c>
      <c r="E7" s="44">
        <v>0</v>
      </c>
      <c r="F7" s="44">
        <v>0</v>
      </c>
      <c r="G7" s="28">
        <v>0</v>
      </c>
      <c r="I7" s="30" t="s">
        <v>14</v>
      </c>
      <c r="J7" s="44">
        <v>2</v>
      </c>
      <c r="K7" s="44">
        <v>0</v>
      </c>
      <c r="L7" s="44">
        <v>0</v>
      </c>
      <c r="M7" s="44">
        <v>0</v>
      </c>
      <c r="N7" s="28">
        <v>2</v>
      </c>
      <c r="P7" s="30" t="s">
        <v>14</v>
      </c>
      <c r="Q7" s="44">
        <v>0</v>
      </c>
      <c r="R7" s="44">
        <v>0</v>
      </c>
      <c r="S7" s="44">
        <v>0</v>
      </c>
      <c r="T7" s="44">
        <v>0</v>
      </c>
      <c r="U7" s="28">
        <v>0</v>
      </c>
      <c r="W7" s="30" t="s">
        <v>14</v>
      </c>
      <c r="X7" s="44">
        <v>0</v>
      </c>
      <c r="Y7" s="44">
        <v>0</v>
      </c>
      <c r="Z7" s="44">
        <v>0</v>
      </c>
      <c r="AA7" s="44">
        <v>0</v>
      </c>
      <c r="AB7" s="28">
        <v>0</v>
      </c>
      <c r="AD7" s="30" t="s">
        <v>14</v>
      </c>
      <c r="AE7" s="44">
        <v>0</v>
      </c>
      <c r="AF7" s="44">
        <v>0</v>
      </c>
      <c r="AG7" s="44">
        <v>0</v>
      </c>
      <c r="AH7" s="44">
        <v>2</v>
      </c>
      <c r="AI7" s="28">
        <v>2</v>
      </c>
      <c r="AK7" s="30" t="s">
        <v>14</v>
      </c>
      <c r="AL7" s="44">
        <v>0</v>
      </c>
      <c r="AM7" s="44">
        <v>6</v>
      </c>
      <c r="AN7" s="44">
        <v>0</v>
      </c>
      <c r="AO7" s="44">
        <v>0</v>
      </c>
      <c r="AP7" s="28">
        <v>6</v>
      </c>
      <c r="AR7" s="30" t="s">
        <v>14</v>
      </c>
      <c r="AS7" s="44">
        <v>0</v>
      </c>
      <c r="AT7" s="44">
        <v>0</v>
      </c>
      <c r="AU7" s="44">
        <v>0</v>
      </c>
      <c r="AV7" s="44">
        <v>0</v>
      </c>
      <c r="AW7" s="28">
        <v>0</v>
      </c>
      <c r="AY7" s="30" t="s">
        <v>14</v>
      </c>
      <c r="AZ7" s="44">
        <v>16</v>
      </c>
      <c r="BA7" s="44">
        <v>1</v>
      </c>
      <c r="BB7" s="44">
        <v>1</v>
      </c>
      <c r="BC7" s="44">
        <v>2</v>
      </c>
      <c r="BD7" s="28">
        <v>20</v>
      </c>
      <c r="BF7" s="30" t="s">
        <v>14</v>
      </c>
      <c r="BG7" s="44">
        <v>1</v>
      </c>
      <c r="BH7" s="44">
        <v>0</v>
      </c>
      <c r="BI7" s="44">
        <v>0</v>
      </c>
      <c r="BJ7" s="44">
        <v>0</v>
      </c>
      <c r="BK7" s="28">
        <v>1</v>
      </c>
      <c r="BM7" s="30" t="s">
        <v>14</v>
      </c>
      <c r="BN7" s="44">
        <v>0</v>
      </c>
      <c r="BO7" s="44">
        <v>0</v>
      </c>
      <c r="BP7" s="44">
        <v>0</v>
      </c>
      <c r="BQ7" s="44"/>
      <c r="BR7" s="28">
        <v>0</v>
      </c>
      <c r="BT7" s="30" t="s">
        <v>14</v>
      </c>
      <c r="BU7" s="44">
        <v>4</v>
      </c>
      <c r="BV7" s="44">
        <v>13</v>
      </c>
      <c r="BW7" s="44">
        <v>5</v>
      </c>
      <c r="BX7" s="44">
        <v>18</v>
      </c>
      <c r="BY7" s="28">
        <v>40</v>
      </c>
      <c r="CA7" s="30" t="s">
        <v>14</v>
      </c>
      <c r="CB7" s="44">
        <v>0</v>
      </c>
      <c r="CC7" s="44">
        <v>0</v>
      </c>
      <c r="CD7" s="44">
        <v>0</v>
      </c>
      <c r="CE7" s="44">
        <v>1</v>
      </c>
      <c r="CF7" s="28">
        <v>1</v>
      </c>
      <c r="CI7" s="30" t="s">
        <v>14</v>
      </c>
      <c r="CJ7" s="44">
        <v>0</v>
      </c>
      <c r="CK7" s="44">
        <v>0</v>
      </c>
      <c r="CL7" s="44">
        <v>0</v>
      </c>
      <c r="CM7" s="44">
        <v>3</v>
      </c>
      <c r="CN7" s="28">
        <v>3</v>
      </c>
    </row>
    <row r="8" spans="1:92" s="30" customFormat="1" ht="14" x14ac:dyDescent="0.35">
      <c r="A8" s="29">
        <v>53</v>
      </c>
      <c r="B8" s="30" t="s">
        <v>15</v>
      </c>
      <c r="C8" s="44">
        <v>1</v>
      </c>
      <c r="D8" s="44">
        <v>1</v>
      </c>
      <c r="E8" s="44">
        <v>0</v>
      </c>
      <c r="F8" s="44">
        <v>0</v>
      </c>
      <c r="G8" s="28">
        <v>2</v>
      </c>
      <c r="I8" s="30" t="s">
        <v>15</v>
      </c>
      <c r="J8" s="44">
        <v>0</v>
      </c>
      <c r="K8" s="44">
        <v>0</v>
      </c>
      <c r="L8" s="44">
        <v>0</v>
      </c>
      <c r="M8" s="44">
        <v>0</v>
      </c>
      <c r="N8" s="28">
        <v>0</v>
      </c>
      <c r="P8" s="30" t="s">
        <v>15</v>
      </c>
      <c r="Q8" s="44">
        <v>0</v>
      </c>
      <c r="R8" s="44">
        <v>0</v>
      </c>
      <c r="S8" s="44">
        <v>0</v>
      </c>
      <c r="T8" s="44">
        <v>0</v>
      </c>
      <c r="U8" s="28">
        <v>0</v>
      </c>
      <c r="W8" s="30" t="s">
        <v>15</v>
      </c>
      <c r="X8" s="44">
        <v>0</v>
      </c>
      <c r="Y8" s="44">
        <v>0</v>
      </c>
      <c r="Z8" s="44">
        <v>0</v>
      </c>
      <c r="AA8" s="44">
        <v>0</v>
      </c>
      <c r="AB8" s="28">
        <v>0</v>
      </c>
      <c r="AD8" s="30" t="s">
        <v>15</v>
      </c>
      <c r="AE8" s="44">
        <v>0</v>
      </c>
      <c r="AF8" s="44">
        <v>0</v>
      </c>
      <c r="AG8" s="44">
        <v>0</v>
      </c>
      <c r="AH8" s="44">
        <v>5</v>
      </c>
      <c r="AI8" s="28">
        <v>5</v>
      </c>
      <c r="AK8" s="30" t="s">
        <v>15</v>
      </c>
      <c r="AL8" s="44">
        <v>0</v>
      </c>
      <c r="AM8" s="44">
        <v>0</v>
      </c>
      <c r="AN8" s="44">
        <v>0</v>
      </c>
      <c r="AO8" s="44">
        <v>0</v>
      </c>
      <c r="AP8" s="28">
        <v>0</v>
      </c>
      <c r="AR8" s="30" t="s">
        <v>15</v>
      </c>
      <c r="AS8" s="44">
        <v>4</v>
      </c>
      <c r="AT8" s="44">
        <v>0</v>
      </c>
      <c r="AU8" s="44">
        <v>0</v>
      </c>
      <c r="AV8" s="44">
        <v>0</v>
      </c>
      <c r="AW8" s="28">
        <v>4</v>
      </c>
      <c r="AY8" s="30" t="s">
        <v>15</v>
      </c>
      <c r="AZ8" s="44">
        <v>19</v>
      </c>
      <c r="BA8" s="44">
        <v>5</v>
      </c>
      <c r="BB8" s="44">
        <v>1</v>
      </c>
      <c r="BC8" s="44">
        <v>7</v>
      </c>
      <c r="BD8" s="28">
        <v>32</v>
      </c>
      <c r="BF8" s="30" t="s">
        <v>15</v>
      </c>
      <c r="BG8" s="44">
        <v>4</v>
      </c>
      <c r="BH8" s="44">
        <v>4</v>
      </c>
      <c r="BI8" s="44">
        <v>0</v>
      </c>
      <c r="BJ8" s="44">
        <v>0</v>
      </c>
      <c r="BK8" s="28">
        <v>8</v>
      </c>
      <c r="BM8" s="30" t="s">
        <v>15</v>
      </c>
      <c r="BN8" s="44">
        <v>1</v>
      </c>
      <c r="BO8" s="44">
        <v>0</v>
      </c>
      <c r="BP8" s="44">
        <v>0</v>
      </c>
      <c r="BQ8" s="44"/>
      <c r="BR8" s="28">
        <v>1</v>
      </c>
      <c r="BT8" s="30" t="s">
        <v>15</v>
      </c>
      <c r="BU8" s="44">
        <v>7</v>
      </c>
      <c r="BV8" s="44">
        <v>43</v>
      </c>
      <c r="BW8" s="44">
        <v>0</v>
      </c>
      <c r="BX8" s="44">
        <v>15</v>
      </c>
      <c r="BY8" s="28">
        <v>65</v>
      </c>
      <c r="CA8" s="30" t="s">
        <v>15</v>
      </c>
      <c r="CB8" s="44">
        <v>0</v>
      </c>
      <c r="CC8" s="44">
        <v>0</v>
      </c>
      <c r="CD8" s="44">
        <v>0</v>
      </c>
      <c r="CE8" s="44">
        <v>0</v>
      </c>
      <c r="CF8" s="28">
        <v>0</v>
      </c>
      <c r="CI8" s="30" t="s">
        <v>15</v>
      </c>
      <c r="CJ8" s="44">
        <v>0</v>
      </c>
      <c r="CK8" s="44">
        <v>1</v>
      </c>
      <c r="CL8" s="44">
        <v>14</v>
      </c>
      <c r="CM8" s="44">
        <v>0</v>
      </c>
      <c r="CN8" s="28">
        <v>15</v>
      </c>
    </row>
    <row r="9" spans="1:92" s="30" customFormat="1" ht="12.75" customHeight="1" x14ac:dyDescent="0.35">
      <c r="A9" s="29">
        <v>54</v>
      </c>
      <c r="B9" s="30" t="s">
        <v>16</v>
      </c>
      <c r="C9" s="44">
        <v>0</v>
      </c>
      <c r="D9" s="44">
        <v>1</v>
      </c>
      <c r="E9" s="44">
        <v>0</v>
      </c>
      <c r="F9" s="44">
        <v>0</v>
      </c>
      <c r="G9" s="28">
        <v>1</v>
      </c>
      <c r="I9" s="30" t="s">
        <v>16</v>
      </c>
      <c r="J9" s="44">
        <v>3</v>
      </c>
      <c r="K9" s="44">
        <v>0</v>
      </c>
      <c r="L9" s="44">
        <v>0</v>
      </c>
      <c r="M9" s="44">
        <v>0</v>
      </c>
      <c r="N9" s="28">
        <v>3</v>
      </c>
      <c r="P9" s="30" t="s">
        <v>16</v>
      </c>
      <c r="Q9" s="44">
        <v>0</v>
      </c>
      <c r="R9" s="44">
        <v>0</v>
      </c>
      <c r="S9" s="44">
        <v>0</v>
      </c>
      <c r="T9" s="44">
        <v>0</v>
      </c>
      <c r="U9" s="28">
        <v>0</v>
      </c>
      <c r="W9" s="30" t="s">
        <v>16</v>
      </c>
      <c r="X9" s="44">
        <v>0</v>
      </c>
      <c r="Y9" s="44">
        <v>0</v>
      </c>
      <c r="Z9" s="44">
        <v>0</v>
      </c>
      <c r="AA9" s="44">
        <v>0</v>
      </c>
      <c r="AB9" s="28">
        <v>0</v>
      </c>
      <c r="AD9" s="30" t="s">
        <v>16</v>
      </c>
      <c r="AE9" s="44">
        <v>0</v>
      </c>
      <c r="AF9" s="44">
        <v>0</v>
      </c>
      <c r="AG9" s="44">
        <v>0</v>
      </c>
      <c r="AH9" s="44">
        <v>0</v>
      </c>
      <c r="AI9" s="28">
        <v>0</v>
      </c>
      <c r="AK9" s="30" t="s">
        <v>16</v>
      </c>
      <c r="AL9" s="44">
        <v>0</v>
      </c>
      <c r="AM9" s="44">
        <v>0</v>
      </c>
      <c r="AN9" s="44">
        <v>0</v>
      </c>
      <c r="AO9" s="44">
        <v>0</v>
      </c>
      <c r="AP9" s="28">
        <v>0</v>
      </c>
      <c r="AR9" s="30" t="s">
        <v>16</v>
      </c>
      <c r="AS9" s="44">
        <v>0</v>
      </c>
      <c r="AT9" s="44">
        <v>0</v>
      </c>
      <c r="AU9" s="44">
        <v>0</v>
      </c>
      <c r="AV9" s="44">
        <v>0</v>
      </c>
      <c r="AW9" s="28">
        <v>0</v>
      </c>
      <c r="AY9" s="30" t="s">
        <v>16</v>
      </c>
      <c r="AZ9" s="44">
        <v>6</v>
      </c>
      <c r="BA9" s="44">
        <v>4</v>
      </c>
      <c r="BB9" s="44">
        <v>1</v>
      </c>
      <c r="BC9" s="44">
        <v>1</v>
      </c>
      <c r="BD9" s="28">
        <v>12</v>
      </c>
      <c r="BF9" s="30" t="s">
        <v>16</v>
      </c>
      <c r="BG9" s="44">
        <v>0</v>
      </c>
      <c r="BH9" s="44">
        <v>0</v>
      </c>
      <c r="BI9" s="44">
        <v>0</v>
      </c>
      <c r="BJ9" s="44">
        <v>0</v>
      </c>
      <c r="BK9" s="28">
        <v>0</v>
      </c>
      <c r="BM9" s="30" t="s">
        <v>16</v>
      </c>
      <c r="BN9" s="44">
        <v>0</v>
      </c>
      <c r="BO9" s="44">
        <v>0</v>
      </c>
      <c r="BP9" s="44">
        <v>0</v>
      </c>
      <c r="BQ9" s="44"/>
      <c r="BR9" s="28">
        <v>0</v>
      </c>
      <c r="BT9" s="30" t="s">
        <v>16</v>
      </c>
      <c r="BU9" s="44">
        <v>6</v>
      </c>
      <c r="BV9" s="44">
        <v>33</v>
      </c>
      <c r="BW9" s="44">
        <v>3</v>
      </c>
      <c r="BX9" s="44">
        <v>6</v>
      </c>
      <c r="BY9" s="28">
        <v>48</v>
      </c>
      <c r="CA9" s="30" t="s">
        <v>16</v>
      </c>
      <c r="CB9" s="44">
        <v>0</v>
      </c>
      <c r="CC9" s="44">
        <v>1</v>
      </c>
      <c r="CD9" s="44">
        <v>0</v>
      </c>
      <c r="CE9" s="44">
        <v>0</v>
      </c>
      <c r="CF9" s="28">
        <v>1</v>
      </c>
      <c r="CI9" s="30" t="s">
        <v>16</v>
      </c>
      <c r="CJ9" s="44">
        <v>0</v>
      </c>
      <c r="CK9" s="44">
        <v>0</v>
      </c>
      <c r="CL9" s="44">
        <v>0</v>
      </c>
      <c r="CM9" s="44">
        <v>1</v>
      </c>
      <c r="CN9" s="28">
        <v>1</v>
      </c>
    </row>
    <row r="10" spans="1:92" s="30" customFormat="1" ht="12.75" customHeight="1" x14ac:dyDescent="0.35">
      <c r="A10" s="29">
        <v>54</v>
      </c>
      <c r="B10" s="30" t="s">
        <v>17</v>
      </c>
      <c r="C10" s="44">
        <v>1</v>
      </c>
      <c r="D10" s="44">
        <v>2</v>
      </c>
      <c r="E10" s="44">
        <v>0</v>
      </c>
      <c r="F10" s="44">
        <v>1</v>
      </c>
      <c r="G10" s="28">
        <v>4</v>
      </c>
      <c r="I10" s="30" t="s">
        <v>17</v>
      </c>
      <c r="J10" s="44">
        <v>2</v>
      </c>
      <c r="K10" s="44">
        <v>0</v>
      </c>
      <c r="L10" s="44">
        <v>0</v>
      </c>
      <c r="M10" s="44">
        <v>0</v>
      </c>
      <c r="N10" s="28">
        <v>2</v>
      </c>
      <c r="P10" s="30" t="s">
        <v>17</v>
      </c>
      <c r="Q10" s="44">
        <v>0</v>
      </c>
      <c r="R10" s="44">
        <v>0</v>
      </c>
      <c r="S10" s="44">
        <v>0</v>
      </c>
      <c r="T10" s="44">
        <v>0</v>
      </c>
      <c r="U10" s="28">
        <v>0</v>
      </c>
      <c r="W10" s="30" t="s">
        <v>17</v>
      </c>
      <c r="X10" s="44">
        <v>0</v>
      </c>
      <c r="Y10" s="44">
        <v>0</v>
      </c>
      <c r="Z10" s="44">
        <v>0</v>
      </c>
      <c r="AA10" s="44">
        <v>0</v>
      </c>
      <c r="AB10" s="28">
        <v>0</v>
      </c>
      <c r="AD10" s="30" t="s">
        <v>17</v>
      </c>
      <c r="AE10" s="44">
        <v>0</v>
      </c>
      <c r="AF10" s="44">
        <v>0</v>
      </c>
      <c r="AG10" s="44">
        <v>0</v>
      </c>
      <c r="AH10" s="44">
        <v>0</v>
      </c>
      <c r="AI10" s="28">
        <v>0</v>
      </c>
      <c r="AK10" s="30" t="s">
        <v>17</v>
      </c>
      <c r="AL10" s="44">
        <v>0</v>
      </c>
      <c r="AM10" s="44">
        <v>0</v>
      </c>
      <c r="AN10" s="44">
        <v>0</v>
      </c>
      <c r="AO10" s="44">
        <v>0</v>
      </c>
      <c r="AP10" s="28">
        <v>0</v>
      </c>
      <c r="AR10" s="30" t="s">
        <v>17</v>
      </c>
      <c r="AS10" s="44">
        <v>0</v>
      </c>
      <c r="AT10" s="44">
        <v>0</v>
      </c>
      <c r="AU10" s="44">
        <v>0</v>
      </c>
      <c r="AV10" s="44">
        <v>0</v>
      </c>
      <c r="AW10" s="28">
        <v>0</v>
      </c>
      <c r="AY10" s="30" t="s">
        <v>17</v>
      </c>
      <c r="AZ10" s="44">
        <v>22</v>
      </c>
      <c r="BA10" s="44">
        <v>2</v>
      </c>
      <c r="BB10" s="44">
        <v>0</v>
      </c>
      <c r="BC10" s="44">
        <v>3</v>
      </c>
      <c r="BD10" s="28">
        <v>27</v>
      </c>
      <c r="BF10" s="30" t="s">
        <v>17</v>
      </c>
      <c r="BG10" s="44">
        <v>0</v>
      </c>
      <c r="BH10" s="44">
        <v>0</v>
      </c>
      <c r="BI10" s="44">
        <v>0</v>
      </c>
      <c r="BJ10" s="44">
        <v>0</v>
      </c>
      <c r="BK10" s="28">
        <v>0</v>
      </c>
      <c r="BM10" s="30" t="s">
        <v>17</v>
      </c>
      <c r="BN10" s="44">
        <v>1</v>
      </c>
      <c r="BO10" s="44">
        <v>0</v>
      </c>
      <c r="BP10" s="44">
        <v>0</v>
      </c>
      <c r="BQ10" s="44"/>
      <c r="BR10" s="28">
        <v>1</v>
      </c>
      <c r="BT10" s="30" t="s">
        <v>17</v>
      </c>
      <c r="BU10" s="44">
        <v>7</v>
      </c>
      <c r="BV10" s="44">
        <v>27</v>
      </c>
      <c r="BW10" s="44">
        <v>0</v>
      </c>
      <c r="BX10" s="44">
        <v>24</v>
      </c>
      <c r="BY10" s="28">
        <v>58</v>
      </c>
      <c r="CA10" s="30" t="s">
        <v>17</v>
      </c>
      <c r="CB10" s="44">
        <v>1</v>
      </c>
      <c r="CC10" s="44">
        <v>0</v>
      </c>
      <c r="CD10" s="44">
        <v>0</v>
      </c>
      <c r="CE10" s="44">
        <v>0</v>
      </c>
      <c r="CF10" s="28">
        <v>1</v>
      </c>
      <c r="CI10" s="30" t="s">
        <v>17</v>
      </c>
      <c r="CJ10" s="44">
        <v>0</v>
      </c>
      <c r="CK10" s="44">
        <v>0</v>
      </c>
      <c r="CL10" s="44">
        <v>0</v>
      </c>
      <c r="CM10" s="44">
        <v>1</v>
      </c>
      <c r="CN10" s="28">
        <v>1</v>
      </c>
    </row>
    <row r="11" spans="1:92" s="30" customFormat="1" ht="13.5" customHeight="1" x14ac:dyDescent="0.35">
      <c r="A11" s="29">
        <v>56</v>
      </c>
      <c r="B11" s="30" t="s">
        <v>18</v>
      </c>
      <c r="C11" s="44">
        <v>1</v>
      </c>
      <c r="D11" s="44">
        <v>0</v>
      </c>
      <c r="E11" s="44">
        <v>0</v>
      </c>
      <c r="F11" s="44">
        <v>1</v>
      </c>
      <c r="G11" s="28">
        <v>2</v>
      </c>
      <c r="I11" s="30" t="s">
        <v>18</v>
      </c>
      <c r="J11" s="44">
        <v>0</v>
      </c>
      <c r="K11" s="44">
        <v>0</v>
      </c>
      <c r="L11" s="44">
        <v>0</v>
      </c>
      <c r="M11" s="44">
        <v>1</v>
      </c>
      <c r="N11" s="28">
        <v>1</v>
      </c>
      <c r="P11" s="30" t="s">
        <v>18</v>
      </c>
      <c r="Q11" s="44">
        <v>0</v>
      </c>
      <c r="R11" s="44">
        <v>0</v>
      </c>
      <c r="S11" s="44">
        <v>0</v>
      </c>
      <c r="T11" s="44">
        <v>0</v>
      </c>
      <c r="U11" s="28">
        <v>0</v>
      </c>
      <c r="W11" s="30" t="s">
        <v>18</v>
      </c>
      <c r="X11" s="44">
        <v>0</v>
      </c>
      <c r="Y11" s="44">
        <v>0</v>
      </c>
      <c r="Z11" s="44">
        <v>0</v>
      </c>
      <c r="AA11" s="44">
        <v>0</v>
      </c>
      <c r="AB11" s="28">
        <v>0</v>
      </c>
      <c r="AD11" s="30" t="s">
        <v>18</v>
      </c>
      <c r="AE11" s="44">
        <v>0</v>
      </c>
      <c r="AF11" s="44">
        <v>0</v>
      </c>
      <c r="AG11" s="44">
        <v>0</v>
      </c>
      <c r="AH11" s="44">
        <v>0</v>
      </c>
      <c r="AI11" s="28">
        <v>0</v>
      </c>
      <c r="AK11" s="30" t="s">
        <v>18</v>
      </c>
      <c r="AL11" s="44">
        <v>0</v>
      </c>
      <c r="AM11" s="44">
        <v>0</v>
      </c>
      <c r="AN11" s="44">
        <v>0</v>
      </c>
      <c r="AO11" s="44">
        <v>2</v>
      </c>
      <c r="AP11" s="28">
        <v>2</v>
      </c>
      <c r="AR11" s="30" t="s">
        <v>18</v>
      </c>
      <c r="AS11" s="44">
        <v>0</v>
      </c>
      <c r="AT11" s="44">
        <v>0</v>
      </c>
      <c r="AU11" s="44">
        <v>0</v>
      </c>
      <c r="AV11" s="44">
        <v>3</v>
      </c>
      <c r="AW11" s="28">
        <v>3</v>
      </c>
      <c r="AY11" s="30" t="s">
        <v>18</v>
      </c>
      <c r="AZ11" s="44">
        <v>26</v>
      </c>
      <c r="BA11" s="44">
        <v>3</v>
      </c>
      <c r="BB11" s="44">
        <v>1</v>
      </c>
      <c r="BC11" s="44">
        <v>0</v>
      </c>
      <c r="BD11" s="28">
        <v>30</v>
      </c>
      <c r="BF11" s="30" t="s">
        <v>18</v>
      </c>
      <c r="BG11" s="44">
        <v>2</v>
      </c>
      <c r="BH11" s="44">
        <v>0</v>
      </c>
      <c r="BI11" s="44">
        <v>0</v>
      </c>
      <c r="BJ11" s="44">
        <v>0</v>
      </c>
      <c r="BK11" s="28">
        <v>2</v>
      </c>
      <c r="BM11" s="30" t="s">
        <v>18</v>
      </c>
      <c r="BN11" s="44">
        <v>0</v>
      </c>
      <c r="BO11" s="44">
        <v>0</v>
      </c>
      <c r="BP11" s="44">
        <v>0</v>
      </c>
      <c r="BQ11" s="44"/>
      <c r="BR11" s="28">
        <v>0</v>
      </c>
      <c r="BT11" s="30" t="s">
        <v>18</v>
      </c>
      <c r="BU11" s="44">
        <v>4</v>
      </c>
      <c r="BV11" s="44">
        <v>5</v>
      </c>
      <c r="BW11" s="44">
        <v>0</v>
      </c>
      <c r="BX11" s="44">
        <v>10</v>
      </c>
      <c r="BY11" s="28">
        <v>19</v>
      </c>
      <c r="CA11" s="30" t="s">
        <v>18</v>
      </c>
      <c r="CB11" s="44">
        <v>1</v>
      </c>
      <c r="CC11" s="44">
        <v>0</v>
      </c>
      <c r="CD11" s="44">
        <v>0</v>
      </c>
      <c r="CE11" s="44">
        <v>0</v>
      </c>
      <c r="CF11" s="28">
        <v>1</v>
      </c>
      <c r="CI11" s="30" t="s">
        <v>18</v>
      </c>
      <c r="CJ11" s="44">
        <v>0</v>
      </c>
      <c r="CK11" s="44">
        <v>0</v>
      </c>
      <c r="CL11" s="44">
        <v>0</v>
      </c>
      <c r="CM11" s="44">
        <v>0</v>
      </c>
      <c r="CN11" s="28">
        <v>0</v>
      </c>
    </row>
    <row r="12" spans="1:92" s="30" customFormat="1" ht="13.5" customHeight="1" x14ac:dyDescent="0.35">
      <c r="A12" s="29">
        <v>57</v>
      </c>
      <c r="B12" s="30" t="s">
        <v>19</v>
      </c>
      <c r="C12" s="44">
        <v>0</v>
      </c>
      <c r="D12" s="44">
        <v>2</v>
      </c>
      <c r="E12" s="44">
        <v>1</v>
      </c>
      <c r="F12" s="44">
        <v>0</v>
      </c>
      <c r="G12" s="28">
        <v>3</v>
      </c>
      <c r="I12" s="30" t="s">
        <v>19</v>
      </c>
      <c r="J12" s="44">
        <v>1</v>
      </c>
      <c r="K12" s="44">
        <v>0</v>
      </c>
      <c r="L12" s="44">
        <v>0</v>
      </c>
      <c r="M12" s="44">
        <v>0</v>
      </c>
      <c r="N12" s="28">
        <v>1</v>
      </c>
      <c r="P12" s="30" t="s">
        <v>19</v>
      </c>
      <c r="Q12" s="44">
        <v>0</v>
      </c>
      <c r="R12" s="44">
        <v>0</v>
      </c>
      <c r="S12" s="44">
        <v>0</v>
      </c>
      <c r="T12" s="44">
        <v>0</v>
      </c>
      <c r="U12" s="28">
        <v>0</v>
      </c>
      <c r="W12" s="30" t="s">
        <v>19</v>
      </c>
      <c r="X12" s="44">
        <v>0</v>
      </c>
      <c r="Y12" s="44">
        <v>0</v>
      </c>
      <c r="Z12" s="44">
        <v>0</v>
      </c>
      <c r="AA12" s="44">
        <v>0</v>
      </c>
      <c r="AB12" s="28">
        <v>0</v>
      </c>
      <c r="AD12" s="30" t="s">
        <v>19</v>
      </c>
      <c r="AE12" s="44">
        <v>0</v>
      </c>
      <c r="AF12" s="44">
        <v>0</v>
      </c>
      <c r="AG12" s="44">
        <v>0</v>
      </c>
      <c r="AH12" s="44">
        <v>6</v>
      </c>
      <c r="AI12" s="28">
        <v>6</v>
      </c>
      <c r="AK12" s="30" t="s">
        <v>19</v>
      </c>
      <c r="AL12" s="44">
        <v>0</v>
      </c>
      <c r="AM12" s="44">
        <v>0</v>
      </c>
      <c r="AN12" s="44">
        <v>0</v>
      </c>
      <c r="AO12" s="44">
        <v>0</v>
      </c>
      <c r="AP12" s="28">
        <v>0</v>
      </c>
      <c r="AR12" s="30" t="s">
        <v>19</v>
      </c>
      <c r="AS12" s="44">
        <v>0</v>
      </c>
      <c r="AT12" s="44">
        <v>0</v>
      </c>
      <c r="AU12" s="44">
        <v>0</v>
      </c>
      <c r="AV12" s="44">
        <v>0</v>
      </c>
      <c r="AW12" s="28">
        <v>0</v>
      </c>
      <c r="AY12" s="30" t="s">
        <v>19</v>
      </c>
      <c r="AZ12" s="44">
        <v>9</v>
      </c>
      <c r="BA12" s="44">
        <v>11</v>
      </c>
      <c r="BB12" s="44">
        <v>0</v>
      </c>
      <c r="BC12" s="44">
        <v>2</v>
      </c>
      <c r="BD12" s="28">
        <v>22</v>
      </c>
      <c r="BF12" s="30" t="s">
        <v>19</v>
      </c>
      <c r="BG12" s="44">
        <v>0</v>
      </c>
      <c r="BH12" s="44">
        <v>0</v>
      </c>
      <c r="BI12" s="44">
        <v>0</v>
      </c>
      <c r="BJ12" s="44">
        <v>0</v>
      </c>
      <c r="BK12" s="28">
        <v>0</v>
      </c>
      <c r="BM12" s="30" t="s">
        <v>19</v>
      </c>
      <c r="BN12" s="44">
        <v>0</v>
      </c>
      <c r="BO12" s="44">
        <v>0</v>
      </c>
      <c r="BP12" s="44">
        <v>0</v>
      </c>
      <c r="BQ12" s="44"/>
      <c r="BR12" s="28">
        <v>0</v>
      </c>
      <c r="BT12" s="30" t="s">
        <v>19</v>
      </c>
      <c r="BU12" s="44">
        <v>0</v>
      </c>
      <c r="BV12" s="44">
        <v>24</v>
      </c>
      <c r="BW12" s="44">
        <v>2</v>
      </c>
      <c r="BX12" s="44">
        <v>11</v>
      </c>
      <c r="BY12" s="28">
        <v>37</v>
      </c>
      <c r="CA12" s="30" t="s">
        <v>19</v>
      </c>
      <c r="CB12" s="44">
        <v>0</v>
      </c>
      <c r="CC12" s="44">
        <v>2</v>
      </c>
      <c r="CD12" s="44">
        <v>0</v>
      </c>
      <c r="CE12" s="44">
        <v>0</v>
      </c>
      <c r="CF12" s="28">
        <v>2</v>
      </c>
      <c r="CI12" s="30" t="s">
        <v>19</v>
      </c>
      <c r="CJ12" s="44">
        <v>0</v>
      </c>
      <c r="CK12" s="44">
        <v>2</v>
      </c>
      <c r="CL12" s="44">
        <v>0</v>
      </c>
      <c r="CM12" s="44">
        <v>0</v>
      </c>
      <c r="CN12" s="28">
        <v>2</v>
      </c>
    </row>
    <row r="13" spans="1:92" s="30" customFormat="1" ht="12.75" customHeight="1" x14ac:dyDescent="0.35">
      <c r="A13" s="29">
        <v>59</v>
      </c>
      <c r="B13" s="30" t="s">
        <v>20</v>
      </c>
      <c r="C13" s="44">
        <v>0</v>
      </c>
      <c r="D13" s="44">
        <v>1</v>
      </c>
      <c r="E13" s="44">
        <v>0</v>
      </c>
      <c r="F13" s="44">
        <v>0</v>
      </c>
      <c r="G13" s="28">
        <v>1</v>
      </c>
      <c r="I13" s="30" t="s">
        <v>20</v>
      </c>
      <c r="J13" s="44">
        <v>0</v>
      </c>
      <c r="K13" s="44">
        <v>1</v>
      </c>
      <c r="L13" s="44">
        <v>0</v>
      </c>
      <c r="M13" s="44">
        <v>0</v>
      </c>
      <c r="N13" s="28">
        <v>1</v>
      </c>
      <c r="P13" s="30" t="s">
        <v>20</v>
      </c>
      <c r="Q13" s="44">
        <v>0</v>
      </c>
      <c r="R13" s="44">
        <v>1</v>
      </c>
      <c r="S13" s="44">
        <v>0</v>
      </c>
      <c r="T13" s="44">
        <v>0</v>
      </c>
      <c r="U13" s="28">
        <v>1</v>
      </c>
      <c r="W13" s="30" t="s">
        <v>20</v>
      </c>
      <c r="X13" s="44">
        <v>0</v>
      </c>
      <c r="Y13" s="44">
        <v>1</v>
      </c>
      <c r="Z13" s="44">
        <v>0</v>
      </c>
      <c r="AA13" s="44">
        <v>0</v>
      </c>
      <c r="AB13" s="28">
        <v>1</v>
      </c>
      <c r="AD13" s="30" t="s">
        <v>20</v>
      </c>
      <c r="AE13" s="44">
        <v>0</v>
      </c>
      <c r="AF13" s="44">
        <v>1</v>
      </c>
      <c r="AG13" s="44">
        <v>0</v>
      </c>
      <c r="AH13" s="44">
        <v>0</v>
      </c>
      <c r="AI13" s="28">
        <v>1</v>
      </c>
      <c r="AK13" s="30" t="s">
        <v>20</v>
      </c>
      <c r="AL13" s="44">
        <v>2</v>
      </c>
      <c r="AM13" s="44">
        <v>3</v>
      </c>
      <c r="AN13" s="44">
        <v>0</v>
      </c>
      <c r="AO13" s="44">
        <v>3</v>
      </c>
      <c r="AP13" s="28">
        <v>8</v>
      </c>
      <c r="AR13" s="30" t="s">
        <v>20</v>
      </c>
      <c r="AS13" s="44">
        <v>0</v>
      </c>
      <c r="AT13" s="44">
        <v>0</v>
      </c>
      <c r="AU13" s="44">
        <v>0</v>
      </c>
      <c r="AV13" s="44">
        <v>0</v>
      </c>
      <c r="AW13" s="28">
        <v>0</v>
      </c>
      <c r="AY13" s="30" t="s">
        <v>20</v>
      </c>
      <c r="AZ13" s="44">
        <v>3</v>
      </c>
      <c r="BA13" s="44">
        <v>2</v>
      </c>
      <c r="BB13" s="44">
        <v>0</v>
      </c>
      <c r="BC13" s="44">
        <v>0</v>
      </c>
      <c r="BD13" s="28">
        <v>5</v>
      </c>
      <c r="BF13" s="30" t="s">
        <v>20</v>
      </c>
      <c r="BG13" s="44">
        <v>0</v>
      </c>
      <c r="BH13" s="44">
        <v>0</v>
      </c>
      <c r="BI13" s="44">
        <v>0</v>
      </c>
      <c r="BJ13" s="44">
        <v>0</v>
      </c>
      <c r="BK13" s="28">
        <v>0</v>
      </c>
      <c r="BM13" s="30" t="s">
        <v>20</v>
      </c>
      <c r="BN13" s="44">
        <v>0</v>
      </c>
      <c r="BO13" s="44">
        <v>0</v>
      </c>
      <c r="BP13" s="44">
        <v>0</v>
      </c>
      <c r="BQ13" s="44"/>
      <c r="BR13" s="28">
        <v>0</v>
      </c>
      <c r="BT13" s="30" t="s">
        <v>20</v>
      </c>
      <c r="BU13" s="44">
        <v>0</v>
      </c>
      <c r="BV13" s="44">
        <v>15</v>
      </c>
      <c r="BW13" s="44">
        <v>0</v>
      </c>
      <c r="BX13" s="44">
        <v>0</v>
      </c>
      <c r="BY13" s="28">
        <v>15</v>
      </c>
      <c r="CA13" s="30" t="s">
        <v>20</v>
      </c>
      <c r="CB13" s="44">
        <v>0</v>
      </c>
      <c r="CC13" s="44">
        <v>1</v>
      </c>
      <c r="CD13" s="44">
        <v>0</v>
      </c>
      <c r="CE13" s="44">
        <v>0</v>
      </c>
      <c r="CF13" s="28">
        <v>1</v>
      </c>
      <c r="CI13" s="30" t="s">
        <v>20</v>
      </c>
      <c r="CJ13" s="44">
        <v>1</v>
      </c>
      <c r="CK13" s="44">
        <v>25</v>
      </c>
      <c r="CL13" s="44">
        <v>0</v>
      </c>
      <c r="CM13" s="44">
        <v>2</v>
      </c>
      <c r="CN13" s="28">
        <v>28</v>
      </c>
    </row>
    <row r="14" spans="1:92" s="30" customFormat="1" ht="12.75" customHeight="1" x14ac:dyDescent="0.35">
      <c r="A14" s="29">
        <v>60</v>
      </c>
      <c r="B14" s="30" t="s">
        <v>21</v>
      </c>
      <c r="C14" s="44">
        <v>0</v>
      </c>
      <c r="D14" s="44">
        <v>4</v>
      </c>
      <c r="E14" s="44">
        <v>1</v>
      </c>
      <c r="F14" s="44">
        <v>0</v>
      </c>
      <c r="G14" s="28">
        <v>5</v>
      </c>
      <c r="I14" s="30" t="s">
        <v>21</v>
      </c>
      <c r="J14" s="44">
        <v>1</v>
      </c>
      <c r="K14" s="44">
        <v>0</v>
      </c>
      <c r="L14" s="44">
        <v>0</v>
      </c>
      <c r="M14" s="44">
        <v>0</v>
      </c>
      <c r="N14" s="28">
        <v>1</v>
      </c>
      <c r="P14" s="30" t="s">
        <v>21</v>
      </c>
      <c r="Q14" s="44">
        <v>0</v>
      </c>
      <c r="R14" s="44">
        <v>0</v>
      </c>
      <c r="S14" s="44">
        <v>0</v>
      </c>
      <c r="T14" s="44">
        <v>0</v>
      </c>
      <c r="U14" s="28">
        <v>0</v>
      </c>
      <c r="W14" s="30" t="s">
        <v>21</v>
      </c>
      <c r="X14" s="44">
        <v>0</v>
      </c>
      <c r="Y14" s="44">
        <v>0</v>
      </c>
      <c r="Z14" s="44">
        <v>0</v>
      </c>
      <c r="AA14" s="44">
        <v>0</v>
      </c>
      <c r="AB14" s="28">
        <v>0</v>
      </c>
      <c r="AD14" s="30" t="s">
        <v>21</v>
      </c>
      <c r="AE14" s="44">
        <v>0</v>
      </c>
      <c r="AF14" s="44">
        <v>0</v>
      </c>
      <c r="AG14" s="44">
        <v>0</v>
      </c>
      <c r="AH14" s="44">
        <v>0</v>
      </c>
      <c r="AI14" s="28">
        <v>0</v>
      </c>
      <c r="AK14" s="30" t="s">
        <v>21</v>
      </c>
      <c r="AL14" s="44">
        <v>0</v>
      </c>
      <c r="AM14" s="44">
        <v>0</v>
      </c>
      <c r="AN14" s="44">
        <v>0</v>
      </c>
      <c r="AO14" s="44">
        <v>0</v>
      </c>
      <c r="AP14" s="28">
        <v>0</v>
      </c>
      <c r="AR14" s="30" t="s">
        <v>21</v>
      </c>
      <c r="AS14" s="44">
        <v>0</v>
      </c>
      <c r="AT14" s="44">
        <v>0</v>
      </c>
      <c r="AU14" s="44">
        <v>0</v>
      </c>
      <c r="AV14" s="44">
        <v>0</v>
      </c>
      <c r="AW14" s="28">
        <v>0</v>
      </c>
      <c r="AY14" s="30" t="s">
        <v>21</v>
      </c>
      <c r="AZ14" s="44">
        <v>14</v>
      </c>
      <c r="BA14" s="44">
        <v>4</v>
      </c>
      <c r="BB14" s="44">
        <v>0</v>
      </c>
      <c r="BC14" s="44">
        <v>3</v>
      </c>
      <c r="BD14" s="28">
        <v>21</v>
      </c>
      <c r="BF14" s="30" t="s">
        <v>21</v>
      </c>
      <c r="BG14" s="44">
        <v>2</v>
      </c>
      <c r="BH14" s="44">
        <v>0</v>
      </c>
      <c r="BI14" s="44">
        <v>0</v>
      </c>
      <c r="BJ14" s="44">
        <v>0</v>
      </c>
      <c r="BK14" s="28">
        <v>2</v>
      </c>
      <c r="BM14" s="30" t="s">
        <v>21</v>
      </c>
      <c r="BN14" s="44">
        <v>0</v>
      </c>
      <c r="BO14" s="44">
        <v>0</v>
      </c>
      <c r="BP14" s="44">
        <v>0</v>
      </c>
      <c r="BQ14" s="44"/>
      <c r="BR14" s="28">
        <v>0</v>
      </c>
      <c r="BT14" s="30" t="s">
        <v>21</v>
      </c>
      <c r="BU14" s="44">
        <v>3</v>
      </c>
      <c r="BV14" s="44">
        <v>25</v>
      </c>
      <c r="BW14" s="44">
        <v>0</v>
      </c>
      <c r="BX14" s="44">
        <v>9</v>
      </c>
      <c r="BY14" s="28">
        <v>37</v>
      </c>
      <c r="CA14" s="30" t="s">
        <v>21</v>
      </c>
      <c r="CB14" s="44">
        <v>0</v>
      </c>
      <c r="CC14" s="44">
        <v>1</v>
      </c>
      <c r="CD14" s="44">
        <v>0</v>
      </c>
      <c r="CE14" s="44">
        <v>1</v>
      </c>
      <c r="CF14" s="28">
        <v>2</v>
      </c>
      <c r="CI14" s="30" t="s">
        <v>21</v>
      </c>
      <c r="CJ14" s="44">
        <v>0</v>
      </c>
      <c r="CK14" s="44">
        <v>0</v>
      </c>
      <c r="CL14" s="44">
        <v>0</v>
      </c>
      <c r="CM14" s="44">
        <v>1</v>
      </c>
      <c r="CN14" s="28">
        <v>1</v>
      </c>
    </row>
    <row r="15" spans="1:92" s="30" customFormat="1" ht="12.75" customHeight="1" x14ac:dyDescent="0.35">
      <c r="A15" s="29">
        <v>61</v>
      </c>
      <c r="B15" s="31" t="s">
        <v>60</v>
      </c>
      <c r="C15" s="44">
        <v>0</v>
      </c>
      <c r="D15" s="44">
        <v>2</v>
      </c>
      <c r="E15" s="44">
        <v>0</v>
      </c>
      <c r="F15" s="44">
        <v>1</v>
      </c>
      <c r="G15" s="28">
        <v>3</v>
      </c>
      <c r="I15" s="31" t="s">
        <v>60</v>
      </c>
      <c r="J15" s="44">
        <v>2</v>
      </c>
      <c r="K15" s="44">
        <v>1</v>
      </c>
      <c r="L15" s="44">
        <v>0</v>
      </c>
      <c r="M15" s="44">
        <v>0</v>
      </c>
      <c r="N15" s="28">
        <v>3</v>
      </c>
      <c r="P15" s="31" t="s">
        <v>60</v>
      </c>
      <c r="Q15" s="44">
        <v>0</v>
      </c>
      <c r="R15" s="44">
        <v>0</v>
      </c>
      <c r="S15" s="44">
        <v>0</v>
      </c>
      <c r="T15" s="44">
        <v>0</v>
      </c>
      <c r="U15" s="28">
        <v>0</v>
      </c>
      <c r="W15" s="31" t="s">
        <v>60</v>
      </c>
      <c r="X15" s="44">
        <v>0</v>
      </c>
      <c r="Y15" s="44">
        <v>0</v>
      </c>
      <c r="Z15" s="44">
        <v>0</v>
      </c>
      <c r="AA15" s="44">
        <v>0</v>
      </c>
      <c r="AB15" s="28">
        <v>0</v>
      </c>
      <c r="AD15" s="31" t="s">
        <v>60</v>
      </c>
      <c r="AE15" s="44">
        <v>0</v>
      </c>
      <c r="AF15" s="44">
        <v>0</v>
      </c>
      <c r="AG15" s="44">
        <v>0</v>
      </c>
      <c r="AH15" s="44">
        <v>1</v>
      </c>
      <c r="AI15" s="28">
        <v>1</v>
      </c>
      <c r="AK15" s="31" t="s">
        <v>60</v>
      </c>
      <c r="AL15" s="44">
        <v>7</v>
      </c>
      <c r="AM15" s="44">
        <v>0</v>
      </c>
      <c r="AN15" s="44">
        <v>1</v>
      </c>
      <c r="AO15" s="44">
        <v>2</v>
      </c>
      <c r="AP15" s="28">
        <v>10</v>
      </c>
      <c r="AR15" s="31" t="s">
        <v>60</v>
      </c>
      <c r="AS15" s="44">
        <v>0</v>
      </c>
      <c r="AT15" s="44">
        <v>6</v>
      </c>
      <c r="AU15" s="44">
        <v>0</v>
      </c>
      <c r="AV15" s="44">
        <v>0</v>
      </c>
      <c r="AW15" s="28">
        <v>6</v>
      </c>
      <c r="AY15" s="31" t="s">
        <v>60</v>
      </c>
      <c r="AZ15" s="44">
        <v>19</v>
      </c>
      <c r="BA15" s="44">
        <v>15</v>
      </c>
      <c r="BB15" s="44">
        <v>0</v>
      </c>
      <c r="BC15" s="44">
        <v>6</v>
      </c>
      <c r="BD15" s="28">
        <v>40</v>
      </c>
      <c r="BF15" s="31" t="s">
        <v>60</v>
      </c>
      <c r="BG15" s="44">
        <v>0</v>
      </c>
      <c r="BH15" s="44">
        <v>0</v>
      </c>
      <c r="BI15" s="44">
        <v>0</v>
      </c>
      <c r="BJ15" s="44">
        <v>0</v>
      </c>
      <c r="BK15" s="28">
        <v>0</v>
      </c>
      <c r="BM15" s="31" t="s">
        <v>60</v>
      </c>
      <c r="BN15" s="44">
        <v>0</v>
      </c>
      <c r="BO15" s="44">
        <v>0</v>
      </c>
      <c r="BP15" s="44">
        <v>0</v>
      </c>
      <c r="BQ15" s="44"/>
      <c r="BR15" s="28">
        <v>0</v>
      </c>
      <c r="BT15" s="31" t="s">
        <v>60</v>
      </c>
      <c r="BU15" s="44">
        <v>0</v>
      </c>
      <c r="BV15" s="44">
        <v>8</v>
      </c>
      <c r="BW15" s="44">
        <v>2</v>
      </c>
      <c r="BX15" s="44">
        <v>9</v>
      </c>
      <c r="BY15" s="28">
        <v>19</v>
      </c>
      <c r="CA15" s="31" t="s">
        <v>60</v>
      </c>
      <c r="CB15" s="44">
        <v>0</v>
      </c>
      <c r="CC15" s="44">
        <v>0</v>
      </c>
      <c r="CD15" s="44">
        <v>0</v>
      </c>
      <c r="CE15" s="44">
        <v>2</v>
      </c>
      <c r="CF15" s="28">
        <v>2</v>
      </c>
      <c r="CI15" s="31" t="s">
        <v>60</v>
      </c>
      <c r="CJ15" s="44">
        <v>6</v>
      </c>
      <c r="CK15" s="44">
        <v>96</v>
      </c>
      <c r="CL15" s="44">
        <v>2</v>
      </c>
      <c r="CM15" s="44">
        <v>7</v>
      </c>
      <c r="CN15" s="28">
        <v>111</v>
      </c>
    </row>
    <row r="16" spans="1:92" s="30" customFormat="1" ht="12.75" customHeight="1" x14ac:dyDescent="0.35">
      <c r="A16" s="29">
        <v>62</v>
      </c>
      <c r="B16" s="30" t="s">
        <v>22</v>
      </c>
      <c r="C16" s="44">
        <v>0</v>
      </c>
      <c r="D16" s="44">
        <v>2</v>
      </c>
      <c r="E16" s="44">
        <v>0</v>
      </c>
      <c r="F16" s="44">
        <v>0</v>
      </c>
      <c r="G16" s="28">
        <v>2</v>
      </c>
      <c r="I16" s="30" t="s">
        <v>22</v>
      </c>
      <c r="J16" s="44">
        <v>2</v>
      </c>
      <c r="K16" s="44">
        <v>2</v>
      </c>
      <c r="L16" s="44">
        <v>0</v>
      </c>
      <c r="M16" s="44">
        <v>1</v>
      </c>
      <c r="N16" s="28">
        <v>5</v>
      </c>
      <c r="P16" s="30" t="s">
        <v>22</v>
      </c>
      <c r="Q16" s="44">
        <v>0</v>
      </c>
      <c r="R16" s="44">
        <v>1</v>
      </c>
      <c r="S16" s="44">
        <v>0</v>
      </c>
      <c r="T16" s="44">
        <v>0</v>
      </c>
      <c r="U16" s="28">
        <v>1</v>
      </c>
      <c r="W16" s="30" t="s">
        <v>22</v>
      </c>
      <c r="X16" s="44">
        <v>0</v>
      </c>
      <c r="Y16" s="44">
        <v>0</v>
      </c>
      <c r="Z16" s="44">
        <v>0</v>
      </c>
      <c r="AA16" s="44">
        <v>0</v>
      </c>
      <c r="AB16" s="28">
        <v>0</v>
      </c>
      <c r="AD16" s="30" t="s">
        <v>22</v>
      </c>
      <c r="AE16" s="44">
        <v>0</v>
      </c>
      <c r="AF16" s="44">
        <v>0</v>
      </c>
      <c r="AG16" s="44">
        <v>0</v>
      </c>
      <c r="AH16" s="44">
        <v>0</v>
      </c>
      <c r="AI16" s="28">
        <v>0</v>
      </c>
      <c r="AK16" s="30" t="s">
        <v>22</v>
      </c>
      <c r="AL16" s="44">
        <v>0</v>
      </c>
      <c r="AM16" s="44">
        <v>0</v>
      </c>
      <c r="AN16" s="44">
        <v>7</v>
      </c>
      <c r="AO16" s="44">
        <v>1</v>
      </c>
      <c r="AP16" s="28">
        <v>8</v>
      </c>
      <c r="AR16" s="30" t="s">
        <v>22</v>
      </c>
      <c r="AS16" s="44">
        <v>0</v>
      </c>
      <c r="AT16" s="44">
        <v>0</v>
      </c>
      <c r="AU16" s="44">
        <v>0</v>
      </c>
      <c r="AV16" s="44">
        <v>0</v>
      </c>
      <c r="AW16" s="28">
        <v>0</v>
      </c>
      <c r="AY16" s="30" t="s">
        <v>22</v>
      </c>
      <c r="AZ16" s="44">
        <v>8</v>
      </c>
      <c r="BA16" s="44">
        <v>7</v>
      </c>
      <c r="BB16" s="44">
        <v>0</v>
      </c>
      <c r="BC16" s="44">
        <v>0</v>
      </c>
      <c r="BD16" s="28">
        <v>15</v>
      </c>
      <c r="BF16" s="30" t="s">
        <v>22</v>
      </c>
      <c r="BG16" s="44">
        <v>2</v>
      </c>
      <c r="BH16" s="44">
        <v>0</v>
      </c>
      <c r="BI16" s="44">
        <v>0</v>
      </c>
      <c r="BJ16" s="44">
        <v>0</v>
      </c>
      <c r="BK16" s="28">
        <v>2</v>
      </c>
      <c r="BM16" s="30" t="s">
        <v>22</v>
      </c>
      <c r="BN16" s="44">
        <v>0</v>
      </c>
      <c r="BO16" s="44">
        <v>0</v>
      </c>
      <c r="BP16" s="44">
        <v>0</v>
      </c>
      <c r="BQ16" s="44"/>
      <c r="BR16" s="28">
        <v>0</v>
      </c>
      <c r="BT16" s="30" t="s">
        <v>22</v>
      </c>
      <c r="BU16" s="44">
        <v>0</v>
      </c>
      <c r="BV16" s="44">
        <v>3</v>
      </c>
      <c r="BW16" s="44">
        <v>0</v>
      </c>
      <c r="BX16" s="44">
        <v>4</v>
      </c>
      <c r="BY16" s="28">
        <v>7</v>
      </c>
      <c r="CA16" s="30" t="s">
        <v>22</v>
      </c>
      <c r="CB16" s="44">
        <v>0</v>
      </c>
      <c r="CC16" s="44">
        <v>1</v>
      </c>
      <c r="CD16" s="44">
        <v>0</v>
      </c>
      <c r="CE16" s="44">
        <v>0</v>
      </c>
      <c r="CF16" s="28">
        <v>1</v>
      </c>
      <c r="CI16" s="30" t="s">
        <v>22</v>
      </c>
      <c r="CJ16" s="44">
        <v>5</v>
      </c>
      <c r="CK16" s="44">
        <v>25</v>
      </c>
      <c r="CL16" s="44">
        <v>1</v>
      </c>
      <c r="CM16" s="44">
        <v>15</v>
      </c>
      <c r="CN16" s="28">
        <v>46</v>
      </c>
    </row>
    <row r="17" spans="1:92" s="30" customFormat="1" ht="12.75" customHeight="1" x14ac:dyDescent="0.35">
      <c r="A17" s="29">
        <v>58</v>
      </c>
      <c r="B17" s="30" t="s">
        <v>23</v>
      </c>
      <c r="C17" s="44">
        <v>0</v>
      </c>
      <c r="D17" s="44">
        <v>0</v>
      </c>
      <c r="E17" s="44">
        <v>0</v>
      </c>
      <c r="F17" s="44">
        <v>2</v>
      </c>
      <c r="G17" s="28">
        <v>2</v>
      </c>
      <c r="I17" s="30" t="s">
        <v>23</v>
      </c>
      <c r="J17" s="44">
        <v>2</v>
      </c>
      <c r="K17" s="44">
        <v>0</v>
      </c>
      <c r="L17" s="44">
        <v>0</v>
      </c>
      <c r="M17" s="44">
        <v>0</v>
      </c>
      <c r="N17" s="28">
        <v>2</v>
      </c>
      <c r="P17" s="30" t="s">
        <v>23</v>
      </c>
      <c r="Q17" s="44">
        <v>0</v>
      </c>
      <c r="R17" s="44">
        <v>0</v>
      </c>
      <c r="S17" s="44">
        <v>0</v>
      </c>
      <c r="T17" s="44">
        <v>0</v>
      </c>
      <c r="U17" s="28">
        <v>0</v>
      </c>
      <c r="W17" s="30" t="s">
        <v>23</v>
      </c>
      <c r="X17" s="44">
        <v>0</v>
      </c>
      <c r="Y17" s="44">
        <v>0</v>
      </c>
      <c r="Z17" s="44">
        <v>0</v>
      </c>
      <c r="AA17" s="44">
        <v>0</v>
      </c>
      <c r="AB17" s="28">
        <v>0</v>
      </c>
      <c r="AD17" s="30" t="s">
        <v>23</v>
      </c>
      <c r="AE17" s="44">
        <v>0</v>
      </c>
      <c r="AF17" s="44">
        <v>0</v>
      </c>
      <c r="AG17" s="44">
        <v>0</v>
      </c>
      <c r="AH17" s="44">
        <v>0</v>
      </c>
      <c r="AI17" s="28">
        <v>0</v>
      </c>
      <c r="AK17" s="30" t="s">
        <v>23</v>
      </c>
      <c r="AL17" s="44">
        <v>0</v>
      </c>
      <c r="AM17" s="44">
        <v>0</v>
      </c>
      <c r="AN17" s="44">
        <v>0</v>
      </c>
      <c r="AO17" s="44">
        <v>0</v>
      </c>
      <c r="AP17" s="28">
        <v>0</v>
      </c>
      <c r="AR17" s="30" t="s">
        <v>23</v>
      </c>
      <c r="AS17" s="44">
        <v>1</v>
      </c>
      <c r="AT17" s="44">
        <v>0</v>
      </c>
      <c r="AU17" s="44">
        <v>0</v>
      </c>
      <c r="AV17" s="44">
        <v>0</v>
      </c>
      <c r="AW17" s="28">
        <v>1</v>
      </c>
      <c r="AY17" s="30" t="s">
        <v>23</v>
      </c>
      <c r="AZ17" s="44">
        <v>16</v>
      </c>
      <c r="BA17" s="44">
        <v>2</v>
      </c>
      <c r="BB17" s="44">
        <v>1</v>
      </c>
      <c r="BC17" s="44">
        <v>0</v>
      </c>
      <c r="BD17" s="28">
        <v>19</v>
      </c>
      <c r="BF17" s="30" t="s">
        <v>23</v>
      </c>
      <c r="BG17" s="44">
        <v>3</v>
      </c>
      <c r="BH17" s="44">
        <v>0</v>
      </c>
      <c r="BI17" s="44">
        <v>0</v>
      </c>
      <c r="BJ17" s="44">
        <v>0</v>
      </c>
      <c r="BK17" s="28">
        <v>3</v>
      </c>
      <c r="BM17" s="30" t="s">
        <v>23</v>
      </c>
      <c r="BN17" s="44">
        <v>0</v>
      </c>
      <c r="BO17" s="44">
        <v>0</v>
      </c>
      <c r="BP17" s="44">
        <v>0</v>
      </c>
      <c r="BQ17" s="44"/>
      <c r="BR17" s="28">
        <v>0</v>
      </c>
      <c r="BT17" s="30" t="s">
        <v>23</v>
      </c>
      <c r="BU17" s="44">
        <v>0</v>
      </c>
      <c r="BV17" s="44">
        <v>5</v>
      </c>
      <c r="BW17" s="44">
        <v>0</v>
      </c>
      <c r="BX17" s="44">
        <v>2</v>
      </c>
      <c r="BY17" s="28">
        <v>7</v>
      </c>
      <c r="CA17" s="30" t="s">
        <v>23</v>
      </c>
      <c r="CB17" s="44">
        <v>0</v>
      </c>
      <c r="CC17" s="44">
        <v>0</v>
      </c>
      <c r="CD17" s="44">
        <v>0</v>
      </c>
      <c r="CE17" s="44">
        <v>0</v>
      </c>
      <c r="CF17" s="28">
        <v>0</v>
      </c>
      <c r="CI17" s="30" t="s">
        <v>23</v>
      </c>
      <c r="CJ17" s="44">
        <v>1</v>
      </c>
      <c r="CK17" s="44">
        <v>10</v>
      </c>
      <c r="CL17" s="44">
        <v>0</v>
      </c>
      <c r="CM17" s="44">
        <v>2</v>
      </c>
      <c r="CN17" s="28">
        <v>13</v>
      </c>
    </row>
    <row r="18" spans="1:92" s="30" customFormat="1" ht="12.75" customHeight="1" x14ac:dyDescent="0.35">
      <c r="A18" s="29">
        <v>63</v>
      </c>
      <c r="B18" s="30" t="s">
        <v>24</v>
      </c>
      <c r="C18" s="44">
        <v>1</v>
      </c>
      <c r="D18" s="44">
        <v>1</v>
      </c>
      <c r="E18" s="44">
        <v>0</v>
      </c>
      <c r="F18" s="44">
        <v>0</v>
      </c>
      <c r="G18" s="28">
        <v>2</v>
      </c>
      <c r="I18" s="30" t="s">
        <v>24</v>
      </c>
      <c r="J18" s="44">
        <v>2</v>
      </c>
      <c r="K18" s="44">
        <v>0</v>
      </c>
      <c r="L18" s="44">
        <v>0</v>
      </c>
      <c r="M18" s="44">
        <v>0</v>
      </c>
      <c r="N18" s="28">
        <v>2</v>
      </c>
      <c r="P18" s="30" t="s">
        <v>24</v>
      </c>
      <c r="Q18" s="44">
        <v>0</v>
      </c>
      <c r="R18" s="44">
        <v>0</v>
      </c>
      <c r="S18" s="44">
        <v>0</v>
      </c>
      <c r="T18" s="44">
        <v>0</v>
      </c>
      <c r="U18" s="28">
        <v>0</v>
      </c>
      <c r="W18" s="30" t="s">
        <v>24</v>
      </c>
      <c r="X18" s="44">
        <v>0</v>
      </c>
      <c r="Y18" s="44">
        <v>0</v>
      </c>
      <c r="Z18" s="44">
        <v>0</v>
      </c>
      <c r="AA18" s="44">
        <v>0</v>
      </c>
      <c r="AB18" s="28">
        <v>0</v>
      </c>
      <c r="AD18" s="30" t="s">
        <v>24</v>
      </c>
      <c r="AE18" s="44">
        <v>0</v>
      </c>
      <c r="AF18" s="44">
        <v>0</v>
      </c>
      <c r="AG18" s="44">
        <v>0</v>
      </c>
      <c r="AH18" s="44">
        <v>0</v>
      </c>
      <c r="AI18" s="28">
        <v>0</v>
      </c>
      <c r="AK18" s="30" t="s">
        <v>24</v>
      </c>
      <c r="AL18" s="44">
        <v>9</v>
      </c>
      <c r="AM18" s="44">
        <v>0</v>
      </c>
      <c r="AN18" s="44">
        <v>0</v>
      </c>
      <c r="AO18" s="44">
        <v>2</v>
      </c>
      <c r="AP18" s="28">
        <v>11</v>
      </c>
      <c r="AR18" s="30" t="s">
        <v>24</v>
      </c>
      <c r="AS18" s="44">
        <v>0</v>
      </c>
      <c r="AT18" s="44">
        <v>0</v>
      </c>
      <c r="AU18" s="44">
        <v>0</v>
      </c>
      <c r="AV18" s="44">
        <v>0</v>
      </c>
      <c r="AW18" s="28">
        <v>0</v>
      </c>
      <c r="AY18" s="30" t="s">
        <v>24</v>
      </c>
      <c r="AZ18" s="44">
        <v>8</v>
      </c>
      <c r="BA18" s="44">
        <v>0</v>
      </c>
      <c r="BB18" s="44">
        <v>0</v>
      </c>
      <c r="BC18" s="44">
        <v>1</v>
      </c>
      <c r="BD18" s="28">
        <v>9</v>
      </c>
      <c r="BF18" s="30" t="s">
        <v>24</v>
      </c>
      <c r="BG18" s="44">
        <v>3</v>
      </c>
      <c r="BH18" s="44">
        <v>0</v>
      </c>
      <c r="BI18" s="44">
        <v>0</v>
      </c>
      <c r="BJ18" s="44">
        <v>0</v>
      </c>
      <c r="BK18" s="28">
        <v>3</v>
      </c>
      <c r="BM18" s="30" t="s">
        <v>24</v>
      </c>
      <c r="BN18" s="44">
        <v>1</v>
      </c>
      <c r="BO18" s="44">
        <v>0</v>
      </c>
      <c r="BP18" s="44">
        <v>0</v>
      </c>
      <c r="BQ18" s="44"/>
      <c r="BR18" s="28">
        <v>1</v>
      </c>
      <c r="BT18" s="30" t="s">
        <v>24</v>
      </c>
      <c r="BU18" s="44">
        <v>2</v>
      </c>
      <c r="BV18" s="44">
        <v>14</v>
      </c>
      <c r="BW18" s="44">
        <v>3</v>
      </c>
      <c r="BX18" s="44">
        <v>7</v>
      </c>
      <c r="BY18" s="28">
        <v>26</v>
      </c>
      <c r="CA18" s="30" t="s">
        <v>24</v>
      </c>
      <c r="CB18" s="44">
        <v>0</v>
      </c>
      <c r="CC18" s="44">
        <v>1</v>
      </c>
      <c r="CD18" s="44">
        <v>0</v>
      </c>
      <c r="CE18" s="44">
        <v>0</v>
      </c>
      <c r="CF18" s="28">
        <v>1</v>
      </c>
      <c r="CI18" s="30" t="s">
        <v>24</v>
      </c>
      <c r="CJ18" s="44">
        <v>0</v>
      </c>
      <c r="CK18" s="44">
        <v>0</v>
      </c>
      <c r="CL18" s="44">
        <v>0</v>
      </c>
      <c r="CM18" s="44">
        <v>0</v>
      </c>
      <c r="CN18" s="28">
        <v>0</v>
      </c>
    </row>
    <row r="19" spans="1:92" s="30" customFormat="1" ht="12.75" customHeight="1" x14ac:dyDescent="0.35">
      <c r="A19" s="29">
        <v>64</v>
      </c>
      <c r="B19" s="30" t="s">
        <v>25</v>
      </c>
      <c r="C19" s="44">
        <v>2</v>
      </c>
      <c r="D19" s="44">
        <v>8</v>
      </c>
      <c r="E19" s="44">
        <v>1</v>
      </c>
      <c r="F19" s="44">
        <v>2</v>
      </c>
      <c r="G19" s="28">
        <v>13</v>
      </c>
      <c r="I19" s="30" t="s">
        <v>25</v>
      </c>
      <c r="J19" s="44">
        <v>2</v>
      </c>
      <c r="K19" s="44">
        <v>2</v>
      </c>
      <c r="L19" s="44">
        <v>0</v>
      </c>
      <c r="M19" s="44">
        <v>1</v>
      </c>
      <c r="N19" s="28">
        <v>5</v>
      </c>
      <c r="P19" s="30" t="s">
        <v>25</v>
      </c>
      <c r="Q19" s="44">
        <v>0</v>
      </c>
      <c r="R19" s="44">
        <v>0</v>
      </c>
      <c r="S19" s="44">
        <v>0</v>
      </c>
      <c r="T19" s="44">
        <v>0</v>
      </c>
      <c r="U19" s="28">
        <v>0</v>
      </c>
      <c r="W19" s="30" t="s">
        <v>25</v>
      </c>
      <c r="X19" s="44">
        <v>0</v>
      </c>
      <c r="Y19" s="44">
        <v>0</v>
      </c>
      <c r="Z19" s="44">
        <v>0</v>
      </c>
      <c r="AA19" s="44">
        <v>0</v>
      </c>
      <c r="AB19" s="28">
        <v>0</v>
      </c>
      <c r="AD19" s="30" t="s">
        <v>25</v>
      </c>
      <c r="AE19" s="44">
        <v>0</v>
      </c>
      <c r="AF19" s="44">
        <v>0</v>
      </c>
      <c r="AG19" s="44">
        <v>0</v>
      </c>
      <c r="AH19" s="44">
        <v>0</v>
      </c>
      <c r="AI19" s="28">
        <v>0</v>
      </c>
      <c r="AK19" s="30" t="s">
        <v>25</v>
      </c>
      <c r="AL19" s="44">
        <v>0</v>
      </c>
      <c r="AM19" s="44">
        <v>0</v>
      </c>
      <c r="AN19" s="44">
        <v>0</v>
      </c>
      <c r="AO19" s="44">
        <v>2</v>
      </c>
      <c r="AP19" s="28">
        <v>2</v>
      </c>
      <c r="AR19" s="30" t="s">
        <v>25</v>
      </c>
      <c r="AS19" s="44">
        <v>0</v>
      </c>
      <c r="AT19" s="44">
        <v>1</v>
      </c>
      <c r="AU19" s="44">
        <v>0</v>
      </c>
      <c r="AV19" s="44">
        <v>2</v>
      </c>
      <c r="AW19" s="28">
        <v>3</v>
      </c>
      <c r="AY19" s="30" t="s">
        <v>25</v>
      </c>
      <c r="AZ19" s="44">
        <v>24</v>
      </c>
      <c r="BA19" s="44">
        <v>3</v>
      </c>
      <c r="BB19" s="44">
        <v>0</v>
      </c>
      <c r="BC19" s="44">
        <v>4</v>
      </c>
      <c r="BD19" s="28">
        <v>31</v>
      </c>
      <c r="BF19" s="30" t="s">
        <v>25</v>
      </c>
      <c r="BG19" s="44">
        <v>4</v>
      </c>
      <c r="BH19" s="44">
        <v>1</v>
      </c>
      <c r="BI19" s="44">
        <v>0</v>
      </c>
      <c r="BJ19" s="44">
        <v>0</v>
      </c>
      <c r="BK19" s="28">
        <v>5</v>
      </c>
      <c r="BM19" s="30" t="s">
        <v>25</v>
      </c>
      <c r="BN19" s="44">
        <v>0</v>
      </c>
      <c r="BO19" s="44">
        <v>0</v>
      </c>
      <c r="BP19" s="44">
        <v>0</v>
      </c>
      <c r="BQ19" s="44"/>
      <c r="BR19" s="28">
        <v>0</v>
      </c>
      <c r="BT19" s="30" t="s">
        <v>25</v>
      </c>
      <c r="BU19" s="44">
        <v>10</v>
      </c>
      <c r="BV19" s="44">
        <v>46</v>
      </c>
      <c r="BW19" s="44">
        <v>0</v>
      </c>
      <c r="BX19" s="44">
        <v>30</v>
      </c>
      <c r="BY19" s="28">
        <v>86</v>
      </c>
      <c r="CA19" s="30" t="s">
        <v>25</v>
      </c>
      <c r="CB19" s="44">
        <v>0</v>
      </c>
      <c r="CC19" s="44">
        <v>0</v>
      </c>
      <c r="CD19" s="44">
        <v>0</v>
      </c>
      <c r="CE19" s="44">
        <v>0</v>
      </c>
      <c r="CF19" s="28">
        <v>0</v>
      </c>
      <c r="CI19" s="30" t="s">
        <v>25</v>
      </c>
      <c r="CJ19" s="44">
        <v>1</v>
      </c>
      <c r="CK19" s="44">
        <v>1</v>
      </c>
      <c r="CL19" s="44">
        <v>1</v>
      </c>
      <c r="CM19" s="44">
        <v>1</v>
      </c>
      <c r="CN19" s="28">
        <v>4</v>
      </c>
    </row>
    <row r="20" spans="1:92" s="30" customFormat="1" ht="12.75" customHeight="1" x14ac:dyDescent="0.35">
      <c r="A20" s="29">
        <v>65</v>
      </c>
      <c r="B20" s="30" t="s">
        <v>26</v>
      </c>
      <c r="C20" s="44">
        <v>0</v>
      </c>
      <c r="D20" s="44">
        <v>1</v>
      </c>
      <c r="E20" s="44">
        <v>0</v>
      </c>
      <c r="F20" s="44">
        <v>0</v>
      </c>
      <c r="G20" s="28">
        <v>1</v>
      </c>
      <c r="I20" s="30" t="s">
        <v>26</v>
      </c>
      <c r="J20" s="44">
        <v>1</v>
      </c>
      <c r="K20" s="44">
        <v>1</v>
      </c>
      <c r="L20" s="44">
        <v>0</v>
      </c>
      <c r="M20" s="44">
        <v>0</v>
      </c>
      <c r="N20" s="28">
        <v>2</v>
      </c>
      <c r="P20" s="30" t="s">
        <v>26</v>
      </c>
      <c r="Q20" s="44">
        <v>0</v>
      </c>
      <c r="R20" s="44">
        <v>0</v>
      </c>
      <c r="S20" s="44">
        <v>0</v>
      </c>
      <c r="T20" s="44">
        <v>0</v>
      </c>
      <c r="U20" s="28">
        <v>0</v>
      </c>
      <c r="W20" s="30" t="s">
        <v>26</v>
      </c>
      <c r="X20" s="44">
        <v>0</v>
      </c>
      <c r="Y20" s="44">
        <v>0</v>
      </c>
      <c r="Z20" s="44">
        <v>0</v>
      </c>
      <c r="AA20" s="44">
        <v>0</v>
      </c>
      <c r="AB20" s="28">
        <v>0</v>
      </c>
      <c r="AD20" s="30" t="s">
        <v>26</v>
      </c>
      <c r="AE20" s="44">
        <v>0</v>
      </c>
      <c r="AF20" s="44">
        <v>0</v>
      </c>
      <c r="AG20" s="44">
        <v>0</v>
      </c>
      <c r="AH20" s="44">
        <v>0</v>
      </c>
      <c r="AI20" s="28">
        <v>0</v>
      </c>
      <c r="AK20" s="30" t="s">
        <v>26</v>
      </c>
      <c r="AL20" s="44">
        <v>0</v>
      </c>
      <c r="AM20" s="44">
        <v>0</v>
      </c>
      <c r="AN20" s="44">
        <v>0</v>
      </c>
      <c r="AO20" s="44">
        <v>0</v>
      </c>
      <c r="AP20" s="28">
        <v>0</v>
      </c>
      <c r="AR20" s="30" t="s">
        <v>26</v>
      </c>
      <c r="AS20" s="44">
        <v>0</v>
      </c>
      <c r="AT20" s="44">
        <v>0</v>
      </c>
      <c r="AU20" s="44">
        <v>0</v>
      </c>
      <c r="AV20" s="44">
        <v>1</v>
      </c>
      <c r="AW20" s="28">
        <v>1</v>
      </c>
      <c r="AY20" s="30" t="s">
        <v>26</v>
      </c>
      <c r="AZ20" s="44">
        <v>11</v>
      </c>
      <c r="BA20" s="44">
        <v>2</v>
      </c>
      <c r="BB20" s="44">
        <v>0</v>
      </c>
      <c r="BC20" s="44">
        <v>1</v>
      </c>
      <c r="BD20" s="28">
        <v>14</v>
      </c>
      <c r="BF20" s="30" t="s">
        <v>26</v>
      </c>
      <c r="BG20" s="44">
        <v>0</v>
      </c>
      <c r="BH20" s="44">
        <v>0</v>
      </c>
      <c r="BI20" s="44">
        <v>0</v>
      </c>
      <c r="BJ20" s="44">
        <v>0</v>
      </c>
      <c r="BK20" s="28">
        <v>0</v>
      </c>
      <c r="BM20" s="30" t="s">
        <v>26</v>
      </c>
      <c r="BN20" s="44">
        <v>0</v>
      </c>
      <c r="BO20" s="44">
        <v>1</v>
      </c>
      <c r="BP20" s="44">
        <v>0</v>
      </c>
      <c r="BQ20" s="44"/>
      <c r="BR20" s="28">
        <v>1</v>
      </c>
      <c r="BT20" s="30" t="s">
        <v>26</v>
      </c>
      <c r="BU20" s="44">
        <v>2</v>
      </c>
      <c r="BV20" s="44">
        <v>0</v>
      </c>
      <c r="BW20" s="44">
        <v>1</v>
      </c>
      <c r="BX20" s="44">
        <v>6</v>
      </c>
      <c r="BY20" s="28">
        <v>9</v>
      </c>
      <c r="CA20" s="30" t="s">
        <v>26</v>
      </c>
      <c r="CB20" s="44">
        <v>0</v>
      </c>
      <c r="CC20" s="44">
        <v>0</v>
      </c>
      <c r="CD20" s="44">
        <v>0</v>
      </c>
      <c r="CE20" s="44">
        <v>0</v>
      </c>
      <c r="CF20" s="28">
        <v>0</v>
      </c>
      <c r="CI20" s="30" t="s">
        <v>26</v>
      </c>
      <c r="CJ20" s="44">
        <v>1</v>
      </c>
      <c r="CK20" s="44">
        <v>30</v>
      </c>
      <c r="CL20" s="44">
        <v>2</v>
      </c>
      <c r="CM20" s="44">
        <v>0</v>
      </c>
      <c r="CN20" s="28">
        <v>33</v>
      </c>
    </row>
    <row r="21" spans="1:92" s="30" customFormat="1" ht="12.75" customHeight="1" x14ac:dyDescent="0.35">
      <c r="A21" s="29">
        <v>67</v>
      </c>
      <c r="B21" s="30" t="s">
        <v>29</v>
      </c>
      <c r="C21" s="44">
        <v>0</v>
      </c>
      <c r="D21" s="44">
        <v>2</v>
      </c>
      <c r="E21" s="44">
        <v>0</v>
      </c>
      <c r="F21" s="44">
        <v>1</v>
      </c>
      <c r="G21" s="28">
        <v>3</v>
      </c>
      <c r="I21" s="30" t="s">
        <v>29</v>
      </c>
      <c r="J21" s="44">
        <v>0</v>
      </c>
      <c r="K21" s="44">
        <v>0</v>
      </c>
      <c r="L21" s="44">
        <v>0</v>
      </c>
      <c r="M21" s="44">
        <v>0</v>
      </c>
      <c r="N21" s="28">
        <v>0</v>
      </c>
      <c r="P21" s="30" t="s">
        <v>29</v>
      </c>
      <c r="Q21" s="44">
        <v>0</v>
      </c>
      <c r="R21" s="44">
        <v>0</v>
      </c>
      <c r="S21" s="44">
        <v>0</v>
      </c>
      <c r="T21" s="44">
        <v>0</v>
      </c>
      <c r="U21" s="28">
        <v>0</v>
      </c>
      <c r="W21" s="30" t="s">
        <v>29</v>
      </c>
      <c r="X21" s="44">
        <v>0</v>
      </c>
      <c r="Y21" s="44">
        <v>0</v>
      </c>
      <c r="Z21" s="44">
        <v>0</v>
      </c>
      <c r="AA21" s="44">
        <v>0</v>
      </c>
      <c r="AB21" s="28">
        <v>0</v>
      </c>
      <c r="AD21" s="30" t="s">
        <v>29</v>
      </c>
      <c r="AE21" s="44">
        <v>0</v>
      </c>
      <c r="AF21" s="44">
        <v>0</v>
      </c>
      <c r="AG21" s="44">
        <v>0</v>
      </c>
      <c r="AH21" s="44">
        <v>0</v>
      </c>
      <c r="AI21" s="28">
        <v>0</v>
      </c>
      <c r="AK21" s="30" t="s">
        <v>29</v>
      </c>
      <c r="AL21" s="44">
        <v>0</v>
      </c>
      <c r="AM21" s="44">
        <v>0</v>
      </c>
      <c r="AN21" s="44">
        <v>0</v>
      </c>
      <c r="AO21" s="44">
        <v>22</v>
      </c>
      <c r="AP21" s="28">
        <v>22</v>
      </c>
      <c r="AR21" s="30" t="s">
        <v>29</v>
      </c>
      <c r="AS21" s="44">
        <v>7</v>
      </c>
      <c r="AT21" s="44">
        <v>6</v>
      </c>
      <c r="AU21" s="44">
        <v>1</v>
      </c>
      <c r="AV21" s="44">
        <v>6</v>
      </c>
      <c r="AW21" s="28">
        <v>20</v>
      </c>
      <c r="AY21" s="30" t="s">
        <v>29</v>
      </c>
      <c r="AZ21" s="44">
        <v>15</v>
      </c>
      <c r="BA21" s="44">
        <v>3</v>
      </c>
      <c r="BB21" s="44">
        <v>0</v>
      </c>
      <c r="BC21" s="44">
        <v>2</v>
      </c>
      <c r="BD21" s="28">
        <v>20</v>
      </c>
      <c r="BF21" s="30" t="s">
        <v>29</v>
      </c>
      <c r="BG21" s="44">
        <v>1</v>
      </c>
      <c r="BH21" s="44">
        <v>0</v>
      </c>
      <c r="BI21" s="44">
        <v>0</v>
      </c>
      <c r="BJ21" s="44">
        <v>0</v>
      </c>
      <c r="BK21" s="28">
        <v>1</v>
      </c>
      <c r="BM21" s="30" t="s">
        <v>29</v>
      </c>
      <c r="BN21" s="44">
        <v>0</v>
      </c>
      <c r="BO21" s="44">
        <v>0</v>
      </c>
      <c r="BP21" s="44">
        <v>0</v>
      </c>
      <c r="BQ21" s="44"/>
      <c r="BR21" s="28">
        <v>0</v>
      </c>
      <c r="BT21" s="30" t="s">
        <v>29</v>
      </c>
      <c r="BU21" s="44">
        <v>5</v>
      </c>
      <c r="BV21" s="44">
        <v>15</v>
      </c>
      <c r="BW21" s="44">
        <v>3</v>
      </c>
      <c r="BX21" s="44">
        <v>11</v>
      </c>
      <c r="BY21" s="28">
        <v>34</v>
      </c>
      <c r="CA21" s="30" t="s">
        <v>29</v>
      </c>
      <c r="CB21" s="44">
        <v>0</v>
      </c>
      <c r="CC21" s="44">
        <v>0</v>
      </c>
      <c r="CD21" s="44">
        <v>0</v>
      </c>
      <c r="CE21" s="44">
        <v>0</v>
      </c>
      <c r="CF21" s="28">
        <v>0</v>
      </c>
      <c r="CI21" s="30" t="s">
        <v>29</v>
      </c>
      <c r="CJ21" s="44">
        <v>41</v>
      </c>
      <c r="CK21" s="44">
        <v>94</v>
      </c>
      <c r="CL21" s="44">
        <v>0</v>
      </c>
      <c r="CM21" s="44">
        <v>11</v>
      </c>
      <c r="CN21" s="28">
        <v>146</v>
      </c>
    </row>
    <row r="22" spans="1:92" s="30" customFormat="1" ht="12.75" customHeight="1" x14ac:dyDescent="0.35">
      <c r="A22" s="29">
        <v>68</v>
      </c>
      <c r="B22" s="30" t="s">
        <v>61</v>
      </c>
      <c r="C22" s="44">
        <v>0</v>
      </c>
      <c r="D22" s="44">
        <v>0</v>
      </c>
      <c r="E22" s="44">
        <v>0</v>
      </c>
      <c r="F22" s="44">
        <v>1</v>
      </c>
      <c r="G22" s="28">
        <v>1</v>
      </c>
      <c r="I22" s="30" t="s">
        <v>61</v>
      </c>
      <c r="J22" s="44">
        <v>0</v>
      </c>
      <c r="K22" s="44">
        <v>0</v>
      </c>
      <c r="L22" s="44">
        <v>0</v>
      </c>
      <c r="M22" s="44">
        <v>0</v>
      </c>
      <c r="N22" s="28">
        <v>0</v>
      </c>
      <c r="P22" s="30" t="s">
        <v>61</v>
      </c>
      <c r="Q22" s="44">
        <v>0</v>
      </c>
      <c r="R22" s="44">
        <v>0</v>
      </c>
      <c r="S22" s="44">
        <v>0</v>
      </c>
      <c r="T22" s="44">
        <v>0</v>
      </c>
      <c r="U22" s="28">
        <v>0</v>
      </c>
      <c r="W22" s="30" t="s">
        <v>61</v>
      </c>
      <c r="X22" s="44">
        <v>0</v>
      </c>
      <c r="Y22" s="44">
        <v>0</v>
      </c>
      <c r="Z22" s="44">
        <v>0</v>
      </c>
      <c r="AA22" s="44">
        <v>0</v>
      </c>
      <c r="AB22" s="28">
        <v>0</v>
      </c>
      <c r="AD22" s="30" t="s">
        <v>61</v>
      </c>
      <c r="AE22" s="44">
        <v>0</v>
      </c>
      <c r="AF22" s="44">
        <v>0</v>
      </c>
      <c r="AG22" s="44">
        <v>0</v>
      </c>
      <c r="AH22" s="44">
        <v>0</v>
      </c>
      <c r="AI22" s="28">
        <v>0</v>
      </c>
      <c r="AK22" s="30" t="s">
        <v>61</v>
      </c>
      <c r="AL22" s="44">
        <v>8</v>
      </c>
      <c r="AM22" s="44">
        <v>0</v>
      </c>
      <c r="AN22" s="44">
        <v>0</v>
      </c>
      <c r="AO22" s="44">
        <v>1</v>
      </c>
      <c r="AP22" s="28">
        <v>9</v>
      </c>
      <c r="AR22" s="30" t="s">
        <v>61</v>
      </c>
      <c r="AS22" s="44">
        <v>0</v>
      </c>
      <c r="AT22" s="44">
        <v>0</v>
      </c>
      <c r="AU22" s="44">
        <v>0</v>
      </c>
      <c r="AV22" s="44">
        <v>0</v>
      </c>
      <c r="AW22" s="28">
        <v>0</v>
      </c>
      <c r="AY22" s="30" t="s">
        <v>61</v>
      </c>
      <c r="AZ22" s="44">
        <v>7</v>
      </c>
      <c r="BA22" s="44">
        <v>5</v>
      </c>
      <c r="BB22" s="44">
        <v>0</v>
      </c>
      <c r="BC22" s="44">
        <v>3</v>
      </c>
      <c r="BD22" s="28">
        <v>15</v>
      </c>
      <c r="BF22" s="30" t="s">
        <v>61</v>
      </c>
      <c r="BG22" s="44">
        <v>4</v>
      </c>
      <c r="BH22" s="44">
        <v>0</v>
      </c>
      <c r="BI22" s="44">
        <v>0</v>
      </c>
      <c r="BJ22" s="44">
        <v>0</v>
      </c>
      <c r="BK22" s="28">
        <v>4</v>
      </c>
      <c r="BM22" s="30" t="s">
        <v>61</v>
      </c>
      <c r="BN22" s="44">
        <v>0</v>
      </c>
      <c r="BO22" s="44">
        <v>0</v>
      </c>
      <c r="BP22" s="44">
        <v>1</v>
      </c>
      <c r="BQ22" s="44"/>
      <c r="BR22" s="28">
        <v>1</v>
      </c>
      <c r="BT22" s="30" t="s">
        <v>61</v>
      </c>
      <c r="BU22" s="44">
        <v>1</v>
      </c>
      <c r="BV22" s="44">
        <v>34</v>
      </c>
      <c r="BW22" s="44">
        <v>0</v>
      </c>
      <c r="BX22" s="44">
        <v>12</v>
      </c>
      <c r="BY22" s="28">
        <v>47</v>
      </c>
      <c r="CA22" s="30" t="s">
        <v>61</v>
      </c>
      <c r="CB22" s="44">
        <v>1</v>
      </c>
      <c r="CC22" s="44">
        <v>0</v>
      </c>
      <c r="CD22" s="44">
        <v>0</v>
      </c>
      <c r="CE22" s="44">
        <v>0</v>
      </c>
      <c r="CF22" s="28">
        <v>1</v>
      </c>
      <c r="CI22" s="30" t="s">
        <v>61</v>
      </c>
      <c r="CJ22" s="44">
        <v>1</v>
      </c>
      <c r="CK22" s="44">
        <v>8</v>
      </c>
      <c r="CL22" s="44">
        <v>2</v>
      </c>
      <c r="CM22" s="44">
        <v>11</v>
      </c>
      <c r="CN22" s="28">
        <v>22</v>
      </c>
    </row>
    <row r="23" spans="1:92" s="30" customFormat="1" ht="12.75" customHeight="1" x14ac:dyDescent="0.35">
      <c r="A23" s="29">
        <v>69</v>
      </c>
      <c r="B23" s="30" t="s">
        <v>30</v>
      </c>
      <c r="C23" s="44">
        <v>1</v>
      </c>
      <c r="D23" s="44">
        <v>1</v>
      </c>
      <c r="E23" s="44">
        <v>0</v>
      </c>
      <c r="F23" s="44">
        <v>0</v>
      </c>
      <c r="G23" s="28">
        <v>2</v>
      </c>
      <c r="I23" s="30" t="s">
        <v>30</v>
      </c>
      <c r="J23" s="44">
        <v>0</v>
      </c>
      <c r="K23" s="44">
        <v>0</v>
      </c>
      <c r="L23" s="44">
        <v>0</v>
      </c>
      <c r="M23" s="44">
        <v>0</v>
      </c>
      <c r="N23" s="28">
        <v>0</v>
      </c>
      <c r="P23" s="30" t="s">
        <v>30</v>
      </c>
      <c r="Q23" s="44">
        <v>0</v>
      </c>
      <c r="R23" s="44">
        <v>0</v>
      </c>
      <c r="S23" s="44">
        <v>0</v>
      </c>
      <c r="T23" s="44">
        <v>0</v>
      </c>
      <c r="U23" s="28">
        <v>0</v>
      </c>
      <c r="W23" s="30" t="s">
        <v>30</v>
      </c>
      <c r="X23" s="44">
        <v>0</v>
      </c>
      <c r="Y23" s="44">
        <v>0</v>
      </c>
      <c r="Z23" s="44">
        <v>0</v>
      </c>
      <c r="AA23" s="44">
        <v>0</v>
      </c>
      <c r="AB23" s="28">
        <v>0</v>
      </c>
      <c r="AD23" s="30" t="s">
        <v>30</v>
      </c>
      <c r="AE23" s="44">
        <v>0</v>
      </c>
      <c r="AF23" s="44">
        <v>0</v>
      </c>
      <c r="AG23" s="44">
        <v>0</v>
      </c>
      <c r="AH23" s="44">
        <v>1</v>
      </c>
      <c r="AI23" s="28">
        <v>1</v>
      </c>
      <c r="AK23" s="30" t="s">
        <v>30</v>
      </c>
      <c r="AL23" s="44">
        <v>0</v>
      </c>
      <c r="AM23" s="44">
        <v>0</v>
      </c>
      <c r="AN23" s="44">
        <v>0</v>
      </c>
      <c r="AO23" s="44">
        <v>0</v>
      </c>
      <c r="AP23" s="28">
        <v>0</v>
      </c>
      <c r="AR23" s="30" t="s">
        <v>30</v>
      </c>
      <c r="AS23" s="44">
        <v>11</v>
      </c>
      <c r="AT23" s="44">
        <v>5</v>
      </c>
      <c r="AU23" s="44">
        <v>0</v>
      </c>
      <c r="AV23" s="44">
        <v>0</v>
      </c>
      <c r="AW23" s="28">
        <v>16</v>
      </c>
      <c r="AY23" s="30" t="s">
        <v>30</v>
      </c>
      <c r="AZ23" s="44">
        <v>9</v>
      </c>
      <c r="BA23" s="44">
        <v>4</v>
      </c>
      <c r="BB23" s="44">
        <v>1</v>
      </c>
      <c r="BC23" s="44">
        <v>7</v>
      </c>
      <c r="BD23" s="28">
        <v>21</v>
      </c>
      <c r="BF23" s="30" t="s">
        <v>30</v>
      </c>
      <c r="BG23" s="44">
        <v>3</v>
      </c>
      <c r="BH23" s="44">
        <v>0</v>
      </c>
      <c r="BI23" s="44">
        <v>0</v>
      </c>
      <c r="BJ23" s="44">
        <v>0</v>
      </c>
      <c r="BK23" s="28">
        <v>3</v>
      </c>
      <c r="BM23" s="30" t="s">
        <v>30</v>
      </c>
      <c r="BN23" s="44">
        <v>0</v>
      </c>
      <c r="BO23" s="44">
        <v>0</v>
      </c>
      <c r="BP23" s="44">
        <v>0</v>
      </c>
      <c r="BQ23" s="44"/>
      <c r="BR23" s="28">
        <v>0</v>
      </c>
      <c r="BT23" s="30" t="s">
        <v>30</v>
      </c>
      <c r="BU23" s="44">
        <v>7</v>
      </c>
      <c r="BV23" s="44">
        <v>5</v>
      </c>
      <c r="BW23" s="44">
        <v>1</v>
      </c>
      <c r="BX23" s="44">
        <v>7</v>
      </c>
      <c r="BY23" s="28">
        <v>20</v>
      </c>
      <c r="CA23" s="30" t="s">
        <v>30</v>
      </c>
      <c r="CB23" s="44">
        <v>0</v>
      </c>
      <c r="CC23" s="44">
        <v>0</v>
      </c>
      <c r="CD23" s="44">
        <v>0</v>
      </c>
      <c r="CE23" s="44">
        <v>1</v>
      </c>
      <c r="CF23" s="28">
        <v>1</v>
      </c>
      <c r="CI23" s="30" t="s">
        <v>30</v>
      </c>
      <c r="CJ23" s="44">
        <v>2</v>
      </c>
      <c r="CK23" s="44">
        <v>18</v>
      </c>
      <c r="CL23" s="44">
        <v>0</v>
      </c>
      <c r="CM23" s="44">
        <v>8</v>
      </c>
      <c r="CN23" s="28">
        <v>28</v>
      </c>
    </row>
    <row r="24" spans="1:92" s="30" customFormat="1" ht="12.75" customHeight="1" x14ac:dyDescent="0.35">
      <c r="A24" s="29">
        <v>70</v>
      </c>
      <c r="B24" s="30" t="s">
        <v>31</v>
      </c>
      <c r="C24" s="44">
        <v>1</v>
      </c>
      <c r="D24" s="44">
        <v>0</v>
      </c>
      <c r="E24" s="44">
        <v>0</v>
      </c>
      <c r="F24" s="44">
        <v>1</v>
      </c>
      <c r="G24" s="28">
        <v>2</v>
      </c>
      <c r="I24" s="30" t="s">
        <v>31</v>
      </c>
      <c r="J24" s="44">
        <v>2</v>
      </c>
      <c r="K24" s="44">
        <v>1</v>
      </c>
      <c r="L24" s="44">
        <v>0</v>
      </c>
      <c r="M24" s="44">
        <v>0</v>
      </c>
      <c r="N24" s="28">
        <v>3</v>
      </c>
      <c r="P24" s="30" t="s">
        <v>31</v>
      </c>
      <c r="Q24" s="44">
        <v>0</v>
      </c>
      <c r="R24" s="44">
        <v>0</v>
      </c>
      <c r="S24" s="44">
        <v>0</v>
      </c>
      <c r="T24" s="44">
        <v>0</v>
      </c>
      <c r="U24" s="28">
        <v>0</v>
      </c>
      <c r="W24" s="30" t="s">
        <v>31</v>
      </c>
      <c r="X24" s="44">
        <v>0</v>
      </c>
      <c r="Y24" s="44">
        <v>0</v>
      </c>
      <c r="Z24" s="44">
        <v>0</v>
      </c>
      <c r="AA24" s="44">
        <v>0</v>
      </c>
      <c r="AB24" s="28">
        <v>0</v>
      </c>
      <c r="AD24" s="30" t="s">
        <v>31</v>
      </c>
      <c r="AE24" s="44">
        <v>0</v>
      </c>
      <c r="AF24" s="44">
        <v>0</v>
      </c>
      <c r="AG24" s="44">
        <v>0</v>
      </c>
      <c r="AH24" s="44">
        <v>0</v>
      </c>
      <c r="AI24" s="28">
        <v>0</v>
      </c>
      <c r="AK24" s="30" t="s">
        <v>31</v>
      </c>
      <c r="AL24" s="44">
        <v>0</v>
      </c>
      <c r="AM24" s="44">
        <v>0</v>
      </c>
      <c r="AN24" s="44">
        <v>0</v>
      </c>
      <c r="AO24" s="44">
        <v>7</v>
      </c>
      <c r="AP24" s="28">
        <v>7</v>
      </c>
      <c r="AR24" s="30" t="s">
        <v>31</v>
      </c>
      <c r="AS24" s="44">
        <v>1</v>
      </c>
      <c r="AT24" s="44">
        <v>0</v>
      </c>
      <c r="AU24" s="44">
        <v>0</v>
      </c>
      <c r="AV24" s="44">
        <v>0</v>
      </c>
      <c r="AW24" s="28">
        <v>1</v>
      </c>
      <c r="AY24" s="30" t="s">
        <v>31</v>
      </c>
      <c r="AZ24" s="44">
        <v>25</v>
      </c>
      <c r="BA24" s="44">
        <v>0</v>
      </c>
      <c r="BB24" s="44">
        <v>0</v>
      </c>
      <c r="BC24" s="44">
        <v>3</v>
      </c>
      <c r="BD24" s="28">
        <v>28</v>
      </c>
      <c r="BF24" s="30" t="s">
        <v>31</v>
      </c>
      <c r="BG24" s="44">
        <v>0</v>
      </c>
      <c r="BH24" s="44">
        <v>0</v>
      </c>
      <c r="BI24" s="44">
        <v>0</v>
      </c>
      <c r="BJ24" s="44">
        <v>0</v>
      </c>
      <c r="BK24" s="28">
        <v>0</v>
      </c>
      <c r="BM24" s="30" t="s">
        <v>31</v>
      </c>
      <c r="BN24" s="44">
        <v>0</v>
      </c>
      <c r="BO24" s="44">
        <v>0</v>
      </c>
      <c r="BP24" s="44">
        <v>0</v>
      </c>
      <c r="BQ24" s="44"/>
      <c r="BR24" s="28">
        <v>0</v>
      </c>
      <c r="BT24" s="30" t="s">
        <v>31</v>
      </c>
      <c r="BU24" s="44">
        <v>4</v>
      </c>
      <c r="BV24" s="44">
        <v>18</v>
      </c>
      <c r="BW24" s="44">
        <v>0</v>
      </c>
      <c r="BX24" s="44">
        <v>23</v>
      </c>
      <c r="BY24" s="28">
        <v>45</v>
      </c>
      <c r="CA24" s="30" t="s">
        <v>31</v>
      </c>
      <c r="CB24" s="44">
        <v>0</v>
      </c>
      <c r="CC24" s="44">
        <v>0</v>
      </c>
      <c r="CD24" s="44">
        <v>0</v>
      </c>
      <c r="CE24" s="44">
        <v>0</v>
      </c>
      <c r="CF24" s="28">
        <v>0</v>
      </c>
      <c r="CI24" s="30" t="s">
        <v>31</v>
      </c>
      <c r="CJ24" s="44">
        <v>0</v>
      </c>
      <c r="CK24" s="44">
        <v>0</v>
      </c>
      <c r="CL24" s="44">
        <v>0</v>
      </c>
      <c r="CM24" s="44">
        <v>3</v>
      </c>
      <c r="CN24" s="28">
        <v>3</v>
      </c>
    </row>
    <row r="25" spans="1:92" s="30" customFormat="1" ht="12.75" customHeight="1" x14ac:dyDescent="0.35">
      <c r="A25" s="29">
        <v>71</v>
      </c>
      <c r="B25" s="30" t="s">
        <v>62</v>
      </c>
      <c r="C25" s="44">
        <v>0</v>
      </c>
      <c r="D25" s="44">
        <v>1</v>
      </c>
      <c r="E25" s="44">
        <v>0</v>
      </c>
      <c r="F25" s="44">
        <v>0</v>
      </c>
      <c r="G25" s="28">
        <v>1</v>
      </c>
      <c r="I25" s="30" t="s">
        <v>62</v>
      </c>
      <c r="J25" s="44">
        <v>0</v>
      </c>
      <c r="K25" s="44">
        <v>0</v>
      </c>
      <c r="L25" s="44">
        <v>0</v>
      </c>
      <c r="M25" s="44">
        <v>0</v>
      </c>
      <c r="N25" s="28">
        <v>0</v>
      </c>
      <c r="P25" s="30" t="s">
        <v>62</v>
      </c>
      <c r="Q25" s="44">
        <v>0</v>
      </c>
      <c r="R25" s="44">
        <v>0</v>
      </c>
      <c r="S25" s="44">
        <v>0</v>
      </c>
      <c r="T25" s="44">
        <v>0</v>
      </c>
      <c r="U25" s="28">
        <v>0</v>
      </c>
      <c r="W25" s="30" t="s">
        <v>62</v>
      </c>
      <c r="X25" s="44">
        <v>0</v>
      </c>
      <c r="Y25" s="44">
        <v>0</v>
      </c>
      <c r="Z25" s="44">
        <v>0</v>
      </c>
      <c r="AA25" s="44">
        <v>0</v>
      </c>
      <c r="AB25" s="28">
        <v>0</v>
      </c>
      <c r="AD25" s="30" t="s">
        <v>62</v>
      </c>
      <c r="AE25" s="44">
        <v>0</v>
      </c>
      <c r="AF25" s="44">
        <v>0</v>
      </c>
      <c r="AG25" s="44">
        <v>0</v>
      </c>
      <c r="AH25" s="44">
        <v>0</v>
      </c>
      <c r="AI25" s="28">
        <v>0</v>
      </c>
      <c r="AK25" s="30" t="s">
        <v>62</v>
      </c>
      <c r="AL25" s="44">
        <v>0</v>
      </c>
      <c r="AM25" s="44">
        <v>0</v>
      </c>
      <c r="AN25" s="44">
        <v>0</v>
      </c>
      <c r="AO25" s="44">
        <v>0</v>
      </c>
      <c r="AP25" s="28">
        <v>0</v>
      </c>
      <c r="AR25" s="30" t="s">
        <v>62</v>
      </c>
      <c r="AS25" s="44">
        <v>0</v>
      </c>
      <c r="AT25" s="44">
        <v>0</v>
      </c>
      <c r="AU25" s="44">
        <v>0</v>
      </c>
      <c r="AV25" s="44">
        <v>0</v>
      </c>
      <c r="AW25" s="28">
        <v>0</v>
      </c>
      <c r="AY25" s="30" t="s">
        <v>62</v>
      </c>
      <c r="AZ25" s="44">
        <v>2</v>
      </c>
      <c r="BA25" s="44">
        <v>2</v>
      </c>
      <c r="BB25" s="44">
        <v>0</v>
      </c>
      <c r="BC25" s="44">
        <v>1</v>
      </c>
      <c r="BD25" s="28">
        <v>5</v>
      </c>
      <c r="BF25" s="30" t="s">
        <v>62</v>
      </c>
      <c r="BG25" s="44">
        <v>0</v>
      </c>
      <c r="BH25" s="44">
        <v>0</v>
      </c>
      <c r="BI25" s="44">
        <v>0</v>
      </c>
      <c r="BJ25" s="44">
        <v>0</v>
      </c>
      <c r="BK25" s="28">
        <v>0</v>
      </c>
      <c r="BM25" s="30" t="s">
        <v>62</v>
      </c>
      <c r="BN25" s="44">
        <v>0</v>
      </c>
      <c r="BO25" s="44">
        <v>0</v>
      </c>
      <c r="BP25" s="44">
        <v>0</v>
      </c>
      <c r="BQ25" s="44"/>
      <c r="BR25" s="28">
        <v>0</v>
      </c>
      <c r="BT25" s="30" t="s">
        <v>62</v>
      </c>
      <c r="BU25" s="44">
        <v>1</v>
      </c>
      <c r="BV25" s="44">
        <v>0</v>
      </c>
      <c r="BW25" s="44">
        <v>0</v>
      </c>
      <c r="BX25" s="44">
        <v>1</v>
      </c>
      <c r="BY25" s="28">
        <v>2</v>
      </c>
      <c r="CA25" s="30" t="s">
        <v>62</v>
      </c>
      <c r="CB25" s="44">
        <v>0</v>
      </c>
      <c r="CC25" s="44">
        <v>1</v>
      </c>
      <c r="CD25" s="44">
        <v>0</v>
      </c>
      <c r="CE25" s="44">
        <v>1</v>
      </c>
      <c r="CF25" s="28">
        <v>2</v>
      </c>
      <c r="CI25" s="30" t="s">
        <v>62</v>
      </c>
      <c r="CJ25" s="44">
        <v>0</v>
      </c>
      <c r="CK25" s="44">
        <v>7</v>
      </c>
      <c r="CL25" s="44">
        <v>0</v>
      </c>
      <c r="CM25" s="44">
        <v>1</v>
      </c>
      <c r="CN25" s="28">
        <v>8</v>
      </c>
    </row>
    <row r="26" spans="1:92" s="30" customFormat="1" ht="12.75" customHeight="1" x14ac:dyDescent="0.35">
      <c r="A26" s="29">
        <v>73</v>
      </c>
      <c r="B26" s="30" t="s">
        <v>33</v>
      </c>
      <c r="C26" s="44">
        <v>0</v>
      </c>
      <c r="D26" s="44">
        <v>3</v>
      </c>
      <c r="E26" s="44">
        <v>0</v>
      </c>
      <c r="F26" s="44">
        <v>0</v>
      </c>
      <c r="G26" s="28">
        <v>3</v>
      </c>
      <c r="I26" s="30" t="s">
        <v>33</v>
      </c>
      <c r="J26" s="44">
        <v>0</v>
      </c>
      <c r="K26" s="44">
        <v>0</v>
      </c>
      <c r="L26" s="44">
        <v>0</v>
      </c>
      <c r="M26" s="44">
        <v>0</v>
      </c>
      <c r="N26" s="28">
        <v>0</v>
      </c>
      <c r="P26" s="30" t="s">
        <v>33</v>
      </c>
      <c r="Q26" s="44">
        <v>0</v>
      </c>
      <c r="R26" s="44">
        <v>0</v>
      </c>
      <c r="S26" s="44">
        <v>0</v>
      </c>
      <c r="T26" s="44">
        <v>0</v>
      </c>
      <c r="U26" s="28">
        <v>0</v>
      </c>
      <c r="W26" s="30" t="s">
        <v>33</v>
      </c>
      <c r="X26" s="44">
        <v>0</v>
      </c>
      <c r="Y26" s="44">
        <v>0</v>
      </c>
      <c r="Z26" s="44">
        <v>0</v>
      </c>
      <c r="AA26" s="44">
        <v>0</v>
      </c>
      <c r="AB26" s="28">
        <v>0</v>
      </c>
      <c r="AD26" s="30" t="s">
        <v>33</v>
      </c>
      <c r="AE26" s="44">
        <v>0</v>
      </c>
      <c r="AF26" s="44">
        <v>0</v>
      </c>
      <c r="AG26" s="44">
        <v>0</v>
      </c>
      <c r="AH26" s="44">
        <v>0</v>
      </c>
      <c r="AI26" s="28">
        <v>0</v>
      </c>
      <c r="AK26" s="30" t="s">
        <v>33</v>
      </c>
      <c r="AL26" s="44">
        <v>0</v>
      </c>
      <c r="AM26" s="44">
        <v>0</v>
      </c>
      <c r="AN26" s="44">
        <v>0</v>
      </c>
      <c r="AO26" s="44">
        <v>5</v>
      </c>
      <c r="AP26" s="28">
        <v>5</v>
      </c>
      <c r="AR26" s="30" t="s">
        <v>33</v>
      </c>
      <c r="AS26" s="44">
        <v>5</v>
      </c>
      <c r="AT26" s="44">
        <v>0</v>
      </c>
      <c r="AU26" s="44">
        <v>0</v>
      </c>
      <c r="AV26" s="44">
        <v>0</v>
      </c>
      <c r="AW26" s="28">
        <v>5</v>
      </c>
      <c r="AY26" s="30" t="s">
        <v>33</v>
      </c>
      <c r="AZ26" s="44">
        <v>26</v>
      </c>
      <c r="BA26" s="44">
        <v>7</v>
      </c>
      <c r="BB26" s="44">
        <v>0</v>
      </c>
      <c r="BC26" s="44">
        <v>4</v>
      </c>
      <c r="BD26" s="28">
        <v>37</v>
      </c>
      <c r="BF26" s="30" t="s">
        <v>33</v>
      </c>
      <c r="BG26" s="44">
        <v>0</v>
      </c>
      <c r="BH26" s="44">
        <v>0</v>
      </c>
      <c r="BI26" s="44">
        <v>0</v>
      </c>
      <c r="BJ26" s="44">
        <v>0</v>
      </c>
      <c r="BK26" s="28">
        <v>0</v>
      </c>
      <c r="BM26" s="30" t="s">
        <v>33</v>
      </c>
      <c r="BN26" s="44">
        <v>1</v>
      </c>
      <c r="BO26" s="44">
        <v>0</v>
      </c>
      <c r="BP26" s="44">
        <v>0</v>
      </c>
      <c r="BQ26" s="44"/>
      <c r="BR26" s="28">
        <v>1</v>
      </c>
      <c r="BT26" s="30" t="s">
        <v>33</v>
      </c>
      <c r="BU26" s="44">
        <v>0</v>
      </c>
      <c r="BV26" s="44">
        <v>0</v>
      </c>
      <c r="BW26" s="44">
        <v>0</v>
      </c>
      <c r="BX26" s="44">
        <v>0</v>
      </c>
      <c r="BY26" s="28">
        <v>0</v>
      </c>
      <c r="CA26" s="30" t="s">
        <v>33</v>
      </c>
      <c r="CB26" s="44">
        <v>0</v>
      </c>
      <c r="CC26" s="44">
        <v>1</v>
      </c>
      <c r="CD26" s="44">
        <v>0</v>
      </c>
      <c r="CE26" s="44">
        <v>1</v>
      </c>
      <c r="CF26" s="28">
        <v>2</v>
      </c>
      <c r="CI26" s="30" t="s">
        <v>33</v>
      </c>
      <c r="CJ26" s="44">
        <v>4</v>
      </c>
      <c r="CK26" s="44">
        <v>63</v>
      </c>
      <c r="CL26" s="44">
        <v>1</v>
      </c>
      <c r="CM26" s="44">
        <v>13</v>
      </c>
      <c r="CN26" s="28">
        <v>81</v>
      </c>
    </row>
    <row r="27" spans="1:92" s="30" customFormat="1" ht="12.75" customHeight="1" x14ac:dyDescent="0.35">
      <c r="A27" s="29">
        <v>74</v>
      </c>
      <c r="B27" s="30" t="s">
        <v>34</v>
      </c>
      <c r="C27" s="44">
        <v>2</v>
      </c>
      <c r="D27" s="44">
        <v>3</v>
      </c>
      <c r="E27" s="44">
        <v>0</v>
      </c>
      <c r="F27" s="44">
        <v>2</v>
      </c>
      <c r="G27" s="28">
        <v>7</v>
      </c>
      <c r="I27" s="30" t="s">
        <v>34</v>
      </c>
      <c r="J27" s="44">
        <v>1</v>
      </c>
      <c r="K27" s="44">
        <v>0</v>
      </c>
      <c r="L27" s="44">
        <v>0</v>
      </c>
      <c r="M27" s="44">
        <v>0</v>
      </c>
      <c r="N27" s="28">
        <v>1</v>
      </c>
      <c r="P27" s="30" t="s">
        <v>34</v>
      </c>
      <c r="Q27" s="44">
        <v>0</v>
      </c>
      <c r="R27" s="44">
        <v>0</v>
      </c>
      <c r="S27" s="44">
        <v>0</v>
      </c>
      <c r="T27" s="44">
        <v>0</v>
      </c>
      <c r="U27" s="28">
        <v>0</v>
      </c>
      <c r="W27" s="30" t="s">
        <v>34</v>
      </c>
      <c r="X27" s="44">
        <v>0</v>
      </c>
      <c r="Y27" s="44">
        <v>0</v>
      </c>
      <c r="Z27" s="44">
        <v>0</v>
      </c>
      <c r="AA27" s="44">
        <v>0</v>
      </c>
      <c r="AB27" s="28">
        <v>0</v>
      </c>
      <c r="AD27" s="30" t="s">
        <v>34</v>
      </c>
      <c r="AE27" s="44">
        <v>0</v>
      </c>
      <c r="AF27" s="44">
        <v>2</v>
      </c>
      <c r="AG27" s="44">
        <v>0</v>
      </c>
      <c r="AH27" s="44">
        <v>0</v>
      </c>
      <c r="AI27" s="28">
        <v>2</v>
      </c>
      <c r="AK27" s="30" t="s">
        <v>34</v>
      </c>
      <c r="AL27" s="44">
        <v>0</v>
      </c>
      <c r="AM27" s="44">
        <v>0</v>
      </c>
      <c r="AN27" s="44">
        <v>0</v>
      </c>
      <c r="AO27" s="44">
        <v>1</v>
      </c>
      <c r="AP27" s="28">
        <v>1</v>
      </c>
      <c r="AR27" s="30" t="s">
        <v>34</v>
      </c>
      <c r="AS27" s="44">
        <v>0</v>
      </c>
      <c r="AT27" s="44">
        <v>0</v>
      </c>
      <c r="AU27" s="44">
        <v>0</v>
      </c>
      <c r="AV27" s="44">
        <v>0</v>
      </c>
      <c r="AW27" s="28">
        <v>0</v>
      </c>
      <c r="AY27" s="30" t="s">
        <v>34</v>
      </c>
      <c r="AZ27" s="44">
        <v>37</v>
      </c>
      <c r="BA27" s="44">
        <v>5</v>
      </c>
      <c r="BB27" s="44">
        <v>0</v>
      </c>
      <c r="BC27" s="44">
        <v>1</v>
      </c>
      <c r="BD27" s="28">
        <v>43</v>
      </c>
      <c r="BF27" s="30" t="s">
        <v>34</v>
      </c>
      <c r="BG27" s="44">
        <v>0</v>
      </c>
      <c r="BH27" s="44">
        <v>0</v>
      </c>
      <c r="BI27" s="44">
        <v>0</v>
      </c>
      <c r="BJ27" s="44">
        <v>0</v>
      </c>
      <c r="BK27" s="28">
        <v>0</v>
      </c>
      <c r="BM27" s="30" t="s">
        <v>34</v>
      </c>
      <c r="BN27" s="44">
        <v>0</v>
      </c>
      <c r="BO27" s="44">
        <v>0</v>
      </c>
      <c r="BP27" s="44">
        <v>0</v>
      </c>
      <c r="BQ27" s="44"/>
      <c r="BR27" s="28">
        <v>0</v>
      </c>
      <c r="BT27" s="30" t="s">
        <v>34</v>
      </c>
      <c r="BU27" s="44">
        <v>0</v>
      </c>
      <c r="BV27" s="44">
        <v>56</v>
      </c>
      <c r="BW27" s="44">
        <v>0</v>
      </c>
      <c r="BX27" s="44">
        <v>11</v>
      </c>
      <c r="BY27" s="28">
        <v>67</v>
      </c>
      <c r="CA27" s="30" t="s">
        <v>34</v>
      </c>
      <c r="CB27" s="44">
        <v>0</v>
      </c>
      <c r="CC27" s="44">
        <v>0</v>
      </c>
      <c r="CD27" s="44">
        <v>0</v>
      </c>
      <c r="CE27" s="44">
        <v>0</v>
      </c>
      <c r="CF27" s="28">
        <v>0</v>
      </c>
      <c r="CI27" s="30" t="s">
        <v>34</v>
      </c>
      <c r="CJ27" s="44">
        <v>1</v>
      </c>
      <c r="CK27" s="44">
        <v>0</v>
      </c>
      <c r="CL27" s="44">
        <v>0</v>
      </c>
      <c r="CM27" s="44">
        <v>4</v>
      </c>
      <c r="CN27" s="28">
        <v>5</v>
      </c>
    </row>
    <row r="28" spans="1:92" s="30" customFormat="1" ht="12.75" customHeight="1" x14ac:dyDescent="0.35">
      <c r="A28" s="29">
        <v>75</v>
      </c>
      <c r="B28" s="30" t="s">
        <v>35</v>
      </c>
      <c r="C28" s="44">
        <v>0</v>
      </c>
      <c r="D28" s="44">
        <v>0</v>
      </c>
      <c r="E28" s="44">
        <v>0</v>
      </c>
      <c r="F28" s="44">
        <v>0</v>
      </c>
      <c r="G28" s="28">
        <v>0</v>
      </c>
      <c r="I28" s="30" t="s">
        <v>35</v>
      </c>
      <c r="J28" s="44">
        <v>1</v>
      </c>
      <c r="K28" s="44">
        <v>0</v>
      </c>
      <c r="L28" s="44">
        <v>0</v>
      </c>
      <c r="M28" s="44">
        <v>0</v>
      </c>
      <c r="N28" s="28">
        <v>1</v>
      </c>
      <c r="P28" s="30" t="s">
        <v>35</v>
      </c>
      <c r="Q28" s="44">
        <v>0</v>
      </c>
      <c r="R28" s="44">
        <v>0</v>
      </c>
      <c r="S28" s="44">
        <v>0</v>
      </c>
      <c r="T28" s="44">
        <v>0</v>
      </c>
      <c r="U28" s="28">
        <v>0</v>
      </c>
      <c r="W28" s="30" t="s">
        <v>35</v>
      </c>
      <c r="X28" s="44">
        <v>0</v>
      </c>
      <c r="Y28" s="44">
        <v>0</v>
      </c>
      <c r="Z28" s="44">
        <v>0</v>
      </c>
      <c r="AA28" s="44">
        <v>0</v>
      </c>
      <c r="AB28" s="28">
        <v>0</v>
      </c>
      <c r="AD28" s="30" t="s">
        <v>35</v>
      </c>
      <c r="AE28" s="44">
        <v>0</v>
      </c>
      <c r="AF28" s="44">
        <v>0</v>
      </c>
      <c r="AG28" s="44">
        <v>0</v>
      </c>
      <c r="AH28" s="44">
        <v>9</v>
      </c>
      <c r="AI28" s="28">
        <v>9</v>
      </c>
      <c r="AK28" s="30" t="s">
        <v>35</v>
      </c>
      <c r="AL28" s="44">
        <v>5</v>
      </c>
      <c r="AM28" s="44">
        <v>0</v>
      </c>
      <c r="AN28" s="44">
        <v>1</v>
      </c>
      <c r="AO28" s="44">
        <v>0</v>
      </c>
      <c r="AP28" s="28">
        <v>6</v>
      </c>
      <c r="AR28" s="30" t="s">
        <v>35</v>
      </c>
      <c r="AS28" s="44">
        <v>0</v>
      </c>
      <c r="AT28" s="44">
        <v>0</v>
      </c>
      <c r="AU28" s="44">
        <v>0</v>
      </c>
      <c r="AV28" s="44">
        <v>0</v>
      </c>
      <c r="AW28" s="28">
        <v>0</v>
      </c>
      <c r="AY28" s="30" t="s">
        <v>35</v>
      </c>
      <c r="AZ28" s="44">
        <v>8</v>
      </c>
      <c r="BA28" s="44">
        <v>4</v>
      </c>
      <c r="BB28" s="44">
        <v>0</v>
      </c>
      <c r="BC28" s="44">
        <v>2</v>
      </c>
      <c r="BD28" s="28">
        <v>14</v>
      </c>
      <c r="BF28" s="30" t="s">
        <v>35</v>
      </c>
      <c r="BG28" s="44">
        <v>0</v>
      </c>
      <c r="BH28" s="44">
        <v>0</v>
      </c>
      <c r="BI28" s="44">
        <v>2</v>
      </c>
      <c r="BJ28" s="44">
        <v>0</v>
      </c>
      <c r="BK28" s="28">
        <v>2</v>
      </c>
      <c r="BM28" s="30" t="s">
        <v>35</v>
      </c>
      <c r="BN28" s="44">
        <v>0</v>
      </c>
      <c r="BO28" s="44">
        <v>0</v>
      </c>
      <c r="BP28" s="44">
        <v>0</v>
      </c>
      <c r="BQ28" s="44"/>
      <c r="BR28" s="28">
        <v>0</v>
      </c>
      <c r="BT28" s="30" t="s">
        <v>35</v>
      </c>
      <c r="BU28" s="44">
        <v>4</v>
      </c>
      <c r="BV28" s="44">
        <v>31</v>
      </c>
      <c r="BW28" s="44">
        <v>1</v>
      </c>
      <c r="BX28" s="44">
        <v>9</v>
      </c>
      <c r="BY28" s="28">
        <v>45</v>
      </c>
      <c r="CA28" s="30" t="s">
        <v>35</v>
      </c>
      <c r="CB28" s="44">
        <v>0</v>
      </c>
      <c r="CC28" s="44">
        <v>0</v>
      </c>
      <c r="CD28" s="44">
        <v>0</v>
      </c>
      <c r="CE28" s="44">
        <v>0</v>
      </c>
      <c r="CF28" s="28">
        <v>0</v>
      </c>
      <c r="CI28" s="30" t="s">
        <v>35</v>
      </c>
      <c r="CJ28" s="44">
        <v>1</v>
      </c>
      <c r="CK28" s="44">
        <v>0</v>
      </c>
      <c r="CL28" s="44">
        <v>0</v>
      </c>
      <c r="CM28" s="44">
        <v>0</v>
      </c>
      <c r="CN28" s="28">
        <v>1</v>
      </c>
    </row>
    <row r="29" spans="1:92" s="30" customFormat="1" ht="12.75" customHeight="1" x14ac:dyDescent="0.35">
      <c r="A29" s="29">
        <v>76</v>
      </c>
      <c r="B29" s="30" t="s">
        <v>36</v>
      </c>
      <c r="C29" s="44">
        <v>0</v>
      </c>
      <c r="D29" s="44">
        <v>2</v>
      </c>
      <c r="E29" s="44">
        <v>0</v>
      </c>
      <c r="F29" s="44">
        <v>0</v>
      </c>
      <c r="G29" s="28">
        <v>2</v>
      </c>
      <c r="I29" s="30" t="s">
        <v>36</v>
      </c>
      <c r="J29" s="44">
        <v>0</v>
      </c>
      <c r="K29" s="44">
        <v>0</v>
      </c>
      <c r="L29" s="44">
        <v>0</v>
      </c>
      <c r="M29" s="44">
        <v>1</v>
      </c>
      <c r="N29" s="28">
        <v>1</v>
      </c>
      <c r="P29" s="30" t="s">
        <v>36</v>
      </c>
      <c r="Q29" s="44">
        <v>0</v>
      </c>
      <c r="R29" s="44">
        <v>0</v>
      </c>
      <c r="S29" s="44">
        <v>0</v>
      </c>
      <c r="T29" s="44">
        <v>0</v>
      </c>
      <c r="U29" s="28">
        <v>0</v>
      </c>
      <c r="W29" s="30" t="s">
        <v>36</v>
      </c>
      <c r="X29" s="44">
        <v>0</v>
      </c>
      <c r="Y29" s="44">
        <v>0</v>
      </c>
      <c r="Z29" s="44">
        <v>0</v>
      </c>
      <c r="AA29" s="44">
        <v>0</v>
      </c>
      <c r="AB29" s="28">
        <v>0</v>
      </c>
      <c r="AD29" s="30" t="s">
        <v>36</v>
      </c>
      <c r="AE29" s="44">
        <v>0</v>
      </c>
      <c r="AF29" s="44">
        <v>0</v>
      </c>
      <c r="AG29" s="44">
        <v>0</v>
      </c>
      <c r="AH29" s="44">
        <v>0</v>
      </c>
      <c r="AI29" s="28">
        <v>0</v>
      </c>
      <c r="AK29" s="30" t="s">
        <v>36</v>
      </c>
      <c r="AL29" s="44">
        <v>0</v>
      </c>
      <c r="AM29" s="44">
        <v>0</v>
      </c>
      <c r="AN29" s="44">
        <v>0</v>
      </c>
      <c r="AO29" s="44">
        <v>1</v>
      </c>
      <c r="AP29" s="28">
        <v>1</v>
      </c>
      <c r="AR29" s="30" t="s">
        <v>36</v>
      </c>
      <c r="AS29" s="44">
        <v>2</v>
      </c>
      <c r="AT29" s="44">
        <v>1</v>
      </c>
      <c r="AU29" s="44">
        <v>0</v>
      </c>
      <c r="AV29" s="44">
        <v>1</v>
      </c>
      <c r="AW29" s="28">
        <v>4</v>
      </c>
      <c r="AY29" s="30" t="s">
        <v>36</v>
      </c>
      <c r="AZ29" s="44">
        <v>6</v>
      </c>
      <c r="BA29" s="44">
        <v>3</v>
      </c>
      <c r="BB29" s="44">
        <v>0</v>
      </c>
      <c r="BC29" s="44">
        <v>1</v>
      </c>
      <c r="BD29" s="28">
        <v>10</v>
      </c>
      <c r="BF29" s="30" t="s">
        <v>36</v>
      </c>
      <c r="BG29" s="44">
        <v>1</v>
      </c>
      <c r="BH29" s="44">
        <v>1</v>
      </c>
      <c r="BI29" s="44">
        <v>1</v>
      </c>
      <c r="BJ29" s="44">
        <v>0</v>
      </c>
      <c r="BK29" s="28">
        <v>3</v>
      </c>
      <c r="BM29" s="30" t="s">
        <v>36</v>
      </c>
      <c r="BN29" s="44">
        <v>0</v>
      </c>
      <c r="BO29" s="44">
        <v>0</v>
      </c>
      <c r="BP29" s="44">
        <v>0</v>
      </c>
      <c r="BQ29" s="44"/>
      <c r="BR29" s="28">
        <v>0</v>
      </c>
      <c r="BT29" s="30" t="s">
        <v>36</v>
      </c>
      <c r="BU29" s="44">
        <v>0</v>
      </c>
      <c r="BV29" s="44">
        <v>3</v>
      </c>
      <c r="BW29" s="44">
        <v>0</v>
      </c>
      <c r="BX29" s="44">
        <v>0</v>
      </c>
      <c r="BY29" s="28">
        <v>3</v>
      </c>
      <c r="CA29" s="30" t="s">
        <v>36</v>
      </c>
      <c r="CB29" s="44">
        <v>0</v>
      </c>
      <c r="CC29" s="44">
        <v>0</v>
      </c>
      <c r="CD29" s="44">
        <v>0</v>
      </c>
      <c r="CE29" s="44">
        <v>1</v>
      </c>
      <c r="CF29" s="28">
        <v>1</v>
      </c>
      <c r="CI29" s="30" t="s">
        <v>36</v>
      </c>
      <c r="CJ29" s="44">
        <v>0</v>
      </c>
      <c r="CK29" s="44">
        <v>30</v>
      </c>
      <c r="CL29" s="44">
        <v>0</v>
      </c>
      <c r="CM29" s="44">
        <v>8</v>
      </c>
      <c r="CN29" s="28">
        <v>38</v>
      </c>
    </row>
    <row r="30" spans="1:92" s="30" customFormat="1" ht="12.75" customHeight="1" x14ac:dyDescent="0.35">
      <c r="A30" s="29">
        <v>79</v>
      </c>
      <c r="B30" s="30" t="s">
        <v>38</v>
      </c>
      <c r="C30" s="44">
        <v>1</v>
      </c>
      <c r="D30" s="44">
        <v>2</v>
      </c>
      <c r="E30" s="44">
        <v>0</v>
      </c>
      <c r="F30" s="44">
        <v>0</v>
      </c>
      <c r="G30" s="28">
        <v>3</v>
      </c>
      <c r="I30" s="30" t="s">
        <v>38</v>
      </c>
      <c r="J30" s="44">
        <v>3</v>
      </c>
      <c r="K30" s="44">
        <v>1</v>
      </c>
      <c r="L30" s="44">
        <v>0</v>
      </c>
      <c r="M30" s="44">
        <v>0</v>
      </c>
      <c r="N30" s="28">
        <v>4</v>
      </c>
      <c r="P30" s="30" t="s">
        <v>38</v>
      </c>
      <c r="Q30" s="44">
        <v>0</v>
      </c>
      <c r="R30" s="44">
        <v>0</v>
      </c>
      <c r="S30" s="44">
        <v>0</v>
      </c>
      <c r="T30" s="44">
        <v>0</v>
      </c>
      <c r="U30" s="28">
        <v>0</v>
      </c>
      <c r="W30" s="30" t="s">
        <v>38</v>
      </c>
      <c r="X30" s="44">
        <v>0</v>
      </c>
      <c r="Y30" s="44">
        <v>0</v>
      </c>
      <c r="Z30" s="44">
        <v>0</v>
      </c>
      <c r="AA30" s="44">
        <v>0</v>
      </c>
      <c r="AB30" s="28">
        <v>0</v>
      </c>
      <c r="AD30" s="30" t="s">
        <v>38</v>
      </c>
      <c r="AE30" s="44">
        <v>0</v>
      </c>
      <c r="AF30" s="44">
        <v>0</v>
      </c>
      <c r="AG30" s="44">
        <v>0</v>
      </c>
      <c r="AH30" s="44">
        <v>0</v>
      </c>
      <c r="AI30" s="28">
        <v>0</v>
      </c>
      <c r="AK30" s="30" t="s">
        <v>38</v>
      </c>
      <c r="AL30" s="44">
        <v>0</v>
      </c>
      <c r="AM30" s="44">
        <v>0</v>
      </c>
      <c r="AN30" s="44">
        <v>0</v>
      </c>
      <c r="AO30" s="44">
        <v>0</v>
      </c>
      <c r="AP30" s="28">
        <v>0</v>
      </c>
      <c r="AR30" s="30" t="s">
        <v>38</v>
      </c>
      <c r="AS30" s="44">
        <v>0</v>
      </c>
      <c r="AT30" s="44">
        <v>0</v>
      </c>
      <c r="AU30" s="44">
        <v>0</v>
      </c>
      <c r="AV30" s="44">
        <v>0</v>
      </c>
      <c r="AW30" s="28">
        <v>0</v>
      </c>
      <c r="AY30" s="30" t="s">
        <v>38</v>
      </c>
      <c r="AZ30" s="44">
        <v>5</v>
      </c>
      <c r="BA30" s="44">
        <v>1</v>
      </c>
      <c r="BB30" s="44">
        <v>1</v>
      </c>
      <c r="BC30" s="44">
        <v>2</v>
      </c>
      <c r="BD30" s="28">
        <v>9</v>
      </c>
      <c r="BF30" s="30" t="s">
        <v>38</v>
      </c>
      <c r="BG30" s="44">
        <v>0</v>
      </c>
      <c r="BH30" s="44">
        <v>0</v>
      </c>
      <c r="BI30" s="44">
        <v>0</v>
      </c>
      <c r="BJ30" s="44">
        <v>0</v>
      </c>
      <c r="BK30" s="28">
        <v>0</v>
      </c>
      <c r="BM30" s="30" t="s">
        <v>38</v>
      </c>
      <c r="BN30" s="44">
        <v>1</v>
      </c>
      <c r="BO30" s="44">
        <v>0</v>
      </c>
      <c r="BP30" s="44">
        <v>0</v>
      </c>
      <c r="BQ30" s="44"/>
      <c r="BR30" s="28">
        <v>1</v>
      </c>
      <c r="BT30" s="30" t="s">
        <v>38</v>
      </c>
      <c r="BU30" s="44">
        <v>3</v>
      </c>
      <c r="BV30" s="44">
        <v>3</v>
      </c>
      <c r="BW30" s="44">
        <v>1</v>
      </c>
      <c r="BX30" s="44">
        <v>5</v>
      </c>
      <c r="BY30" s="28">
        <v>12</v>
      </c>
      <c r="CA30" s="30" t="s">
        <v>38</v>
      </c>
      <c r="CB30" s="44">
        <v>0</v>
      </c>
      <c r="CC30" s="44">
        <v>0</v>
      </c>
      <c r="CD30" s="44">
        <v>0</v>
      </c>
      <c r="CE30" s="44">
        <v>0</v>
      </c>
      <c r="CF30" s="28">
        <v>0</v>
      </c>
      <c r="CI30" s="30" t="s">
        <v>38</v>
      </c>
      <c r="CJ30" s="44">
        <v>2</v>
      </c>
      <c r="CK30" s="44">
        <v>44</v>
      </c>
      <c r="CL30" s="44">
        <v>0</v>
      </c>
      <c r="CM30" s="44">
        <v>6</v>
      </c>
      <c r="CN30" s="28">
        <v>52</v>
      </c>
    </row>
    <row r="31" spans="1:92" s="30" customFormat="1" ht="12.75" customHeight="1" x14ac:dyDescent="0.35">
      <c r="A31" s="29"/>
      <c r="B31" s="30" t="s">
        <v>39</v>
      </c>
      <c r="C31" s="44">
        <v>0</v>
      </c>
      <c r="D31" s="44">
        <v>0</v>
      </c>
      <c r="E31" s="44">
        <v>0</v>
      </c>
      <c r="F31" s="44">
        <v>0</v>
      </c>
      <c r="G31" s="28">
        <v>0</v>
      </c>
      <c r="I31" s="30" t="s">
        <v>39</v>
      </c>
      <c r="J31" s="44">
        <v>0</v>
      </c>
      <c r="K31" s="44">
        <v>0</v>
      </c>
      <c r="L31" s="44">
        <v>0</v>
      </c>
      <c r="M31" s="44">
        <v>0</v>
      </c>
      <c r="N31" s="28">
        <v>0</v>
      </c>
      <c r="P31" s="30" t="s">
        <v>39</v>
      </c>
      <c r="Q31" s="44">
        <v>0</v>
      </c>
      <c r="R31" s="44">
        <v>0</v>
      </c>
      <c r="S31" s="44">
        <v>0</v>
      </c>
      <c r="T31" s="44">
        <v>0</v>
      </c>
      <c r="U31" s="28">
        <v>0</v>
      </c>
      <c r="W31" s="30" t="s">
        <v>39</v>
      </c>
      <c r="X31" s="44">
        <v>0</v>
      </c>
      <c r="Y31" s="44">
        <v>0</v>
      </c>
      <c r="Z31" s="44">
        <v>0</v>
      </c>
      <c r="AA31" s="44">
        <v>0</v>
      </c>
      <c r="AB31" s="28">
        <v>0</v>
      </c>
      <c r="AD31" s="30" t="s">
        <v>39</v>
      </c>
      <c r="AE31" s="44">
        <v>0</v>
      </c>
      <c r="AF31" s="44">
        <v>0</v>
      </c>
      <c r="AG31" s="44">
        <v>0</v>
      </c>
      <c r="AH31" s="44">
        <v>0</v>
      </c>
      <c r="AI31" s="28">
        <v>0</v>
      </c>
      <c r="AK31" s="30" t="s">
        <v>39</v>
      </c>
      <c r="AL31" s="44">
        <v>0</v>
      </c>
      <c r="AM31" s="44">
        <v>0</v>
      </c>
      <c r="AN31" s="44">
        <v>0</v>
      </c>
      <c r="AO31" s="44">
        <v>0</v>
      </c>
      <c r="AP31" s="28">
        <v>0</v>
      </c>
      <c r="AR31" s="30" t="s">
        <v>39</v>
      </c>
      <c r="AS31" s="44">
        <v>0</v>
      </c>
      <c r="AT31" s="44">
        <v>0</v>
      </c>
      <c r="AU31" s="44">
        <v>0</v>
      </c>
      <c r="AV31" s="44">
        <v>0</v>
      </c>
      <c r="AW31" s="28">
        <v>0</v>
      </c>
      <c r="AY31" s="30" t="s">
        <v>39</v>
      </c>
      <c r="AZ31" s="44">
        <v>0</v>
      </c>
      <c r="BA31" s="44">
        <v>0</v>
      </c>
      <c r="BB31" s="44">
        <v>0</v>
      </c>
      <c r="BC31" s="44">
        <v>0</v>
      </c>
      <c r="BD31" s="28">
        <v>0</v>
      </c>
      <c r="BF31" s="30" t="s">
        <v>39</v>
      </c>
      <c r="BG31" s="44">
        <v>0</v>
      </c>
      <c r="BH31" s="44">
        <v>0</v>
      </c>
      <c r="BI31" s="44">
        <v>0</v>
      </c>
      <c r="BJ31" s="44">
        <v>0</v>
      </c>
      <c r="BK31" s="28">
        <v>0</v>
      </c>
      <c r="BM31" s="30" t="s">
        <v>39</v>
      </c>
      <c r="BN31" s="44">
        <v>0</v>
      </c>
      <c r="BO31" s="44">
        <v>0</v>
      </c>
      <c r="BP31" s="44">
        <v>0</v>
      </c>
      <c r="BQ31" s="44"/>
      <c r="BR31" s="28">
        <v>0</v>
      </c>
      <c r="BT31" s="30" t="s">
        <v>39</v>
      </c>
      <c r="BU31" s="44">
        <v>0</v>
      </c>
      <c r="BV31" s="44">
        <v>0</v>
      </c>
      <c r="BW31" s="44">
        <v>1</v>
      </c>
      <c r="BX31" s="44">
        <v>0</v>
      </c>
      <c r="BY31" s="28">
        <v>1</v>
      </c>
      <c r="CA31" s="30" t="s">
        <v>39</v>
      </c>
      <c r="CB31" s="44">
        <v>0</v>
      </c>
      <c r="CC31" s="44">
        <v>0</v>
      </c>
      <c r="CD31" s="44">
        <v>0</v>
      </c>
      <c r="CE31" s="44">
        <v>0</v>
      </c>
      <c r="CF31" s="28">
        <v>0</v>
      </c>
      <c r="CI31" s="30" t="s">
        <v>39</v>
      </c>
      <c r="CJ31" s="44">
        <v>0</v>
      </c>
      <c r="CK31" s="44">
        <v>0</v>
      </c>
      <c r="CL31" s="44">
        <v>2</v>
      </c>
      <c r="CM31" s="44">
        <v>0</v>
      </c>
      <c r="CN31" s="28">
        <v>2</v>
      </c>
    </row>
    <row r="32" spans="1:92" s="30" customFormat="1" ht="12.75" customHeight="1" x14ac:dyDescent="0.35">
      <c r="A32" s="29">
        <v>80</v>
      </c>
      <c r="B32" s="30" t="s">
        <v>40</v>
      </c>
      <c r="C32" s="44">
        <v>1</v>
      </c>
      <c r="D32" s="44">
        <v>2</v>
      </c>
      <c r="E32" s="44">
        <v>0</v>
      </c>
      <c r="F32" s="44">
        <v>0</v>
      </c>
      <c r="G32" s="28">
        <v>3</v>
      </c>
      <c r="I32" s="30" t="s">
        <v>40</v>
      </c>
      <c r="J32" s="44">
        <v>0</v>
      </c>
      <c r="K32" s="44">
        <v>0</v>
      </c>
      <c r="L32" s="44">
        <v>1</v>
      </c>
      <c r="M32" s="44">
        <v>1</v>
      </c>
      <c r="N32" s="28">
        <v>2</v>
      </c>
      <c r="P32" s="30" t="s">
        <v>40</v>
      </c>
      <c r="Q32" s="44">
        <v>0</v>
      </c>
      <c r="R32" s="44">
        <v>0</v>
      </c>
      <c r="S32" s="44">
        <v>0</v>
      </c>
      <c r="T32" s="44">
        <v>0</v>
      </c>
      <c r="U32" s="28">
        <v>0</v>
      </c>
      <c r="W32" s="30" t="s">
        <v>40</v>
      </c>
      <c r="X32" s="44">
        <v>0</v>
      </c>
      <c r="Y32" s="44">
        <v>0</v>
      </c>
      <c r="Z32" s="44">
        <v>0</v>
      </c>
      <c r="AA32" s="44">
        <v>0</v>
      </c>
      <c r="AB32" s="28">
        <v>0</v>
      </c>
      <c r="AD32" s="30" t="s">
        <v>40</v>
      </c>
      <c r="AE32" s="44">
        <v>0</v>
      </c>
      <c r="AF32" s="44">
        <v>0</v>
      </c>
      <c r="AG32" s="44">
        <v>0</v>
      </c>
      <c r="AH32" s="44">
        <v>0</v>
      </c>
      <c r="AI32" s="28">
        <v>0</v>
      </c>
      <c r="AK32" s="30" t="s">
        <v>40</v>
      </c>
      <c r="AL32" s="44">
        <v>0</v>
      </c>
      <c r="AM32" s="44">
        <v>0</v>
      </c>
      <c r="AN32" s="44">
        <v>0</v>
      </c>
      <c r="AO32" s="44">
        <v>0</v>
      </c>
      <c r="AP32" s="28">
        <v>0</v>
      </c>
      <c r="AR32" s="30" t="s">
        <v>40</v>
      </c>
      <c r="AS32" s="44">
        <v>0</v>
      </c>
      <c r="AT32" s="44">
        <v>0</v>
      </c>
      <c r="AU32" s="44">
        <v>0</v>
      </c>
      <c r="AV32" s="44">
        <v>0</v>
      </c>
      <c r="AW32" s="28">
        <v>0</v>
      </c>
      <c r="AY32" s="30" t="s">
        <v>40</v>
      </c>
      <c r="AZ32" s="44">
        <v>14</v>
      </c>
      <c r="BA32" s="44">
        <v>5</v>
      </c>
      <c r="BB32" s="44">
        <v>0</v>
      </c>
      <c r="BC32" s="44">
        <v>5</v>
      </c>
      <c r="BD32" s="28">
        <v>24</v>
      </c>
      <c r="BF32" s="30" t="s">
        <v>40</v>
      </c>
      <c r="BG32" s="44">
        <v>0</v>
      </c>
      <c r="BH32" s="44">
        <v>1</v>
      </c>
      <c r="BI32" s="44">
        <v>0</v>
      </c>
      <c r="BJ32" s="44">
        <v>1</v>
      </c>
      <c r="BK32" s="28">
        <v>2</v>
      </c>
      <c r="BM32" s="30" t="s">
        <v>40</v>
      </c>
      <c r="BN32" s="44">
        <v>0</v>
      </c>
      <c r="BO32" s="44">
        <v>0</v>
      </c>
      <c r="BP32" s="44">
        <v>0</v>
      </c>
      <c r="BQ32" s="44"/>
      <c r="BR32" s="28">
        <v>0</v>
      </c>
      <c r="BT32" s="30" t="s">
        <v>40</v>
      </c>
      <c r="BU32" s="44">
        <v>2</v>
      </c>
      <c r="BV32" s="44">
        <v>2</v>
      </c>
      <c r="BW32" s="44">
        <v>0</v>
      </c>
      <c r="BX32" s="44">
        <v>4</v>
      </c>
      <c r="BY32" s="28">
        <v>8</v>
      </c>
      <c r="CA32" s="30" t="s">
        <v>40</v>
      </c>
      <c r="CB32" s="44">
        <v>0</v>
      </c>
      <c r="CC32" s="44">
        <v>0</v>
      </c>
      <c r="CD32" s="44">
        <v>0</v>
      </c>
      <c r="CE32" s="44">
        <v>0</v>
      </c>
      <c r="CF32" s="28">
        <v>0</v>
      </c>
      <c r="CI32" s="30" t="s">
        <v>40</v>
      </c>
      <c r="CJ32" s="44">
        <v>1</v>
      </c>
      <c r="CK32" s="44">
        <v>45</v>
      </c>
      <c r="CL32" s="44">
        <v>0</v>
      </c>
      <c r="CM32" s="44">
        <v>0</v>
      </c>
      <c r="CN32" s="28">
        <v>46</v>
      </c>
    </row>
    <row r="33" spans="1:92" s="30" customFormat="1" ht="13.5" customHeight="1" x14ac:dyDescent="0.35">
      <c r="A33" s="29">
        <v>81</v>
      </c>
      <c r="B33" s="30" t="s">
        <v>41</v>
      </c>
      <c r="C33" s="44">
        <v>0</v>
      </c>
      <c r="D33" s="44">
        <v>2</v>
      </c>
      <c r="E33" s="44">
        <v>0</v>
      </c>
      <c r="F33" s="44">
        <v>0</v>
      </c>
      <c r="G33" s="28">
        <v>2</v>
      </c>
      <c r="I33" s="30" t="s">
        <v>41</v>
      </c>
      <c r="J33" s="44">
        <v>0</v>
      </c>
      <c r="K33" s="44">
        <v>0</v>
      </c>
      <c r="L33" s="44">
        <v>0</v>
      </c>
      <c r="M33" s="44">
        <v>0</v>
      </c>
      <c r="N33" s="28">
        <v>0</v>
      </c>
      <c r="P33" s="30" t="s">
        <v>41</v>
      </c>
      <c r="Q33" s="44">
        <v>0</v>
      </c>
      <c r="R33" s="44">
        <v>0</v>
      </c>
      <c r="S33" s="44">
        <v>0</v>
      </c>
      <c r="T33" s="44">
        <v>0</v>
      </c>
      <c r="U33" s="28">
        <v>0</v>
      </c>
      <c r="W33" s="30" t="s">
        <v>41</v>
      </c>
      <c r="X33" s="44">
        <v>0</v>
      </c>
      <c r="Y33" s="44">
        <v>0</v>
      </c>
      <c r="Z33" s="44">
        <v>0</v>
      </c>
      <c r="AA33" s="44">
        <v>0</v>
      </c>
      <c r="AB33" s="28">
        <v>0</v>
      </c>
      <c r="AD33" s="30" t="s">
        <v>41</v>
      </c>
      <c r="AE33" s="44">
        <v>0</v>
      </c>
      <c r="AF33" s="44">
        <v>0</v>
      </c>
      <c r="AG33" s="44">
        <v>0</v>
      </c>
      <c r="AH33" s="44">
        <v>1</v>
      </c>
      <c r="AI33" s="28">
        <v>1</v>
      </c>
      <c r="AK33" s="30" t="s">
        <v>41</v>
      </c>
      <c r="AL33" s="44">
        <v>0</v>
      </c>
      <c r="AM33" s="44">
        <v>0</v>
      </c>
      <c r="AN33" s="44">
        <v>0</v>
      </c>
      <c r="AO33" s="44">
        <v>0</v>
      </c>
      <c r="AP33" s="28">
        <v>0</v>
      </c>
      <c r="AR33" s="30" t="s">
        <v>41</v>
      </c>
      <c r="AS33" s="44">
        <v>1</v>
      </c>
      <c r="AT33" s="44">
        <v>0</v>
      </c>
      <c r="AU33" s="44">
        <v>0</v>
      </c>
      <c r="AV33" s="44">
        <v>0</v>
      </c>
      <c r="AW33" s="28">
        <v>1</v>
      </c>
      <c r="AY33" s="30" t="s">
        <v>41</v>
      </c>
      <c r="AZ33" s="44">
        <v>23</v>
      </c>
      <c r="BA33" s="44">
        <v>5</v>
      </c>
      <c r="BB33" s="44">
        <v>0</v>
      </c>
      <c r="BC33" s="44">
        <v>2</v>
      </c>
      <c r="BD33" s="28">
        <v>30</v>
      </c>
      <c r="BF33" s="30" t="s">
        <v>41</v>
      </c>
      <c r="BG33" s="44">
        <v>0</v>
      </c>
      <c r="BH33" s="44">
        <v>0</v>
      </c>
      <c r="BI33" s="44">
        <v>0</v>
      </c>
      <c r="BJ33" s="44">
        <v>0</v>
      </c>
      <c r="BK33" s="28">
        <v>0</v>
      </c>
      <c r="BM33" s="30" t="s">
        <v>41</v>
      </c>
      <c r="BN33" s="44">
        <v>0</v>
      </c>
      <c r="BO33" s="44">
        <v>0</v>
      </c>
      <c r="BP33" s="44">
        <v>0</v>
      </c>
      <c r="BQ33" s="44"/>
      <c r="BR33" s="28">
        <v>0</v>
      </c>
      <c r="BT33" s="30" t="s">
        <v>41</v>
      </c>
      <c r="BU33" s="44">
        <v>2</v>
      </c>
      <c r="BV33" s="44">
        <v>13</v>
      </c>
      <c r="BW33" s="44">
        <v>1</v>
      </c>
      <c r="BX33" s="44">
        <v>5</v>
      </c>
      <c r="BY33" s="28">
        <v>21</v>
      </c>
      <c r="CA33" s="30" t="s">
        <v>41</v>
      </c>
      <c r="CB33" s="44">
        <v>0</v>
      </c>
      <c r="CC33" s="44">
        <v>0</v>
      </c>
      <c r="CD33" s="44">
        <v>0</v>
      </c>
      <c r="CE33" s="44">
        <v>0</v>
      </c>
      <c r="CF33" s="28">
        <v>0</v>
      </c>
      <c r="CI33" s="30" t="s">
        <v>41</v>
      </c>
      <c r="CJ33" s="44">
        <v>0</v>
      </c>
      <c r="CK33" s="44">
        <v>6</v>
      </c>
      <c r="CL33" s="44">
        <v>0</v>
      </c>
      <c r="CM33" s="44">
        <v>0</v>
      </c>
      <c r="CN33" s="28">
        <v>6</v>
      </c>
    </row>
    <row r="34" spans="1:92" s="30" customFormat="1" ht="13.5" customHeight="1" x14ac:dyDescent="0.35">
      <c r="A34" s="29">
        <v>83</v>
      </c>
      <c r="B34" s="30" t="s">
        <v>42</v>
      </c>
      <c r="C34" s="44">
        <v>0</v>
      </c>
      <c r="D34" s="44">
        <v>0</v>
      </c>
      <c r="E34" s="44">
        <v>0</v>
      </c>
      <c r="F34" s="44">
        <v>0</v>
      </c>
      <c r="G34" s="28">
        <v>0</v>
      </c>
      <c r="I34" s="30" t="s">
        <v>42</v>
      </c>
      <c r="J34" s="44">
        <v>0</v>
      </c>
      <c r="K34" s="44">
        <v>1</v>
      </c>
      <c r="L34" s="44">
        <v>0</v>
      </c>
      <c r="M34" s="44">
        <v>0</v>
      </c>
      <c r="N34" s="28">
        <v>1</v>
      </c>
      <c r="P34" s="30" t="s">
        <v>42</v>
      </c>
      <c r="Q34" s="44">
        <v>0</v>
      </c>
      <c r="R34" s="44">
        <v>0</v>
      </c>
      <c r="S34" s="44">
        <v>0</v>
      </c>
      <c r="T34" s="44">
        <v>0</v>
      </c>
      <c r="U34" s="28">
        <v>0</v>
      </c>
      <c r="W34" s="30" t="s">
        <v>42</v>
      </c>
      <c r="X34" s="44">
        <v>0</v>
      </c>
      <c r="Y34" s="44">
        <v>0</v>
      </c>
      <c r="Z34" s="44">
        <v>0</v>
      </c>
      <c r="AA34" s="44">
        <v>0</v>
      </c>
      <c r="AB34" s="28">
        <v>0</v>
      </c>
      <c r="AD34" s="30" t="s">
        <v>42</v>
      </c>
      <c r="AE34" s="44">
        <v>0</v>
      </c>
      <c r="AF34" s="44">
        <v>1</v>
      </c>
      <c r="AG34" s="44">
        <v>0</v>
      </c>
      <c r="AH34" s="44">
        <v>3</v>
      </c>
      <c r="AI34" s="28">
        <v>4</v>
      </c>
      <c r="AK34" s="30" t="s">
        <v>42</v>
      </c>
      <c r="AL34" s="44">
        <v>0</v>
      </c>
      <c r="AM34" s="44">
        <v>0</v>
      </c>
      <c r="AN34" s="44">
        <v>0</v>
      </c>
      <c r="AO34" s="44">
        <v>1</v>
      </c>
      <c r="AP34" s="28">
        <v>1</v>
      </c>
      <c r="AR34" s="30" t="s">
        <v>42</v>
      </c>
      <c r="AS34" s="44">
        <v>0</v>
      </c>
      <c r="AT34" s="44">
        <v>0</v>
      </c>
      <c r="AU34" s="44">
        <v>0</v>
      </c>
      <c r="AV34" s="44">
        <v>0</v>
      </c>
      <c r="AW34" s="28">
        <v>0</v>
      </c>
      <c r="AY34" s="30" t="s">
        <v>42</v>
      </c>
      <c r="AZ34" s="44">
        <v>10</v>
      </c>
      <c r="BA34" s="44">
        <v>3</v>
      </c>
      <c r="BB34" s="44">
        <v>0</v>
      </c>
      <c r="BC34" s="44">
        <v>1</v>
      </c>
      <c r="BD34" s="28">
        <v>14</v>
      </c>
      <c r="BF34" s="30" t="s">
        <v>42</v>
      </c>
      <c r="BG34" s="44">
        <v>2</v>
      </c>
      <c r="BH34" s="44">
        <v>0</v>
      </c>
      <c r="BI34" s="44">
        <v>0</v>
      </c>
      <c r="BJ34" s="44">
        <v>0</v>
      </c>
      <c r="BK34" s="28">
        <v>2</v>
      </c>
      <c r="BM34" s="30" t="s">
        <v>42</v>
      </c>
      <c r="BN34" s="44">
        <v>0</v>
      </c>
      <c r="BO34" s="44">
        <v>0</v>
      </c>
      <c r="BP34" s="44">
        <v>0</v>
      </c>
      <c r="BQ34" s="44"/>
      <c r="BR34" s="28">
        <v>0</v>
      </c>
      <c r="BT34" s="30" t="s">
        <v>42</v>
      </c>
      <c r="BU34" s="44">
        <v>0</v>
      </c>
      <c r="BV34" s="44">
        <v>0</v>
      </c>
      <c r="BW34" s="44">
        <v>2</v>
      </c>
      <c r="BX34" s="44">
        <v>2</v>
      </c>
      <c r="BY34" s="28">
        <v>4</v>
      </c>
      <c r="CA34" s="30" t="s">
        <v>42</v>
      </c>
      <c r="CB34" s="44">
        <v>1</v>
      </c>
      <c r="CC34" s="44">
        <v>0</v>
      </c>
      <c r="CD34" s="44">
        <v>0</v>
      </c>
      <c r="CE34" s="44">
        <v>0</v>
      </c>
      <c r="CF34" s="28">
        <v>1</v>
      </c>
      <c r="CI34" s="30" t="s">
        <v>42</v>
      </c>
      <c r="CJ34" s="44">
        <v>0</v>
      </c>
      <c r="CK34" s="44">
        <v>23</v>
      </c>
      <c r="CL34" s="44">
        <v>0</v>
      </c>
      <c r="CM34" s="44">
        <v>1</v>
      </c>
      <c r="CN34" s="28">
        <v>24</v>
      </c>
    </row>
    <row r="35" spans="1:92" s="30" customFormat="1" ht="14.25" customHeight="1" x14ac:dyDescent="0.35">
      <c r="A35" s="29">
        <v>84</v>
      </c>
      <c r="B35" s="30" t="s">
        <v>43</v>
      </c>
      <c r="C35" s="44">
        <v>1</v>
      </c>
      <c r="D35" s="44">
        <v>1</v>
      </c>
      <c r="E35" s="44">
        <v>0</v>
      </c>
      <c r="F35" s="44">
        <v>0</v>
      </c>
      <c r="G35" s="28">
        <v>2</v>
      </c>
      <c r="I35" s="30" t="s">
        <v>43</v>
      </c>
      <c r="J35" s="44">
        <v>0</v>
      </c>
      <c r="K35" s="44">
        <v>0</v>
      </c>
      <c r="L35" s="44">
        <v>0</v>
      </c>
      <c r="M35" s="44">
        <v>0</v>
      </c>
      <c r="N35" s="28">
        <v>0</v>
      </c>
      <c r="P35" s="30" t="s">
        <v>43</v>
      </c>
      <c r="Q35" s="44">
        <v>0</v>
      </c>
      <c r="R35" s="44">
        <v>0</v>
      </c>
      <c r="S35" s="44">
        <v>0</v>
      </c>
      <c r="T35" s="44">
        <v>0</v>
      </c>
      <c r="U35" s="28">
        <v>0</v>
      </c>
      <c r="W35" s="30" t="s">
        <v>43</v>
      </c>
      <c r="X35" s="44">
        <v>0</v>
      </c>
      <c r="Y35" s="44">
        <v>0</v>
      </c>
      <c r="Z35" s="44">
        <v>0</v>
      </c>
      <c r="AA35" s="44">
        <v>0</v>
      </c>
      <c r="AB35" s="28">
        <v>0</v>
      </c>
      <c r="AD35" s="30" t="s">
        <v>43</v>
      </c>
      <c r="AE35" s="44">
        <v>0</v>
      </c>
      <c r="AF35" s="44">
        <v>0</v>
      </c>
      <c r="AG35" s="44">
        <v>0</v>
      </c>
      <c r="AH35" s="44">
        <v>1</v>
      </c>
      <c r="AI35" s="28">
        <v>1</v>
      </c>
      <c r="AK35" s="30" t="s">
        <v>43</v>
      </c>
      <c r="AL35" s="44">
        <v>0</v>
      </c>
      <c r="AM35" s="44">
        <v>0</v>
      </c>
      <c r="AN35" s="44">
        <v>0</v>
      </c>
      <c r="AO35" s="44">
        <v>7</v>
      </c>
      <c r="AP35" s="28">
        <v>7</v>
      </c>
      <c r="AR35" s="30" t="s">
        <v>43</v>
      </c>
      <c r="AS35" s="44">
        <v>0</v>
      </c>
      <c r="AT35" s="44">
        <v>0</v>
      </c>
      <c r="AU35" s="44">
        <v>0</v>
      </c>
      <c r="AV35" s="44">
        <v>0</v>
      </c>
      <c r="AW35" s="28">
        <v>0</v>
      </c>
      <c r="AY35" s="30" t="s">
        <v>43</v>
      </c>
      <c r="AZ35" s="44">
        <v>21</v>
      </c>
      <c r="BA35" s="44">
        <v>5</v>
      </c>
      <c r="BB35" s="44">
        <v>0</v>
      </c>
      <c r="BC35" s="44">
        <v>1</v>
      </c>
      <c r="BD35" s="28">
        <v>27</v>
      </c>
      <c r="BF35" s="30" t="s">
        <v>43</v>
      </c>
      <c r="BG35" s="44">
        <v>1</v>
      </c>
      <c r="BH35" s="44">
        <v>0</v>
      </c>
      <c r="BI35" s="44">
        <v>0</v>
      </c>
      <c r="BJ35" s="44">
        <v>0</v>
      </c>
      <c r="BK35" s="28">
        <v>1</v>
      </c>
      <c r="BM35" s="30" t="s">
        <v>43</v>
      </c>
      <c r="BN35" s="44">
        <v>0</v>
      </c>
      <c r="BO35" s="44">
        <v>0</v>
      </c>
      <c r="BP35" s="44">
        <v>0</v>
      </c>
      <c r="BQ35" s="44"/>
      <c r="BR35" s="28">
        <v>0</v>
      </c>
      <c r="BT35" s="30" t="s">
        <v>43</v>
      </c>
      <c r="BU35" s="44">
        <v>3</v>
      </c>
      <c r="BV35" s="44">
        <v>2</v>
      </c>
      <c r="BW35" s="44">
        <v>0</v>
      </c>
      <c r="BX35" s="44">
        <v>10</v>
      </c>
      <c r="BY35" s="28">
        <v>15</v>
      </c>
      <c r="CA35" s="30" t="s">
        <v>43</v>
      </c>
      <c r="CB35" s="44">
        <v>2</v>
      </c>
      <c r="CC35" s="44">
        <v>0</v>
      </c>
      <c r="CD35" s="44">
        <v>0</v>
      </c>
      <c r="CE35" s="44">
        <v>0</v>
      </c>
      <c r="CF35" s="28">
        <v>2</v>
      </c>
      <c r="CI35" s="30" t="s">
        <v>43</v>
      </c>
      <c r="CJ35" s="44">
        <v>1</v>
      </c>
      <c r="CK35" s="44">
        <v>24</v>
      </c>
      <c r="CL35" s="44">
        <v>0</v>
      </c>
      <c r="CM35" s="44">
        <v>4</v>
      </c>
      <c r="CN35" s="28">
        <v>29</v>
      </c>
    </row>
    <row r="36" spans="1:92" s="30" customFormat="1" ht="12.75" customHeight="1" x14ac:dyDescent="0.35">
      <c r="A36" s="29">
        <v>85</v>
      </c>
      <c r="B36" s="30" t="s">
        <v>44</v>
      </c>
      <c r="C36" s="44">
        <v>0</v>
      </c>
      <c r="D36" s="44">
        <v>1</v>
      </c>
      <c r="E36" s="44">
        <v>0</v>
      </c>
      <c r="F36" s="44">
        <v>0</v>
      </c>
      <c r="G36" s="28">
        <v>1</v>
      </c>
      <c r="I36" s="30" t="s">
        <v>44</v>
      </c>
      <c r="J36" s="44">
        <v>1</v>
      </c>
      <c r="K36" s="44">
        <v>0</v>
      </c>
      <c r="L36" s="44">
        <v>0</v>
      </c>
      <c r="M36" s="44">
        <v>0</v>
      </c>
      <c r="N36" s="28">
        <v>1</v>
      </c>
      <c r="P36" s="30" t="s">
        <v>44</v>
      </c>
      <c r="Q36" s="44">
        <v>0</v>
      </c>
      <c r="R36" s="44">
        <v>0</v>
      </c>
      <c r="S36" s="44">
        <v>0</v>
      </c>
      <c r="T36" s="44">
        <v>0</v>
      </c>
      <c r="U36" s="28">
        <v>0</v>
      </c>
      <c r="W36" s="30" t="s">
        <v>44</v>
      </c>
      <c r="X36" s="44">
        <v>0</v>
      </c>
      <c r="Y36" s="44">
        <v>0</v>
      </c>
      <c r="Z36" s="44">
        <v>0</v>
      </c>
      <c r="AA36" s="44">
        <v>0</v>
      </c>
      <c r="AB36" s="28">
        <v>0</v>
      </c>
      <c r="AD36" s="30" t="s">
        <v>44</v>
      </c>
      <c r="AE36" s="44">
        <v>0</v>
      </c>
      <c r="AF36" s="44">
        <v>0</v>
      </c>
      <c r="AG36" s="44">
        <v>14</v>
      </c>
      <c r="AH36" s="44">
        <v>0</v>
      </c>
      <c r="AI36" s="28">
        <v>14</v>
      </c>
      <c r="AK36" s="30" t="s">
        <v>44</v>
      </c>
      <c r="AL36" s="44">
        <v>0</v>
      </c>
      <c r="AM36" s="44">
        <v>0</v>
      </c>
      <c r="AN36" s="44">
        <v>0</v>
      </c>
      <c r="AO36" s="44">
        <v>0</v>
      </c>
      <c r="AP36" s="28">
        <v>0</v>
      </c>
      <c r="AR36" s="30" t="s">
        <v>44</v>
      </c>
      <c r="AS36" s="44">
        <v>2</v>
      </c>
      <c r="AT36" s="44">
        <v>0</v>
      </c>
      <c r="AU36" s="44">
        <v>0</v>
      </c>
      <c r="AV36" s="44">
        <v>0</v>
      </c>
      <c r="AW36" s="28">
        <v>2</v>
      </c>
      <c r="AY36" s="30" t="s">
        <v>44</v>
      </c>
      <c r="AZ36" s="44">
        <v>6</v>
      </c>
      <c r="BA36" s="44">
        <v>0</v>
      </c>
      <c r="BB36" s="44">
        <v>0</v>
      </c>
      <c r="BC36" s="44">
        <v>6</v>
      </c>
      <c r="BD36" s="28">
        <v>12</v>
      </c>
      <c r="BF36" s="30" t="s">
        <v>44</v>
      </c>
      <c r="BG36" s="44">
        <v>2</v>
      </c>
      <c r="BH36" s="44">
        <v>1</v>
      </c>
      <c r="BI36" s="44">
        <v>0</v>
      </c>
      <c r="BJ36" s="44">
        <v>4</v>
      </c>
      <c r="BK36" s="28">
        <v>7</v>
      </c>
      <c r="BM36" s="30" t="s">
        <v>44</v>
      </c>
      <c r="BN36" s="44">
        <v>0</v>
      </c>
      <c r="BO36" s="44">
        <v>1</v>
      </c>
      <c r="BP36" s="44">
        <v>0</v>
      </c>
      <c r="BQ36" s="44"/>
      <c r="BR36" s="28">
        <v>1</v>
      </c>
      <c r="BT36" s="30" t="s">
        <v>44</v>
      </c>
      <c r="BU36" s="44">
        <v>3</v>
      </c>
      <c r="BV36" s="44">
        <v>1</v>
      </c>
      <c r="BW36" s="44">
        <v>0</v>
      </c>
      <c r="BX36" s="44">
        <v>2</v>
      </c>
      <c r="BY36" s="28">
        <v>6</v>
      </c>
      <c r="CA36" s="30" t="s">
        <v>44</v>
      </c>
      <c r="CB36" s="44">
        <v>0</v>
      </c>
      <c r="CC36" s="44">
        <v>1</v>
      </c>
      <c r="CD36" s="44">
        <v>0</v>
      </c>
      <c r="CE36" s="44">
        <v>0</v>
      </c>
      <c r="CF36" s="28">
        <v>1</v>
      </c>
      <c r="CI36" s="30" t="s">
        <v>44</v>
      </c>
      <c r="CJ36" s="44">
        <v>1</v>
      </c>
      <c r="CK36" s="44">
        <v>50</v>
      </c>
      <c r="CL36" s="44">
        <v>0</v>
      </c>
      <c r="CM36" s="44">
        <v>1</v>
      </c>
      <c r="CN36" s="28">
        <v>52</v>
      </c>
    </row>
    <row r="37" spans="1:92" s="30" customFormat="1" ht="12.75" customHeight="1" x14ac:dyDescent="0.35">
      <c r="A37" s="29">
        <v>87</v>
      </c>
      <c r="B37" s="30" t="s">
        <v>45</v>
      </c>
      <c r="C37" s="44">
        <v>0</v>
      </c>
      <c r="D37" s="44">
        <v>2</v>
      </c>
      <c r="E37" s="44">
        <v>0</v>
      </c>
      <c r="F37" s="44">
        <v>0</v>
      </c>
      <c r="G37" s="28">
        <v>2</v>
      </c>
      <c r="I37" s="30" t="s">
        <v>45</v>
      </c>
      <c r="J37" s="44">
        <v>0</v>
      </c>
      <c r="K37" s="44">
        <v>0</v>
      </c>
      <c r="L37" s="44">
        <v>0</v>
      </c>
      <c r="M37" s="44">
        <v>0</v>
      </c>
      <c r="N37" s="28">
        <v>0</v>
      </c>
      <c r="P37" s="30" t="s">
        <v>45</v>
      </c>
      <c r="Q37" s="44">
        <v>0</v>
      </c>
      <c r="R37" s="44">
        <v>0</v>
      </c>
      <c r="S37" s="44">
        <v>0</v>
      </c>
      <c r="T37" s="44">
        <v>0</v>
      </c>
      <c r="U37" s="28">
        <v>0</v>
      </c>
      <c r="W37" s="30" t="s">
        <v>45</v>
      </c>
      <c r="X37" s="44">
        <v>0</v>
      </c>
      <c r="Y37" s="44">
        <v>0</v>
      </c>
      <c r="Z37" s="44">
        <v>0</v>
      </c>
      <c r="AA37" s="44">
        <v>0</v>
      </c>
      <c r="AB37" s="28">
        <v>0</v>
      </c>
      <c r="AD37" s="30" t="s">
        <v>45</v>
      </c>
      <c r="AE37" s="44">
        <v>0</v>
      </c>
      <c r="AF37" s="44">
        <v>0</v>
      </c>
      <c r="AG37" s="44">
        <v>0</v>
      </c>
      <c r="AH37" s="44">
        <v>0</v>
      </c>
      <c r="AI37" s="28">
        <v>0</v>
      </c>
      <c r="AK37" s="30" t="s">
        <v>45</v>
      </c>
      <c r="AL37" s="44">
        <v>0</v>
      </c>
      <c r="AM37" s="44">
        <v>0</v>
      </c>
      <c r="AN37" s="44">
        <v>0</v>
      </c>
      <c r="AO37" s="44">
        <v>0</v>
      </c>
      <c r="AP37" s="28">
        <v>0</v>
      </c>
      <c r="AR37" s="30" t="s">
        <v>45</v>
      </c>
      <c r="AS37" s="44">
        <v>0</v>
      </c>
      <c r="AT37" s="44">
        <v>0</v>
      </c>
      <c r="AU37" s="44">
        <v>0</v>
      </c>
      <c r="AV37" s="44">
        <v>0</v>
      </c>
      <c r="AW37" s="28">
        <v>0</v>
      </c>
      <c r="AY37" s="30" t="s">
        <v>45</v>
      </c>
      <c r="AZ37" s="44">
        <v>2</v>
      </c>
      <c r="BA37" s="44">
        <v>1</v>
      </c>
      <c r="BB37" s="44">
        <v>0</v>
      </c>
      <c r="BC37" s="44">
        <v>1</v>
      </c>
      <c r="BD37" s="28">
        <v>4</v>
      </c>
      <c r="BF37" s="30" t="s">
        <v>45</v>
      </c>
      <c r="BG37" s="44">
        <v>0</v>
      </c>
      <c r="BH37" s="44">
        <v>0</v>
      </c>
      <c r="BI37" s="44">
        <v>0</v>
      </c>
      <c r="BJ37" s="44">
        <v>0</v>
      </c>
      <c r="BK37" s="28">
        <v>0</v>
      </c>
      <c r="BM37" s="30" t="s">
        <v>45</v>
      </c>
      <c r="BN37" s="44">
        <v>0</v>
      </c>
      <c r="BO37" s="44">
        <v>0</v>
      </c>
      <c r="BP37" s="44">
        <v>0</v>
      </c>
      <c r="BQ37" s="44"/>
      <c r="BR37" s="28">
        <v>0</v>
      </c>
      <c r="BT37" s="30" t="s">
        <v>45</v>
      </c>
      <c r="BU37" s="44">
        <v>0</v>
      </c>
      <c r="BV37" s="44">
        <v>8</v>
      </c>
      <c r="BW37" s="44">
        <v>0</v>
      </c>
      <c r="BX37" s="44">
        <v>0</v>
      </c>
      <c r="BY37" s="28">
        <v>8</v>
      </c>
      <c r="CA37" s="30" t="s">
        <v>45</v>
      </c>
      <c r="CB37" s="44">
        <v>0</v>
      </c>
      <c r="CC37" s="44">
        <v>0</v>
      </c>
      <c r="CD37" s="44">
        <v>0</v>
      </c>
      <c r="CE37" s="44">
        <v>0</v>
      </c>
      <c r="CF37" s="28">
        <v>0</v>
      </c>
      <c r="CI37" s="30" t="s">
        <v>45</v>
      </c>
      <c r="CJ37" s="44">
        <v>0</v>
      </c>
      <c r="CK37" s="44">
        <v>8</v>
      </c>
      <c r="CL37" s="44">
        <v>0</v>
      </c>
      <c r="CM37" s="44">
        <v>4</v>
      </c>
      <c r="CN37" s="28">
        <v>12</v>
      </c>
    </row>
    <row r="38" spans="1:92" s="30" customFormat="1" ht="12.75" customHeight="1" x14ac:dyDescent="0.35">
      <c r="A38" s="29">
        <v>90</v>
      </c>
      <c r="B38" s="30" t="s">
        <v>47</v>
      </c>
      <c r="C38" s="44">
        <v>1</v>
      </c>
      <c r="D38" s="44">
        <v>2</v>
      </c>
      <c r="E38" s="44">
        <v>0</v>
      </c>
      <c r="F38" s="44">
        <v>0</v>
      </c>
      <c r="G38" s="28">
        <v>3</v>
      </c>
      <c r="I38" s="30" t="s">
        <v>47</v>
      </c>
      <c r="J38" s="44">
        <v>1</v>
      </c>
      <c r="K38" s="44">
        <v>5</v>
      </c>
      <c r="L38" s="44">
        <v>0</v>
      </c>
      <c r="M38" s="44">
        <v>0</v>
      </c>
      <c r="N38" s="28">
        <v>6</v>
      </c>
      <c r="P38" s="30" t="s">
        <v>47</v>
      </c>
      <c r="Q38" s="44">
        <v>0</v>
      </c>
      <c r="R38" s="44">
        <v>0</v>
      </c>
      <c r="S38" s="44">
        <v>0</v>
      </c>
      <c r="T38" s="44">
        <v>0</v>
      </c>
      <c r="U38" s="28">
        <v>0</v>
      </c>
      <c r="W38" s="30" t="s">
        <v>47</v>
      </c>
      <c r="X38" s="44">
        <v>0</v>
      </c>
      <c r="Y38" s="44">
        <v>0</v>
      </c>
      <c r="Z38" s="44">
        <v>0</v>
      </c>
      <c r="AA38" s="44">
        <v>0</v>
      </c>
      <c r="AB38" s="28">
        <v>0</v>
      </c>
      <c r="AD38" s="30" t="s">
        <v>47</v>
      </c>
      <c r="AE38" s="44">
        <v>0</v>
      </c>
      <c r="AF38" s="44">
        <v>0</v>
      </c>
      <c r="AG38" s="44">
        <v>0</v>
      </c>
      <c r="AH38" s="44">
        <v>0</v>
      </c>
      <c r="AI38" s="28">
        <v>0</v>
      </c>
      <c r="AK38" s="30" t="s">
        <v>47</v>
      </c>
      <c r="AL38" s="44">
        <v>0</v>
      </c>
      <c r="AM38" s="44">
        <v>0</v>
      </c>
      <c r="AN38" s="44">
        <v>0</v>
      </c>
      <c r="AO38" s="44">
        <v>5</v>
      </c>
      <c r="AP38" s="28">
        <v>5</v>
      </c>
      <c r="AR38" s="30" t="s">
        <v>47</v>
      </c>
      <c r="AS38" s="44">
        <v>0</v>
      </c>
      <c r="AT38" s="44">
        <v>0</v>
      </c>
      <c r="AU38" s="44">
        <v>0</v>
      </c>
      <c r="AV38" s="44">
        <v>0</v>
      </c>
      <c r="AW38" s="28">
        <v>0</v>
      </c>
      <c r="AY38" s="30" t="s">
        <v>47</v>
      </c>
      <c r="AZ38" s="44">
        <v>21</v>
      </c>
      <c r="BA38" s="44">
        <v>3</v>
      </c>
      <c r="BB38" s="44">
        <v>0</v>
      </c>
      <c r="BC38" s="44">
        <v>2</v>
      </c>
      <c r="BD38" s="28">
        <v>26</v>
      </c>
      <c r="BF38" s="30" t="s">
        <v>47</v>
      </c>
      <c r="BG38" s="44">
        <v>0</v>
      </c>
      <c r="BH38" s="44">
        <v>0</v>
      </c>
      <c r="BI38" s="44">
        <v>0</v>
      </c>
      <c r="BJ38" s="44">
        <v>0</v>
      </c>
      <c r="BK38" s="28">
        <v>0</v>
      </c>
      <c r="BM38" s="30" t="s">
        <v>47</v>
      </c>
      <c r="BN38" s="44">
        <v>0</v>
      </c>
      <c r="BO38" s="44">
        <v>0</v>
      </c>
      <c r="BP38" s="44">
        <v>0</v>
      </c>
      <c r="BQ38" s="44"/>
      <c r="BR38" s="28">
        <v>0</v>
      </c>
      <c r="BT38" s="30" t="s">
        <v>47</v>
      </c>
      <c r="BU38" s="44">
        <v>3</v>
      </c>
      <c r="BV38" s="44">
        <v>51</v>
      </c>
      <c r="BW38" s="44">
        <v>0</v>
      </c>
      <c r="BX38" s="44">
        <v>11</v>
      </c>
      <c r="BY38" s="28">
        <v>65</v>
      </c>
      <c r="CA38" s="30" t="s">
        <v>47</v>
      </c>
      <c r="CB38" s="44">
        <v>0</v>
      </c>
      <c r="CC38" s="44">
        <v>0</v>
      </c>
      <c r="CD38" s="44">
        <v>0</v>
      </c>
      <c r="CE38" s="44">
        <v>0</v>
      </c>
      <c r="CF38" s="28">
        <v>0</v>
      </c>
      <c r="CI38" s="30" t="s">
        <v>47</v>
      </c>
      <c r="CJ38" s="44">
        <v>7</v>
      </c>
      <c r="CK38" s="44">
        <v>2</v>
      </c>
      <c r="CL38" s="44">
        <v>0</v>
      </c>
      <c r="CM38" s="44">
        <v>1</v>
      </c>
      <c r="CN38" s="28">
        <v>10</v>
      </c>
    </row>
    <row r="39" spans="1:92" s="30" customFormat="1" ht="12.75" customHeight="1" x14ac:dyDescent="0.35">
      <c r="A39" s="29">
        <v>91</v>
      </c>
      <c r="B39" s="30" t="s">
        <v>48</v>
      </c>
      <c r="C39" s="44">
        <v>0</v>
      </c>
      <c r="D39" s="44">
        <v>0</v>
      </c>
      <c r="E39" s="44">
        <v>0</v>
      </c>
      <c r="F39" s="44">
        <v>0</v>
      </c>
      <c r="G39" s="28">
        <v>0</v>
      </c>
      <c r="I39" s="30" t="s">
        <v>48</v>
      </c>
      <c r="J39" s="44">
        <v>0</v>
      </c>
      <c r="K39" s="44">
        <v>1</v>
      </c>
      <c r="L39" s="44">
        <v>0</v>
      </c>
      <c r="M39" s="44">
        <v>1</v>
      </c>
      <c r="N39" s="28">
        <v>2</v>
      </c>
      <c r="P39" s="30" t="s">
        <v>48</v>
      </c>
      <c r="Q39" s="44">
        <v>0</v>
      </c>
      <c r="R39" s="44">
        <v>0</v>
      </c>
      <c r="S39" s="44">
        <v>0</v>
      </c>
      <c r="T39" s="44">
        <v>0</v>
      </c>
      <c r="U39" s="28">
        <v>0</v>
      </c>
      <c r="W39" s="30" t="s">
        <v>48</v>
      </c>
      <c r="X39" s="44">
        <v>0</v>
      </c>
      <c r="Y39" s="44">
        <v>0</v>
      </c>
      <c r="Z39" s="44">
        <v>0</v>
      </c>
      <c r="AA39" s="44">
        <v>0</v>
      </c>
      <c r="AB39" s="28">
        <v>0</v>
      </c>
      <c r="AD39" s="30" t="s">
        <v>48</v>
      </c>
      <c r="AE39" s="44">
        <v>0</v>
      </c>
      <c r="AF39" s="44">
        <v>1</v>
      </c>
      <c r="AG39" s="44">
        <v>0</v>
      </c>
      <c r="AH39" s="44">
        <v>1</v>
      </c>
      <c r="AI39" s="28">
        <v>2</v>
      </c>
      <c r="AK39" s="30" t="s">
        <v>48</v>
      </c>
      <c r="AL39" s="44">
        <v>0</v>
      </c>
      <c r="AM39" s="44">
        <v>0</v>
      </c>
      <c r="AN39" s="44">
        <v>0</v>
      </c>
      <c r="AO39" s="44">
        <v>0</v>
      </c>
      <c r="AP39" s="28">
        <v>0</v>
      </c>
      <c r="AR39" s="30" t="s">
        <v>48</v>
      </c>
      <c r="AS39" s="44">
        <v>1</v>
      </c>
      <c r="AT39" s="44">
        <v>0</v>
      </c>
      <c r="AU39" s="44">
        <v>0</v>
      </c>
      <c r="AV39" s="44">
        <v>1</v>
      </c>
      <c r="AW39" s="28">
        <v>2</v>
      </c>
      <c r="AY39" s="30" t="s">
        <v>48</v>
      </c>
      <c r="AZ39" s="44">
        <v>6</v>
      </c>
      <c r="BA39" s="44">
        <v>3</v>
      </c>
      <c r="BB39" s="44">
        <v>0</v>
      </c>
      <c r="BC39" s="44">
        <v>1</v>
      </c>
      <c r="BD39" s="28">
        <v>10</v>
      </c>
      <c r="BF39" s="30" t="s">
        <v>48</v>
      </c>
      <c r="BG39" s="44">
        <v>0</v>
      </c>
      <c r="BH39" s="44">
        <v>0</v>
      </c>
      <c r="BI39" s="44">
        <v>0</v>
      </c>
      <c r="BJ39" s="44">
        <v>0</v>
      </c>
      <c r="BK39" s="28">
        <v>0</v>
      </c>
      <c r="BM39" s="30" t="s">
        <v>48</v>
      </c>
      <c r="BN39" s="44">
        <v>0</v>
      </c>
      <c r="BO39" s="44">
        <v>0</v>
      </c>
      <c r="BP39" s="44">
        <v>0</v>
      </c>
      <c r="BQ39" s="44"/>
      <c r="BR39" s="28">
        <v>0</v>
      </c>
      <c r="BT39" s="30" t="s">
        <v>48</v>
      </c>
      <c r="BU39" s="44">
        <v>1</v>
      </c>
      <c r="BV39" s="44">
        <v>0</v>
      </c>
      <c r="BW39" s="44">
        <v>0</v>
      </c>
      <c r="BX39" s="44">
        <v>1</v>
      </c>
      <c r="BY39" s="28">
        <v>2</v>
      </c>
      <c r="CA39" s="30" t="s">
        <v>48</v>
      </c>
      <c r="CB39" s="44">
        <v>0</v>
      </c>
      <c r="CC39" s="44">
        <v>0</v>
      </c>
      <c r="CD39" s="44">
        <v>0</v>
      </c>
      <c r="CE39" s="44">
        <v>0</v>
      </c>
      <c r="CF39" s="28">
        <v>0</v>
      </c>
      <c r="CI39" s="30" t="s">
        <v>48</v>
      </c>
      <c r="CJ39" s="44">
        <v>0</v>
      </c>
      <c r="CK39" s="44">
        <v>35</v>
      </c>
      <c r="CL39" s="44">
        <v>0</v>
      </c>
      <c r="CM39" s="44">
        <v>3</v>
      </c>
      <c r="CN39" s="28">
        <v>38</v>
      </c>
    </row>
    <row r="40" spans="1:92" s="30" customFormat="1" ht="12.75" customHeight="1" x14ac:dyDescent="0.35">
      <c r="A40" s="29">
        <v>92</v>
      </c>
      <c r="B40" s="30" t="s">
        <v>49</v>
      </c>
      <c r="C40" s="44">
        <v>0</v>
      </c>
      <c r="D40" s="44">
        <v>0</v>
      </c>
      <c r="E40" s="44">
        <v>0</v>
      </c>
      <c r="F40" s="44">
        <v>0</v>
      </c>
      <c r="G40" s="28">
        <v>0</v>
      </c>
      <c r="I40" s="30" t="s">
        <v>49</v>
      </c>
      <c r="J40" s="44">
        <v>0</v>
      </c>
      <c r="K40" s="44">
        <v>0</v>
      </c>
      <c r="L40" s="44">
        <v>0</v>
      </c>
      <c r="M40" s="44">
        <v>0</v>
      </c>
      <c r="N40" s="28">
        <v>0</v>
      </c>
      <c r="P40" s="30" t="s">
        <v>49</v>
      </c>
      <c r="Q40" s="44">
        <v>0</v>
      </c>
      <c r="R40" s="44">
        <v>0</v>
      </c>
      <c r="S40" s="44">
        <v>0</v>
      </c>
      <c r="T40" s="44">
        <v>0</v>
      </c>
      <c r="U40" s="28">
        <v>0</v>
      </c>
      <c r="W40" s="30" t="s">
        <v>49</v>
      </c>
      <c r="X40" s="44">
        <v>1</v>
      </c>
      <c r="Y40" s="44">
        <v>0</v>
      </c>
      <c r="Z40" s="44">
        <v>0</v>
      </c>
      <c r="AA40" s="44">
        <v>0</v>
      </c>
      <c r="AB40" s="28">
        <v>1</v>
      </c>
      <c r="AD40" s="30" t="s">
        <v>49</v>
      </c>
      <c r="AE40" s="44">
        <v>0</v>
      </c>
      <c r="AF40" s="44">
        <v>0</v>
      </c>
      <c r="AG40" s="44">
        <v>0</v>
      </c>
      <c r="AH40" s="44">
        <v>0</v>
      </c>
      <c r="AI40" s="28">
        <v>0</v>
      </c>
      <c r="AK40" s="30" t="s">
        <v>49</v>
      </c>
      <c r="AL40" s="44">
        <v>0</v>
      </c>
      <c r="AM40" s="44">
        <v>0</v>
      </c>
      <c r="AN40" s="44">
        <v>0</v>
      </c>
      <c r="AO40" s="44">
        <v>0</v>
      </c>
      <c r="AP40" s="28">
        <v>0</v>
      </c>
      <c r="AR40" s="30" t="s">
        <v>49</v>
      </c>
      <c r="AS40" s="44">
        <v>0</v>
      </c>
      <c r="AT40" s="44">
        <v>0</v>
      </c>
      <c r="AU40" s="44">
        <v>0</v>
      </c>
      <c r="AV40" s="44">
        <v>0</v>
      </c>
      <c r="AW40" s="28">
        <v>0</v>
      </c>
      <c r="AY40" s="30" t="s">
        <v>49</v>
      </c>
      <c r="AZ40" s="44">
        <v>24</v>
      </c>
      <c r="BA40" s="44">
        <v>1</v>
      </c>
      <c r="BB40" s="44">
        <v>0</v>
      </c>
      <c r="BC40" s="44">
        <v>0</v>
      </c>
      <c r="BD40" s="28">
        <v>25</v>
      </c>
      <c r="BF40" s="30" t="s">
        <v>49</v>
      </c>
      <c r="BG40" s="44">
        <v>2</v>
      </c>
      <c r="BH40" s="44">
        <v>0</v>
      </c>
      <c r="BI40" s="44">
        <v>0</v>
      </c>
      <c r="BJ40" s="44">
        <v>0</v>
      </c>
      <c r="BK40" s="28">
        <v>2</v>
      </c>
      <c r="BM40" s="30" t="s">
        <v>49</v>
      </c>
      <c r="BN40" s="44">
        <v>0</v>
      </c>
      <c r="BO40" s="44">
        <v>0</v>
      </c>
      <c r="BP40" s="44">
        <v>0</v>
      </c>
      <c r="BQ40" s="44"/>
      <c r="BR40" s="28">
        <v>0</v>
      </c>
      <c r="BT40" s="30" t="s">
        <v>49</v>
      </c>
      <c r="BU40" s="44">
        <v>5</v>
      </c>
      <c r="BV40" s="44">
        <v>1</v>
      </c>
      <c r="BW40" s="44">
        <v>0</v>
      </c>
      <c r="BX40" s="44">
        <v>0</v>
      </c>
      <c r="BY40" s="28">
        <v>6</v>
      </c>
      <c r="CA40" s="30" t="s">
        <v>49</v>
      </c>
      <c r="CB40" s="44">
        <v>1</v>
      </c>
      <c r="CC40" s="44">
        <v>0</v>
      </c>
      <c r="CD40" s="44">
        <v>0</v>
      </c>
      <c r="CE40" s="44">
        <v>1</v>
      </c>
      <c r="CF40" s="28">
        <v>2</v>
      </c>
      <c r="CI40" s="30" t="s">
        <v>49</v>
      </c>
      <c r="CJ40" s="44">
        <v>3</v>
      </c>
      <c r="CK40" s="44">
        <v>7</v>
      </c>
      <c r="CL40" s="44">
        <v>0</v>
      </c>
      <c r="CM40" s="44">
        <v>6</v>
      </c>
      <c r="CN40" s="28">
        <v>16</v>
      </c>
    </row>
    <row r="41" spans="1:92" s="30" customFormat="1" ht="12.75" customHeight="1" x14ac:dyDescent="0.35">
      <c r="A41" s="29">
        <v>94</v>
      </c>
      <c r="B41" s="30" t="s">
        <v>50</v>
      </c>
      <c r="C41" s="44">
        <v>0</v>
      </c>
      <c r="D41" s="44">
        <v>0</v>
      </c>
      <c r="E41" s="44">
        <v>0</v>
      </c>
      <c r="F41" s="44">
        <v>0</v>
      </c>
      <c r="G41" s="28">
        <v>0</v>
      </c>
      <c r="I41" s="30" t="s">
        <v>50</v>
      </c>
      <c r="J41" s="44">
        <v>0</v>
      </c>
      <c r="K41" s="44">
        <v>0</v>
      </c>
      <c r="L41" s="44">
        <v>0</v>
      </c>
      <c r="M41" s="44">
        <v>0</v>
      </c>
      <c r="N41" s="28">
        <v>0</v>
      </c>
      <c r="P41" s="30" t="s">
        <v>50</v>
      </c>
      <c r="Q41" s="44">
        <v>0</v>
      </c>
      <c r="R41" s="44">
        <v>0</v>
      </c>
      <c r="S41" s="44">
        <v>0</v>
      </c>
      <c r="T41" s="44">
        <v>0</v>
      </c>
      <c r="U41" s="28">
        <v>0</v>
      </c>
      <c r="W41" s="30" t="s">
        <v>50</v>
      </c>
      <c r="X41" s="44">
        <v>0</v>
      </c>
      <c r="Y41" s="44">
        <v>0</v>
      </c>
      <c r="Z41" s="44">
        <v>0</v>
      </c>
      <c r="AA41" s="44">
        <v>0</v>
      </c>
      <c r="AB41" s="28">
        <v>0</v>
      </c>
      <c r="AD41" s="30" t="s">
        <v>50</v>
      </c>
      <c r="AE41" s="44">
        <v>0</v>
      </c>
      <c r="AF41" s="44">
        <v>0</v>
      </c>
      <c r="AG41" s="44">
        <v>0</v>
      </c>
      <c r="AH41" s="44">
        <v>0</v>
      </c>
      <c r="AI41" s="28">
        <v>0</v>
      </c>
      <c r="AK41" s="30" t="s">
        <v>50</v>
      </c>
      <c r="AL41" s="44">
        <v>0</v>
      </c>
      <c r="AM41" s="44">
        <v>0</v>
      </c>
      <c r="AN41" s="44">
        <v>0</v>
      </c>
      <c r="AO41" s="44">
        <v>0</v>
      </c>
      <c r="AP41" s="28">
        <v>0</v>
      </c>
      <c r="AR41" s="30" t="s">
        <v>50</v>
      </c>
      <c r="AS41" s="44">
        <v>0</v>
      </c>
      <c r="AT41" s="44">
        <v>0</v>
      </c>
      <c r="AU41" s="44">
        <v>0</v>
      </c>
      <c r="AV41" s="44">
        <v>0</v>
      </c>
      <c r="AW41" s="28">
        <v>0</v>
      </c>
      <c r="AY41" s="30" t="s">
        <v>50</v>
      </c>
      <c r="AZ41" s="44">
        <v>11</v>
      </c>
      <c r="BA41" s="44">
        <v>1</v>
      </c>
      <c r="BB41" s="44">
        <v>0</v>
      </c>
      <c r="BC41" s="44">
        <v>5</v>
      </c>
      <c r="BD41" s="28">
        <v>17</v>
      </c>
      <c r="BF41" s="30" t="s">
        <v>50</v>
      </c>
      <c r="BG41" s="44">
        <v>0</v>
      </c>
      <c r="BH41" s="44">
        <v>0</v>
      </c>
      <c r="BI41" s="44">
        <v>0</v>
      </c>
      <c r="BJ41" s="44">
        <v>0</v>
      </c>
      <c r="BK41" s="28">
        <v>0</v>
      </c>
      <c r="BM41" s="30" t="s">
        <v>50</v>
      </c>
      <c r="BN41" s="44">
        <v>0</v>
      </c>
      <c r="BO41" s="44">
        <v>0</v>
      </c>
      <c r="BP41" s="44">
        <v>0</v>
      </c>
      <c r="BQ41" s="44"/>
      <c r="BR41" s="28">
        <v>0</v>
      </c>
      <c r="BT41" s="30" t="s">
        <v>50</v>
      </c>
      <c r="BU41" s="44">
        <v>0</v>
      </c>
      <c r="BV41" s="44">
        <v>0</v>
      </c>
      <c r="BW41" s="44">
        <v>0</v>
      </c>
      <c r="BX41" s="44">
        <v>0</v>
      </c>
      <c r="BY41" s="28">
        <v>0</v>
      </c>
      <c r="CA41" s="30" t="s">
        <v>50</v>
      </c>
      <c r="CB41" s="44">
        <v>0</v>
      </c>
      <c r="CC41" s="44">
        <v>0</v>
      </c>
      <c r="CD41" s="44">
        <v>0</v>
      </c>
      <c r="CE41" s="44">
        <v>0</v>
      </c>
      <c r="CF41" s="28">
        <v>0</v>
      </c>
      <c r="CI41" s="30" t="s">
        <v>50</v>
      </c>
      <c r="CJ41" s="44">
        <v>1</v>
      </c>
      <c r="CK41" s="44">
        <v>17</v>
      </c>
      <c r="CL41" s="44">
        <v>0</v>
      </c>
      <c r="CM41" s="44">
        <v>6</v>
      </c>
      <c r="CN41" s="28">
        <v>24</v>
      </c>
    </row>
    <row r="42" spans="1:92" s="30" customFormat="1" ht="12.75" customHeight="1" x14ac:dyDescent="0.35">
      <c r="A42" s="29">
        <v>96</v>
      </c>
      <c r="B42" s="30" t="s">
        <v>52</v>
      </c>
      <c r="C42" s="44">
        <v>0</v>
      </c>
      <c r="D42" s="44">
        <v>0</v>
      </c>
      <c r="E42" s="44">
        <v>0</v>
      </c>
      <c r="F42" s="44">
        <v>0</v>
      </c>
      <c r="G42" s="28">
        <v>0</v>
      </c>
      <c r="H42" s="32"/>
      <c r="I42" s="30" t="s">
        <v>52</v>
      </c>
      <c r="J42" s="44">
        <v>0</v>
      </c>
      <c r="K42" s="44">
        <v>0</v>
      </c>
      <c r="L42" s="44">
        <v>0</v>
      </c>
      <c r="M42" s="44">
        <v>0</v>
      </c>
      <c r="N42" s="28">
        <v>0</v>
      </c>
      <c r="P42" s="30" t="s">
        <v>52</v>
      </c>
      <c r="Q42" s="44">
        <v>0</v>
      </c>
      <c r="R42" s="44">
        <v>0</v>
      </c>
      <c r="S42" s="44">
        <v>0</v>
      </c>
      <c r="T42" s="44">
        <v>0</v>
      </c>
      <c r="U42" s="28">
        <v>0</v>
      </c>
      <c r="W42" s="30" t="s">
        <v>52</v>
      </c>
      <c r="X42" s="44">
        <v>0</v>
      </c>
      <c r="Y42" s="44">
        <v>0</v>
      </c>
      <c r="Z42" s="44">
        <v>0</v>
      </c>
      <c r="AA42" s="44">
        <v>0</v>
      </c>
      <c r="AB42" s="28">
        <v>0</v>
      </c>
      <c r="AC42" s="32"/>
      <c r="AD42" s="30" t="s">
        <v>52</v>
      </c>
      <c r="AE42" s="44">
        <v>0</v>
      </c>
      <c r="AF42" s="44">
        <v>0</v>
      </c>
      <c r="AG42" s="44">
        <v>0</v>
      </c>
      <c r="AH42" s="44">
        <v>2</v>
      </c>
      <c r="AI42" s="28">
        <v>2</v>
      </c>
      <c r="AK42" s="30" t="s">
        <v>52</v>
      </c>
      <c r="AL42" s="44">
        <v>5</v>
      </c>
      <c r="AM42" s="44">
        <v>0</v>
      </c>
      <c r="AN42" s="44">
        <v>0</v>
      </c>
      <c r="AO42" s="44">
        <v>5</v>
      </c>
      <c r="AP42" s="28">
        <v>10</v>
      </c>
      <c r="AR42" s="30" t="s">
        <v>52</v>
      </c>
      <c r="AS42" s="44">
        <v>3</v>
      </c>
      <c r="AT42" s="44">
        <v>1</v>
      </c>
      <c r="AU42" s="44">
        <v>0</v>
      </c>
      <c r="AV42" s="44">
        <v>2</v>
      </c>
      <c r="AW42" s="28">
        <v>6</v>
      </c>
      <c r="AY42" s="30" t="s">
        <v>52</v>
      </c>
      <c r="AZ42" s="44">
        <v>1</v>
      </c>
      <c r="BA42" s="44">
        <v>0</v>
      </c>
      <c r="BB42" s="44">
        <v>0</v>
      </c>
      <c r="BC42" s="44">
        <v>6</v>
      </c>
      <c r="BD42" s="28">
        <v>7</v>
      </c>
      <c r="BF42" s="30" t="s">
        <v>52</v>
      </c>
      <c r="BG42" s="44">
        <v>0</v>
      </c>
      <c r="BH42" s="44">
        <v>0</v>
      </c>
      <c r="BI42" s="44">
        <v>0</v>
      </c>
      <c r="BJ42" s="44">
        <v>2</v>
      </c>
      <c r="BK42" s="28">
        <v>2</v>
      </c>
      <c r="BM42" s="30" t="s">
        <v>52</v>
      </c>
      <c r="BN42" s="44">
        <v>0</v>
      </c>
      <c r="BO42" s="44">
        <v>0</v>
      </c>
      <c r="BP42" s="44">
        <v>0</v>
      </c>
      <c r="BQ42" s="44"/>
      <c r="BR42" s="28">
        <v>0</v>
      </c>
      <c r="BT42" s="30" t="s">
        <v>52</v>
      </c>
      <c r="BU42" s="44">
        <v>1</v>
      </c>
      <c r="BV42" s="44">
        <v>2</v>
      </c>
      <c r="BW42" s="44">
        <v>0</v>
      </c>
      <c r="BX42" s="44">
        <v>0</v>
      </c>
      <c r="BY42" s="28">
        <v>3</v>
      </c>
      <c r="CA42" s="30" t="s">
        <v>52</v>
      </c>
      <c r="CB42" s="44">
        <v>0</v>
      </c>
      <c r="CC42" s="44">
        <v>1</v>
      </c>
      <c r="CD42" s="44">
        <v>0</v>
      </c>
      <c r="CE42" s="44">
        <v>0</v>
      </c>
      <c r="CF42" s="28">
        <v>1</v>
      </c>
      <c r="CI42" s="30" t="s">
        <v>52</v>
      </c>
      <c r="CJ42" s="44">
        <v>9</v>
      </c>
      <c r="CK42" s="44">
        <v>38</v>
      </c>
      <c r="CL42" s="44">
        <v>0</v>
      </c>
      <c r="CM42" s="44">
        <v>10</v>
      </c>
      <c r="CN42" s="28">
        <v>57</v>
      </c>
    </row>
    <row r="43" spans="1:92" s="30" customFormat="1" ht="12.75" customHeight="1" x14ac:dyDescent="0.35">
      <c r="A43" s="29">
        <v>98</v>
      </c>
      <c r="B43" s="30" t="s">
        <v>54</v>
      </c>
      <c r="C43" s="44">
        <v>0</v>
      </c>
      <c r="D43" s="44">
        <v>2</v>
      </c>
      <c r="E43" s="44">
        <v>0</v>
      </c>
      <c r="F43" s="44">
        <v>0</v>
      </c>
      <c r="G43" s="28">
        <v>2</v>
      </c>
      <c r="I43" s="30" t="s">
        <v>54</v>
      </c>
      <c r="J43" s="44">
        <v>1</v>
      </c>
      <c r="K43" s="44">
        <v>0</v>
      </c>
      <c r="L43" s="44">
        <v>0</v>
      </c>
      <c r="M43" s="44">
        <v>0</v>
      </c>
      <c r="N43" s="28">
        <v>1</v>
      </c>
      <c r="P43" s="30" t="s">
        <v>54</v>
      </c>
      <c r="Q43" s="44">
        <v>0</v>
      </c>
      <c r="R43" s="44">
        <v>0</v>
      </c>
      <c r="S43" s="44">
        <v>0</v>
      </c>
      <c r="T43" s="44">
        <v>0</v>
      </c>
      <c r="U43" s="28">
        <v>0</v>
      </c>
      <c r="W43" s="30" t="s">
        <v>54</v>
      </c>
      <c r="X43" s="44">
        <v>0</v>
      </c>
      <c r="Y43" s="44">
        <v>0</v>
      </c>
      <c r="Z43" s="44">
        <v>0</v>
      </c>
      <c r="AA43" s="44">
        <v>0</v>
      </c>
      <c r="AB43" s="28">
        <v>0</v>
      </c>
      <c r="AD43" s="30" t="s">
        <v>54</v>
      </c>
      <c r="AE43" s="44">
        <v>0</v>
      </c>
      <c r="AF43" s="44">
        <v>0</v>
      </c>
      <c r="AG43" s="44">
        <v>0</v>
      </c>
      <c r="AH43" s="44">
        <v>0</v>
      </c>
      <c r="AI43" s="28">
        <v>0</v>
      </c>
      <c r="AK43" s="30" t="s">
        <v>54</v>
      </c>
      <c r="AL43" s="44">
        <v>0</v>
      </c>
      <c r="AM43" s="44">
        <v>0</v>
      </c>
      <c r="AN43" s="44">
        <v>0</v>
      </c>
      <c r="AO43" s="44">
        <v>7</v>
      </c>
      <c r="AP43" s="28">
        <v>7</v>
      </c>
      <c r="AR43" s="30" t="s">
        <v>54</v>
      </c>
      <c r="AS43" s="44">
        <v>0</v>
      </c>
      <c r="AT43" s="44">
        <v>0</v>
      </c>
      <c r="AU43" s="44">
        <v>0</v>
      </c>
      <c r="AV43" s="44">
        <v>0</v>
      </c>
      <c r="AW43" s="28">
        <v>0</v>
      </c>
      <c r="AY43" s="30" t="s">
        <v>54</v>
      </c>
      <c r="AZ43" s="44">
        <v>6</v>
      </c>
      <c r="BA43" s="44">
        <v>2</v>
      </c>
      <c r="BB43" s="44">
        <v>0</v>
      </c>
      <c r="BC43" s="44">
        <v>4</v>
      </c>
      <c r="BD43" s="28">
        <v>12</v>
      </c>
      <c r="BF43" s="30" t="s">
        <v>54</v>
      </c>
      <c r="BG43" s="44">
        <v>1</v>
      </c>
      <c r="BH43" s="44">
        <v>0</v>
      </c>
      <c r="BI43" s="44">
        <v>0</v>
      </c>
      <c r="BJ43" s="44">
        <v>0</v>
      </c>
      <c r="BK43" s="28">
        <v>1</v>
      </c>
      <c r="BM43" s="30" t="s">
        <v>54</v>
      </c>
      <c r="BN43" s="44">
        <v>0</v>
      </c>
      <c r="BO43" s="44">
        <v>0</v>
      </c>
      <c r="BP43" s="44">
        <v>0</v>
      </c>
      <c r="BQ43" s="44"/>
      <c r="BR43" s="28">
        <v>0</v>
      </c>
      <c r="BT43" s="30" t="s">
        <v>54</v>
      </c>
      <c r="BU43" s="44">
        <v>2</v>
      </c>
      <c r="BV43" s="44">
        <v>0</v>
      </c>
      <c r="BW43" s="44">
        <v>2</v>
      </c>
      <c r="BX43" s="44">
        <v>6</v>
      </c>
      <c r="BY43" s="28">
        <v>10</v>
      </c>
      <c r="CA43" s="30" t="s">
        <v>54</v>
      </c>
      <c r="CB43" s="44">
        <v>0</v>
      </c>
      <c r="CC43" s="44">
        <v>0</v>
      </c>
      <c r="CD43" s="44">
        <v>0</v>
      </c>
      <c r="CE43" s="44">
        <v>0</v>
      </c>
      <c r="CF43" s="28">
        <v>0</v>
      </c>
      <c r="CI43" s="30" t="s">
        <v>54</v>
      </c>
      <c r="CJ43" s="44">
        <v>3</v>
      </c>
      <c r="CK43" s="44">
        <v>24</v>
      </c>
      <c r="CL43" s="44">
        <v>2</v>
      </c>
      <c r="CM43" s="44">
        <v>7</v>
      </c>
      <c r="CN43" s="28">
        <v>36</v>
      </c>
    </row>
    <row r="44" spans="1:92" s="30" customFormat="1" ht="12.75" customHeight="1" x14ac:dyDescent="0.35">
      <c r="A44" s="29">
        <v>72</v>
      </c>
      <c r="B44" s="30" t="s">
        <v>32</v>
      </c>
      <c r="C44" s="44">
        <v>0</v>
      </c>
      <c r="D44" s="44">
        <v>0</v>
      </c>
      <c r="E44" s="44">
        <v>0</v>
      </c>
      <c r="F44" s="44">
        <v>0</v>
      </c>
      <c r="G44" s="28">
        <v>0</v>
      </c>
      <c r="I44" s="30" t="s">
        <v>32</v>
      </c>
      <c r="J44" s="44">
        <v>0</v>
      </c>
      <c r="K44" s="44">
        <v>0</v>
      </c>
      <c r="L44" s="44">
        <v>0</v>
      </c>
      <c r="M44" s="44">
        <v>0</v>
      </c>
      <c r="N44" s="28">
        <v>0</v>
      </c>
      <c r="P44" s="30" t="s">
        <v>32</v>
      </c>
      <c r="Q44" s="44">
        <v>0</v>
      </c>
      <c r="R44" s="44">
        <v>0</v>
      </c>
      <c r="S44" s="44">
        <v>0</v>
      </c>
      <c r="T44" s="44">
        <v>0</v>
      </c>
      <c r="U44" s="28">
        <v>0</v>
      </c>
      <c r="W44" s="30" t="s">
        <v>32</v>
      </c>
      <c r="X44" s="44">
        <v>0</v>
      </c>
      <c r="Y44" s="44">
        <v>0</v>
      </c>
      <c r="Z44" s="44">
        <v>0</v>
      </c>
      <c r="AA44" s="44">
        <v>0</v>
      </c>
      <c r="AB44" s="28">
        <v>0</v>
      </c>
      <c r="AD44" s="30" t="s">
        <v>32</v>
      </c>
      <c r="AE44" s="44">
        <v>0</v>
      </c>
      <c r="AF44" s="44">
        <v>0</v>
      </c>
      <c r="AG44" s="44">
        <v>0</v>
      </c>
      <c r="AH44" s="44">
        <v>0</v>
      </c>
      <c r="AI44" s="28">
        <v>0</v>
      </c>
      <c r="AK44" s="30" t="s">
        <v>32</v>
      </c>
      <c r="AL44" s="44">
        <v>0</v>
      </c>
      <c r="AM44" s="44">
        <v>0</v>
      </c>
      <c r="AN44" s="44">
        <v>0</v>
      </c>
      <c r="AO44" s="44">
        <v>0</v>
      </c>
      <c r="AP44" s="28">
        <v>0</v>
      </c>
      <c r="AR44" s="30" t="s">
        <v>32</v>
      </c>
      <c r="AS44" s="44">
        <v>0</v>
      </c>
      <c r="AT44" s="44">
        <v>0</v>
      </c>
      <c r="AU44" s="44">
        <v>0</v>
      </c>
      <c r="AV44" s="44">
        <v>0</v>
      </c>
      <c r="AW44" s="28">
        <v>0</v>
      </c>
      <c r="AY44" s="30" t="s">
        <v>32</v>
      </c>
      <c r="AZ44" s="44">
        <v>0</v>
      </c>
      <c r="BA44" s="44">
        <v>0</v>
      </c>
      <c r="BB44" s="44">
        <v>0</v>
      </c>
      <c r="BC44" s="44">
        <v>0</v>
      </c>
      <c r="BD44" s="28">
        <v>0</v>
      </c>
      <c r="BF44" s="30" t="s">
        <v>32</v>
      </c>
      <c r="BG44" s="44">
        <v>0</v>
      </c>
      <c r="BH44" s="44">
        <v>0</v>
      </c>
      <c r="BI44" s="44">
        <v>0</v>
      </c>
      <c r="BJ44" s="44">
        <v>0</v>
      </c>
      <c r="BK44" s="28">
        <v>0</v>
      </c>
      <c r="BM44" s="30" t="s">
        <v>32</v>
      </c>
      <c r="BN44" s="44">
        <v>0</v>
      </c>
      <c r="BO44" s="44">
        <v>0</v>
      </c>
      <c r="BP44" s="44">
        <v>0</v>
      </c>
      <c r="BQ44" s="44"/>
      <c r="BR44" s="28">
        <v>0</v>
      </c>
      <c r="BT44" s="30" t="s">
        <v>32</v>
      </c>
      <c r="BU44" s="44">
        <v>0</v>
      </c>
      <c r="BV44" s="44">
        <v>4</v>
      </c>
      <c r="BW44" s="44">
        <v>0</v>
      </c>
      <c r="BX44" s="44">
        <v>0</v>
      </c>
      <c r="BY44" s="28">
        <v>4</v>
      </c>
      <c r="CA44" s="30" t="s">
        <v>32</v>
      </c>
      <c r="CB44" s="44">
        <v>0</v>
      </c>
      <c r="CC44" s="44">
        <v>0</v>
      </c>
      <c r="CD44" s="44">
        <v>0</v>
      </c>
      <c r="CE44" s="44">
        <v>0</v>
      </c>
      <c r="CF44" s="28">
        <v>0</v>
      </c>
      <c r="CI44" s="30" t="s">
        <v>32</v>
      </c>
      <c r="CJ44" s="44">
        <v>0</v>
      </c>
      <c r="CK44" s="44">
        <v>0</v>
      </c>
      <c r="CL44" s="44">
        <v>0</v>
      </c>
      <c r="CM44" s="44">
        <v>1</v>
      </c>
      <c r="CN44" s="28">
        <v>1</v>
      </c>
    </row>
    <row r="45" spans="1:92" s="24" customFormat="1" ht="25.5" customHeight="1" x14ac:dyDescent="0.35">
      <c r="B45" s="24" t="s">
        <v>63</v>
      </c>
      <c r="C45" s="28">
        <v>18</v>
      </c>
      <c r="D45" s="28">
        <v>1</v>
      </c>
      <c r="E45" s="28">
        <v>0</v>
      </c>
      <c r="F45" s="28">
        <v>3</v>
      </c>
      <c r="G45" s="28">
        <v>22</v>
      </c>
      <c r="I45" s="24" t="s">
        <v>63</v>
      </c>
      <c r="J45" s="28">
        <v>24</v>
      </c>
      <c r="K45" s="28">
        <v>2</v>
      </c>
      <c r="L45" s="28">
        <v>0</v>
      </c>
      <c r="M45" s="28">
        <v>3</v>
      </c>
      <c r="N45" s="28">
        <v>29</v>
      </c>
      <c r="P45" s="24" t="s">
        <v>63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W45" s="24" t="s">
        <v>63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D45" s="24" t="s">
        <v>63</v>
      </c>
      <c r="AE45" s="28">
        <v>0</v>
      </c>
      <c r="AF45" s="28">
        <v>0</v>
      </c>
      <c r="AG45" s="28">
        <v>0</v>
      </c>
      <c r="AH45" s="28">
        <v>15</v>
      </c>
      <c r="AI45" s="28">
        <v>15</v>
      </c>
      <c r="AK45" s="24" t="s">
        <v>63</v>
      </c>
      <c r="AL45" s="28">
        <v>0</v>
      </c>
      <c r="AM45" s="28">
        <v>1</v>
      </c>
      <c r="AN45" s="28">
        <v>7</v>
      </c>
      <c r="AO45" s="28">
        <v>28</v>
      </c>
      <c r="AP45" s="28">
        <v>36</v>
      </c>
      <c r="AR45" s="24" t="s">
        <v>63</v>
      </c>
      <c r="AS45" s="28">
        <v>6</v>
      </c>
      <c r="AT45" s="28">
        <v>0</v>
      </c>
      <c r="AU45" s="28">
        <v>1</v>
      </c>
      <c r="AV45" s="28">
        <v>16</v>
      </c>
      <c r="AW45" s="28">
        <v>23</v>
      </c>
      <c r="AY45" s="24" t="s">
        <v>63</v>
      </c>
      <c r="AZ45" s="28">
        <v>598</v>
      </c>
      <c r="BA45" s="28">
        <v>16</v>
      </c>
      <c r="BB45" s="28">
        <v>13</v>
      </c>
      <c r="BC45" s="28">
        <v>37</v>
      </c>
      <c r="BD45" s="28">
        <v>664</v>
      </c>
      <c r="BF45" s="24" t="s">
        <v>63</v>
      </c>
      <c r="BG45" s="28">
        <v>6</v>
      </c>
      <c r="BH45" s="28">
        <v>0</v>
      </c>
      <c r="BI45" s="28">
        <v>0</v>
      </c>
      <c r="BJ45" s="28">
        <v>0</v>
      </c>
      <c r="BK45" s="28">
        <v>6</v>
      </c>
      <c r="BM45" s="24" t="s">
        <v>63</v>
      </c>
      <c r="BN45" s="28">
        <v>0</v>
      </c>
      <c r="BO45" s="28">
        <v>0</v>
      </c>
      <c r="BP45" s="28">
        <v>2</v>
      </c>
      <c r="BQ45" s="28">
        <v>0</v>
      </c>
      <c r="BR45" s="28">
        <v>2</v>
      </c>
      <c r="BT45" s="24" t="s">
        <v>63</v>
      </c>
      <c r="BU45" s="28">
        <v>21</v>
      </c>
      <c r="BV45" s="28">
        <v>3</v>
      </c>
      <c r="BW45" s="28">
        <v>1</v>
      </c>
      <c r="BX45" s="28">
        <v>93</v>
      </c>
      <c r="BY45" s="28">
        <v>118</v>
      </c>
      <c r="CA45" s="24" t="s">
        <v>63</v>
      </c>
      <c r="CB45" s="28">
        <v>5</v>
      </c>
      <c r="CC45" s="28">
        <v>0</v>
      </c>
      <c r="CD45" s="28">
        <v>0</v>
      </c>
      <c r="CE45" s="28">
        <v>3</v>
      </c>
      <c r="CF45" s="28">
        <v>8</v>
      </c>
      <c r="CI45" s="24" t="s">
        <v>63</v>
      </c>
      <c r="CJ45" s="28">
        <v>55</v>
      </c>
      <c r="CK45" s="28">
        <v>18</v>
      </c>
      <c r="CL45" s="28">
        <v>2</v>
      </c>
      <c r="CM45" s="28">
        <v>125</v>
      </c>
      <c r="CN45" s="28">
        <v>200</v>
      </c>
    </row>
    <row r="46" spans="1:92" s="30" customFormat="1" ht="12.75" customHeight="1" x14ac:dyDescent="0.35">
      <c r="A46" s="29">
        <v>66</v>
      </c>
      <c r="B46" s="30" t="s">
        <v>28</v>
      </c>
      <c r="C46" s="44">
        <v>4</v>
      </c>
      <c r="D46" s="44">
        <v>1</v>
      </c>
      <c r="E46" s="44">
        <v>0</v>
      </c>
      <c r="F46" s="44">
        <v>1</v>
      </c>
      <c r="G46" s="28">
        <v>6</v>
      </c>
      <c r="I46" s="30" t="s">
        <v>28</v>
      </c>
      <c r="J46" s="44">
        <v>4</v>
      </c>
      <c r="K46" s="44">
        <v>0</v>
      </c>
      <c r="L46" s="44">
        <v>0</v>
      </c>
      <c r="M46" s="44">
        <v>0</v>
      </c>
      <c r="N46" s="28">
        <v>4</v>
      </c>
      <c r="P46" s="30" t="s">
        <v>28</v>
      </c>
      <c r="Q46" s="44">
        <v>0</v>
      </c>
      <c r="R46" s="44">
        <v>0</v>
      </c>
      <c r="S46" s="44">
        <v>0</v>
      </c>
      <c r="T46" s="44">
        <v>0</v>
      </c>
      <c r="U46" s="28">
        <v>0</v>
      </c>
      <c r="W46" s="30" t="s">
        <v>28</v>
      </c>
      <c r="X46" s="44">
        <v>0</v>
      </c>
      <c r="Y46" s="44">
        <v>0</v>
      </c>
      <c r="Z46" s="44">
        <v>0</v>
      </c>
      <c r="AA46" s="44">
        <v>0</v>
      </c>
      <c r="AB46" s="28">
        <v>0</v>
      </c>
      <c r="AD46" s="30" t="s">
        <v>28</v>
      </c>
      <c r="AE46" s="44">
        <v>0</v>
      </c>
      <c r="AF46" s="44">
        <v>0</v>
      </c>
      <c r="AG46" s="44">
        <v>0</v>
      </c>
      <c r="AH46" s="44">
        <v>0</v>
      </c>
      <c r="AI46" s="28">
        <v>0</v>
      </c>
      <c r="AK46" s="30" t="s">
        <v>28</v>
      </c>
      <c r="AL46" s="44">
        <v>0</v>
      </c>
      <c r="AM46" s="44">
        <v>1</v>
      </c>
      <c r="AN46" s="44">
        <v>0</v>
      </c>
      <c r="AO46" s="44">
        <v>4</v>
      </c>
      <c r="AP46" s="28">
        <v>5</v>
      </c>
      <c r="AR46" s="30" t="s">
        <v>28</v>
      </c>
      <c r="AS46" s="44">
        <v>0</v>
      </c>
      <c r="AT46" s="44">
        <v>0</v>
      </c>
      <c r="AU46" s="44">
        <v>0</v>
      </c>
      <c r="AV46" s="44">
        <v>5</v>
      </c>
      <c r="AW46" s="28">
        <v>5</v>
      </c>
      <c r="AY46" s="30" t="s">
        <v>28</v>
      </c>
      <c r="AZ46" s="44">
        <v>72</v>
      </c>
      <c r="BA46" s="44">
        <v>0</v>
      </c>
      <c r="BB46" s="44">
        <v>0</v>
      </c>
      <c r="BC46" s="44">
        <v>7</v>
      </c>
      <c r="BD46" s="28">
        <v>79</v>
      </c>
      <c r="BF46" s="30" t="s">
        <v>28</v>
      </c>
      <c r="BG46" s="44">
        <v>0</v>
      </c>
      <c r="BH46" s="44">
        <v>0</v>
      </c>
      <c r="BI46" s="44">
        <v>0</v>
      </c>
      <c r="BJ46" s="44">
        <v>0</v>
      </c>
      <c r="BK46" s="28">
        <v>0</v>
      </c>
      <c r="BM46" s="30" t="s">
        <v>28</v>
      </c>
      <c r="BN46" s="44">
        <v>0</v>
      </c>
      <c r="BO46" s="44">
        <v>0</v>
      </c>
      <c r="BP46" s="44">
        <v>0</v>
      </c>
      <c r="BQ46" s="44"/>
      <c r="BR46" s="28">
        <v>0</v>
      </c>
      <c r="BT46" s="30" t="s">
        <v>28</v>
      </c>
      <c r="BU46" s="44">
        <v>10</v>
      </c>
      <c r="BV46" s="44">
        <v>0</v>
      </c>
      <c r="BW46" s="44">
        <v>0</v>
      </c>
      <c r="BX46" s="44">
        <v>47</v>
      </c>
      <c r="BY46" s="28">
        <v>57</v>
      </c>
      <c r="CA46" s="30" t="s">
        <v>28</v>
      </c>
      <c r="CB46" s="44">
        <v>1</v>
      </c>
      <c r="CC46" s="44">
        <v>0</v>
      </c>
      <c r="CD46" s="44">
        <v>0</v>
      </c>
      <c r="CE46" s="44">
        <v>0</v>
      </c>
      <c r="CF46" s="28">
        <v>1</v>
      </c>
      <c r="CI46" s="30" t="s">
        <v>28</v>
      </c>
      <c r="CJ46" s="44">
        <v>0</v>
      </c>
      <c r="CK46" s="44">
        <v>4</v>
      </c>
      <c r="CL46" s="44">
        <v>0</v>
      </c>
      <c r="CM46" s="44">
        <v>18</v>
      </c>
      <c r="CN46" s="28">
        <v>22</v>
      </c>
    </row>
    <row r="47" spans="1:92" s="30" customFormat="1" ht="14.25" customHeight="1" x14ac:dyDescent="0.35">
      <c r="A47" s="29">
        <v>78</v>
      </c>
      <c r="B47" s="30" t="s">
        <v>37</v>
      </c>
      <c r="C47" s="44">
        <v>0</v>
      </c>
      <c r="D47" s="44">
        <v>0</v>
      </c>
      <c r="E47" s="44">
        <v>0</v>
      </c>
      <c r="F47" s="44">
        <v>0</v>
      </c>
      <c r="G47" s="28">
        <v>0</v>
      </c>
      <c r="I47" s="30" t="s">
        <v>37</v>
      </c>
      <c r="J47" s="44">
        <v>4</v>
      </c>
      <c r="K47" s="44">
        <v>1</v>
      </c>
      <c r="L47" s="44">
        <v>0</v>
      </c>
      <c r="M47" s="44">
        <v>0</v>
      </c>
      <c r="N47" s="28">
        <v>5</v>
      </c>
      <c r="P47" s="30" t="s">
        <v>37</v>
      </c>
      <c r="Q47" s="44">
        <v>0</v>
      </c>
      <c r="R47" s="44">
        <v>0</v>
      </c>
      <c r="S47" s="44">
        <v>0</v>
      </c>
      <c r="T47" s="44">
        <v>0</v>
      </c>
      <c r="U47" s="28">
        <v>0</v>
      </c>
      <c r="W47" s="30" t="s">
        <v>37</v>
      </c>
      <c r="X47" s="44">
        <v>0</v>
      </c>
      <c r="Y47" s="44">
        <v>0</v>
      </c>
      <c r="Z47" s="44">
        <v>0</v>
      </c>
      <c r="AA47" s="44">
        <v>0</v>
      </c>
      <c r="AB47" s="28">
        <v>0</v>
      </c>
      <c r="AD47" s="30" t="s">
        <v>37</v>
      </c>
      <c r="AE47" s="44">
        <v>0</v>
      </c>
      <c r="AF47" s="44">
        <v>0</v>
      </c>
      <c r="AG47" s="44">
        <v>0</v>
      </c>
      <c r="AH47" s="44">
        <v>0</v>
      </c>
      <c r="AI47" s="28">
        <v>0</v>
      </c>
      <c r="AK47" s="30" t="s">
        <v>37</v>
      </c>
      <c r="AL47" s="44">
        <v>0</v>
      </c>
      <c r="AM47" s="44">
        <v>0</v>
      </c>
      <c r="AN47" s="44">
        <v>0</v>
      </c>
      <c r="AO47" s="44">
        <v>4</v>
      </c>
      <c r="AP47" s="28">
        <v>4</v>
      </c>
      <c r="AR47" s="30" t="s">
        <v>37</v>
      </c>
      <c r="AS47" s="44">
        <v>0</v>
      </c>
      <c r="AT47" s="44">
        <v>0</v>
      </c>
      <c r="AU47" s="44">
        <v>0</v>
      </c>
      <c r="AV47" s="44">
        <v>1</v>
      </c>
      <c r="AW47" s="28">
        <v>1</v>
      </c>
      <c r="AY47" s="30" t="s">
        <v>37</v>
      </c>
      <c r="AZ47" s="44">
        <v>52</v>
      </c>
      <c r="BA47" s="44">
        <v>10</v>
      </c>
      <c r="BB47" s="44">
        <v>2</v>
      </c>
      <c r="BC47" s="44">
        <v>5</v>
      </c>
      <c r="BD47" s="28">
        <v>69</v>
      </c>
      <c r="BF47" s="30" t="s">
        <v>37</v>
      </c>
      <c r="BG47" s="44">
        <v>0</v>
      </c>
      <c r="BH47" s="44">
        <v>0</v>
      </c>
      <c r="BI47" s="44">
        <v>0</v>
      </c>
      <c r="BJ47" s="44">
        <v>0</v>
      </c>
      <c r="BK47" s="28">
        <v>0</v>
      </c>
      <c r="BM47" s="30" t="s">
        <v>37</v>
      </c>
      <c r="BN47" s="44">
        <v>0</v>
      </c>
      <c r="BO47" s="44">
        <v>0</v>
      </c>
      <c r="BP47" s="44">
        <v>0</v>
      </c>
      <c r="BQ47" s="44"/>
      <c r="BR47" s="28">
        <v>0</v>
      </c>
      <c r="BT47" s="30" t="s">
        <v>37</v>
      </c>
      <c r="BU47" s="44">
        <v>4</v>
      </c>
      <c r="BV47" s="44">
        <v>0</v>
      </c>
      <c r="BW47" s="44">
        <v>0</v>
      </c>
      <c r="BX47" s="44">
        <v>23</v>
      </c>
      <c r="BY47" s="28">
        <v>27</v>
      </c>
      <c r="CA47" s="30" t="s">
        <v>37</v>
      </c>
      <c r="CB47" s="44">
        <v>0</v>
      </c>
      <c r="CC47" s="44">
        <v>0</v>
      </c>
      <c r="CD47" s="44">
        <v>0</v>
      </c>
      <c r="CE47" s="44">
        <v>0</v>
      </c>
      <c r="CF47" s="28">
        <v>0</v>
      </c>
      <c r="CI47" s="30" t="s">
        <v>37</v>
      </c>
      <c r="CJ47" s="44">
        <v>0</v>
      </c>
      <c r="CK47" s="44">
        <v>0</v>
      </c>
      <c r="CL47" s="44">
        <v>0</v>
      </c>
      <c r="CM47" s="44">
        <v>22</v>
      </c>
      <c r="CN47" s="28">
        <v>22</v>
      </c>
    </row>
    <row r="48" spans="1:92" s="30" customFormat="1" ht="12.75" customHeight="1" x14ac:dyDescent="0.35">
      <c r="A48" s="29">
        <v>89</v>
      </c>
      <c r="B48" s="30" t="s">
        <v>46</v>
      </c>
      <c r="C48" s="44">
        <v>0</v>
      </c>
      <c r="D48" s="44">
        <v>0</v>
      </c>
      <c r="E48" s="44">
        <v>0</v>
      </c>
      <c r="F48" s="44">
        <v>1</v>
      </c>
      <c r="G48" s="28">
        <v>1</v>
      </c>
      <c r="I48" s="30" t="s">
        <v>46</v>
      </c>
      <c r="J48" s="44">
        <v>0</v>
      </c>
      <c r="K48" s="44">
        <v>0</v>
      </c>
      <c r="L48" s="44">
        <v>0</v>
      </c>
      <c r="M48" s="44">
        <v>0</v>
      </c>
      <c r="N48" s="28">
        <v>0</v>
      </c>
      <c r="P48" s="30" t="s">
        <v>46</v>
      </c>
      <c r="Q48" s="44">
        <v>0</v>
      </c>
      <c r="R48" s="44">
        <v>0</v>
      </c>
      <c r="S48" s="44">
        <v>0</v>
      </c>
      <c r="T48" s="44">
        <v>0</v>
      </c>
      <c r="U48" s="28">
        <v>0</v>
      </c>
      <c r="W48" s="30" t="s">
        <v>46</v>
      </c>
      <c r="X48" s="44">
        <v>0</v>
      </c>
      <c r="Y48" s="44">
        <v>0</v>
      </c>
      <c r="Z48" s="44">
        <v>0</v>
      </c>
      <c r="AA48" s="44">
        <v>0</v>
      </c>
      <c r="AB48" s="28">
        <v>0</v>
      </c>
      <c r="AD48" s="30" t="s">
        <v>46</v>
      </c>
      <c r="AE48" s="44">
        <v>0</v>
      </c>
      <c r="AF48" s="44">
        <v>0</v>
      </c>
      <c r="AG48" s="44">
        <v>0</v>
      </c>
      <c r="AH48" s="44">
        <v>0</v>
      </c>
      <c r="AI48" s="28">
        <v>0</v>
      </c>
      <c r="AK48" s="30" t="s">
        <v>46</v>
      </c>
      <c r="AL48" s="44">
        <v>0</v>
      </c>
      <c r="AM48" s="44">
        <v>0</v>
      </c>
      <c r="AN48" s="44">
        <v>7</v>
      </c>
      <c r="AO48" s="44">
        <v>19</v>
      </c>
      <c r="AP48" s="28">
        <v>26</v>
      </c>
      <c r="AR48" s="30" t="s">
        <v>46</v>
      </c>
      <c r="AS48" s="44">
        <v>0</v>
      </c>
      <c r="AT48" s="44">
        <v>0</v>
      </c>
      <c r="AU48" s="44">
        <v>0</v>
      </c>
      <c r="AV48" s="44">
        <v>0</v>
      </c>
      <c r="AW48" s="28">
        <v>0</v>
      </c>
      <c r="AY48" s="30" t="s">
        <v>46</v>
      </c>
      <c r="AZ48" s="44">
        <v>29</v>
      </c>
      <c r="BA48" s="44">
        <v>0</v>
      </c>
      <c r="BB48" s="44">
        <v>0</v>
      </c>
      <c r="BC48" s="44">
        <v>2</v>
      </c>
      <c r="BD48" s="28">
        <v>31</v>
      </c>
      <c r="BF48" s="30" t="s">
        <v>46</v>
      </c>
      <c r="BG48" s="44">
        <v>0</v>
      </c>
      <c r="BH48" s="44">
        <v>0</v>
      </c>
      <c r="BI48" s="44">
        <v>0</v>
      </c>
      <c r="BJ48" s="44">
        <v>0</v>
      </c>
      <c r="BK48" s="28">
        <v>0</v>
      </c>
      <c r="BM48" s="30" t="s">
        <v>46</v>
      </c>
      <c r="BN48" s="44">
        <v>0</v>
      </c>
      <c r="BO48" s="44">
        <v>0</v>
      </c>
      <c r="BP48" s="44">
        <v>0</v>
      </c>
      <c r="BQ48" s="44"/>
      <c r="BR48" s="28">
        <v>0</v>
      </c>
      <c r="BT48" s="30" t="s">
        <v>46</v>
      </c>
      <c r="BU48" s="44">
        <v>3</v>
      </c>
      <c r="BV48" s="44">
        <v>3</v>
      </c>
      <c r="BW48" s="44">
        <v>0</v>
      </c>
      <c r="BX48" s="44">
        <v>12</v>
      </c>
      <c r="BY48" s="28">
        <v>18</v>
      </c>
      <c r="CA48" s="30" t="s">
        <v>46</v>
      </c>
      <c r="CB48" s="44">
        <v>0</v>
      </c>
      <c r="CC48" s="44">
        <v>0</v>
      </c>
      <c r="CD48" s="44">
        <v>0</v>
      </c>
      <c r="CE48" s="44">
        <v>0</v>
      </c>
      <c r="CF48" s="28">
        <v>0</v>
      </c>
      <c r="CI48" s="30" t="s">
        <v>46</v>
      </c>
      <c r="CJ48" s="44">
        <v>1</v>
      </c>
      <c r="CK48" s="44">
        <v>0</v>
      </c>
      <c r="CL48" s="44">
        <v>0</v>
      </c>
      <c r="CM48" s="44">
        <v>0</v>
      </c>
      <c r="CN48" s="28">
        <v>1</v>
      </c>
    </row>
    <row r="49" spans="1:92" s="30" customFormat="1" ht="12.75" customHeight="1" x14ac:dyDescent="0.35">
      <c r="A49" s="29">
        <v>93</v>
      </c>
      <c r="B49" s="30" t="s">
        <v>64</v>
      </c>
      <c r="C49" s="44">
        <v>0</v>
      </c>
      <c r="D49" s="44">
        <v>0</v>
      </c>
      <c r="E49" s="44">
        <v>0</v>
      </c>
      <c r="F49" s="44">
        <v>0</v>
      </c>
      <c r="G49" s="28">
        <v>0</v>
      </c>
      <c r="I49" s="30" t="s">
        <v>64</v>
      </c>
      <c r="J49" s="44">
        <v>0</v>
      </c>
      <c r="K49" s="44">
        <v>0</v>
      </c>
      <c r="L49" s="44">
        <v>0</v>
      </c>
      <c r="M49" s="44">
        <v>1</v>
      </c>
      <c r="N49" s="28">
        <v>1</v>
      </c>
      <c r="P49" s="30" t="s">
        <v>64</v>
      </c>
      <c r="Q49" s="44">
        <v>0</v>
      </c>
      <c r="R49" s="44">
        <v>0</v>
      </c>
      <c r="S49" s="44">
        <v>0</v>
      </c>
      <c r="T49" s="44">
        <v>0</v>
      </c>
      <c r="U49" s="28">
        <v>0</v>
      </c>
      <c r="W49" s="30" t="s">
        <v>64</v>
      </c>
      <c r="X49" s="44">
        <v>0</v>
      </c>
      <c r="Y49" s="44">
        <v>0</v>
      </c>
      <c r="Z49" s="44">
        <v>0</v>
      </c>
      <c r="AA49" s="44">
        <v>0</v>
      </c>
      <c r="AB49" s="28">
        <v>0</v>
      </c>
      <c r="AD49" s="30" t="s">
        <v>64</v>
      </c>
      <c r="AE49" s="44">
        <v>0</v>
      </c>
      <c r="AF49" s="44">
        <v>0</v>
      </c>
      <c r="AG49" s="44">
        <v>0</v>
      </c>
      <c r="AH49" s="44">
        <v>0</v>
      </c>
      <c r="AI49" s="28">
        <v>0</v>
      </c>
      <c r="AK49" s="30" t="s">
        <v>64</v>
      </c>
      <c r="AL49" s="44">
        <v>0</v>
      </c>
      <c r="AM49" s="44">
        <v>0</v>
      </c>
      <c r="AN49" s="44">
        <v>0</v>
      </c>
      <c r="AO49" s="44">
        <v>0</v>
      </c>
      <c r="AP49" s="28">
        <v>0</v>
      </c>
      <c r="AR49" s="30" t="s">
        <v>64</v>
      </c>
      <c r="AS49" s="44">
        <v>2</v>
      </c>
      <c r="AT49" s="44">
        <v>0</v>
      </c>
      <c r="AU49" s="44">
        <v>1</v>
      </c>
      <c r="AV49" s="44">
        <v>9</v>
      </c>
      <c r="AW49" s="28">
        <v>12</v>
      </c>
      <c r="AY49" s="30" t="s">
        <v>64</v>
      </c>
      <c r="AZ49" s="44">
        <v>45</v>
      </c>
      <c r="BA49" s="44">
        <v>0</v>
      </c>
      <c r="BB49" s="44">
        <v>1</v>
      </c>
      <c r="BC49" s="44">
        <v>6</v>
      </c>
      <c r="BD49" s="28">
        <v>52</v>
      </c>
      <c r="BF49" s="30" t="s">
        <v>64</v>
      </c>
      <c r="BG49" s="44">
        <v>0</v>
      </c>
      <c r="BH49" s="44">
        <v>0</v>
      </c>
      <c r="BI49" s="44">
        <v>0</v>
      </c>
      <c r="BJ49" s="44">
        <v>0</v>
      </c>
      <c r="BK49" s="28">
        <v>0</v>
      </c>
      <c r="BM49" s="30" t="s">
        <v>64</v>
      </c>
      <c r="BN49" s="44">
        <v>0</v>
      </c>
      <c r="BO49" s="44">
        <v>0</v>
      </c>
      <c r="BP49" s="44">
        <v>0</v>
      </c>
      <c r="BQ49" s="44"/>
      <c r="BR49" s="28">
        <v>0</v>
      </c>
      <c r="BT49" s="30" t="s">
        <v>64</v>
      </c>
      <c r="BU49" s="44">
        <v>3</v>
      </c>
      <c r="BV49" s="44">
        <v>0</v>
      </c>
      <c r="BW49" s="44">
        <v>0</v>
      </c>
      <c r="BX49" s="44">
        <v>10</v>
      </c>
      <c r="BY49" s="28">
        <v>13</v>
      </c>
      <c r="CA49" s="30" t="s">
        <v>64</v>
      </c>
      <c r="CB49" s="44">
        <v>0</v>
      </c>
      <c r="CC49" s="44">
        <v>0</v>
      </c>
      <c r="CD49" s="44">
        <v>0</v>
      </c>
      <c r="CE49" s="44">
        <v>1</v>
      </c>
      <c r="CF49" s="28">
        <v>1</v>
      </c>
      <c r="CI49" s="30" t="s">
        <v>64</v>
      </c>
      <c r="CJ49" s="44">
        <v>0</v>
      </c>
      <c r="CK49" s="44">
        <v>1</v>
      </c>
      <c r="CL49" s="44">
        <v>0</v>
      </c>
      <c r="CM49" s="44">
        <v>0</v>
      </c>
      <c r="CN49" s="28">
        <v>1</v>
      </c>
    </row>
    <row r="50" spans="1:92" s="30" customFormat="1" ht="12.75" customHeight="1" x14ac:dyDescent="0.35">
      <c r="A50" s="29">
        <v>95</v>
      </c>
      <c r="B50" s="30" t="s">
        <v>51</v>
      </c>
      <c r="C50" s="44">
        <v>0</v>
      </c>
      <c r="D50" s="44">
        <v>0</v>
      </c>
      <c r="E50" s="44">
        <v>0</v>
      </c>
      <c r="F50" s="44">
        <v>0</v>
      </c>
      <c r="G50" s="28">
        <v>0</v>
      </c>
      <c r="I50" s="30" t="s">
        <v>51</v>
      </c>
      <c r="J50" s="44">
        <v>5</v>
      </c>
      <c r="K50" s="44">
        <v>0</v>
      </c>
      <c r="L50" s="44">
        <v>0</v>
      </c>
      <c r="M50" s="44">
        <v>0</v>
      </c>
      <c r="N50" s="28">
        <v>5</v>
      </c>
      <c r="P50" s="30" t="s">
        <v>51</v>
      </c>
      <c r="Q50" s="44">
        <v>0</v>
      </c>
      <c r="R50" s="44">
        <v>0</v>
      </c>
      <c r="S50" s="44">
        <v>0</v>
      </c>
      <c r="T50" s="44">
        <v>0</v>
      </c>
      <c r="U50" s="28">
        <v>0</v>
      </c>
      <c r="W50" s="30" t="s">
        <v>51</v>
      </c>
      <c r="X50" s="44">
        <v>0</v>
      </c>
      <c r="Y50" s="44">
        <v>0</v>
      </c>
      <c r="Z50" s="44">
        <v>0</v>
      </c>
      <c r="AA50" s="44">
        <v>0</v>
      </c>
      <c r="AB50" s="28">
        <v>0</v>
      </c>
      <c r="AD50" s="30" t="s">
        <v>51</v>
      </c>
      <c r="AE50" s="44">
        <v>0</v>
      </c>
      <c r="AF50" s="44">
        <v>0</v>
      </c>
      <c r="AG50" s="44">
        <v>0</v>
      </c>
      <c r="AH50" s="44">
        <v>0</v>
      </c>
      <c r="AI50" s="28">
        <v>0</v>
      </c>
      <c r="AK50" s="30" t="s">
        <v>51</v>
      </c>
      <c r="AL50" s="44">
        <v>0</v>
      </c>
      <c r="AM50" s="44">
        <v>0</v>
      </c>
      <c r="AN50" s="44">
        <v>0</v>
      </c>
      <c r="AO50" s="44">
        <v>1</v>
      </c>
      <c r="AP50" s="28">
        <v>1</v>
      </c>
      <c r="AR50" s="30" t="s">
        <v>51</v>
      </c>
      <c r="AS50" s="44">
        <v>0</v>
      </c>
      <c r="AT50" s="44">
        <v>0</v>
      </c>
      <c r="AU50" s="44">
        <v>0</v>
      </c>
      <c r="AV50" s="44">
        <v>1</v>
      </c>
      <c r="AW50" s="28">
        <v>1</v>
      </c>
      <c r="AY50" s="30" t="s">
        <v>51</v>
      </c>
      <c r="AZ50" s="44">
        <v>63</v>
      </c>
      <c r="BA50" s="44">
        <v>1</v>
      </c>
      <c r="BB50" s="44">
        <v>3</v>
      </c>
      <c r="BC50" s="44">
        <v>6</v>
      </c>
      <c r="BD50" s="28">
        <v>73</v>
      </c>
      <c r="BF50" s="30" t="s">
        <v>51</v>
      </c>
      <c r="BG50" s="44">
        <v>0</v>
      </c>
      <c r="BH50" s="44">
        <v>0</v>
      </c>
      <c r="BI50" s="44">
        <v>0</v>
      </c>
      <c r="BJ50" s="44">
        <v>0</v>
      </c>
      <c r="BK50" s="28">
        <v>0</v>
      </c>
      <c r="BM50" s="30" t="s">
        <v>51</v>
      </c>
      <c r="BN50" s="44">
        <v>0</v>
      </c>
      <c r="BO50" s="44">
        <v>0</v>
      </c>
      <c r="BP50" s="44">
        <v>0</v>
      </c>
      <c r="BQ50" s="44"/>
      <c r="BR50" s="28">
        <v>0</v>
      </c>
      <c r="BT50" s="30" t="s">
        <v>51</v>
      </c>
      <c r="BU50" s="44">
        <v>0</v>
      </c>
      <c r="BV50" s="44">
        <v>0</v>
      </c>
      <c r="BW50" s="44">
        <v>0</v>
      </c>
      <c r="BX50" s="44">
        <v>0</v>
      </c>
      <c r="BY50" s="28">
        <v>0</v>
      </c>
      <c r="CA50" s="30" t="s">
        <v>51</v>
      </c>
      <c r="CB50" s="44">
        <v>0</v>
      </c>
      <c r="CC50" s="44">
        <v>0</v>
      </c>
      <c r="CD50" s="44">
        <v>0</v>
      </c>
      <c r="CE50" s="44">
        <v>0</v>
      </c>
      <c r="CF50" s="28">
        <v>0</v>
      </c>
      <c r="CI50" s="30" t="s">
        <v>51</v>
      </c>
      <c r="CJ50" s="44">
        <v>18</v>
      </c>
      <c r="CK50" s="44">
        <v>0</v>
      </c>
      <c r="CL50" s="44">
        <v>1</v>
      </c>
      <c r="CM50" s="44">
        <v>30</v>
      </c>
      <c r="CN50" s="28">
        <v>49</v>
      </c>
    </row>
    <row r="51" spans="1:92" s="30" customFormat="1" ht="12.75" customHeight="1" x14ac:dyDescent="0.35">
      <c r="A51" s="29">
        <v>97</v>
      </c>
      <c r="B51" s="30" t="s">
        <v>53</v>
      </c>
      <c r="C51" s="44">
        <v>5</v>
      </c>
      <c r="D51" s="44">
        <v>0</v>
      </c>
      <c r="E51" s="44">
        <v>0</v>
      </c>
      <c r="F51" s="44">
        <v>0</v>
      </c>
      <c r="G51" s="28">
        <v>5</v>
      </c>
      <c r="I51" s="30" t="s">
        <v>53</v>
      </c>
      <c r="J51" s="44">
        <v>4</v>
      </c>
      <c r="K51" s="44">
        <v>1</v>
      </c>
      <c r="L51" s="44">
        <v>0</v>
      </c>
      <c r="M51" s="44">
        <v>0</v>
      </c>
      <c r="N51" s="28">
        <v>5</v>
      </c>
      <c r="P51" s="30" t="s">
        <v>53</v>
      </c>
      <c r="Q51" s="44">
        <v>0</v>
      </c>
      <c r="R51" s="44">
        <v>0</v>
      </c>
      <c r="S51" s="44">
        <v>0</v>
      </c>
      <c r="T51" s="44">
        <v>0</v>
      </c>
      <c r="U51" s="28">
        <v>0</v>
      </c>
      <c r="W51" s="30" t="s">
        <v>53</v>
      </c>
      <c r="X51" s="44">
        <v>0</v>
      </c>
      <c r="Y51" s="44">
        <v>0</v>
      </c>
      <c r="Z51" s="44">
        <v>0</v>
      </c>
      <c r="AA51" s="44">
        <v>0</v>
      </c>
      <c r="AB51" s="28">
        <v>0</v>
      </c>
      <c r="AD51" s="30" t="s">
        <v>53</v>
      </c>
      <c r="AE51" s="44">
        <v>0</v>
      </c>
      <c r="AF51" s="44">
        <v>0</v>
      </c>
      <c r="AG51" s="44">
        <v>0</v>
      </c>
      <c r="AH51" s="44">
        <v>0</v>
      </c>
      <c r="AI51" s="28">
        <v>0</v>
      </c>
      <c r="AK51" s="30" t="s">
        <v>53</v>
      </c>
      <c r="AL51" s="44">
        <v>0</v>
      </c>
      <c r="AM51" s="44">
        <v>0</v>
      </c>
      <c r="AN51" s="44">
        <v>0</v>
      </c>
      <c r="AO51" s="44">
        <v>0</v>
      </c>
      <c r="AP51" s="28">
        <v>0</v>
      </c>
      <c r="AR51" s="30" t="s">
        <v>53</v>
      </c>
      <c r="AS51" s="44">
        <v>4</v>
      </c>
      <c r="AT51" s="44">
        <v>0</v>
      </c>
      <c r="AU51" s="44">
        <v>0</v>
      </c>
      <c r="AV51" s="44">
        <v>0</v>
      </c>
      <c r="AW51" s="28">
        <v>4</v>
      </c>
      <c r="AY51" s="30" t="s">
        <v>53</v>
      </c>
      <c r="AZ51" s="44">
        <v>78</v>
      </c>
      <c r="BA51" s="44">
        <v>5</v>
      </c>
      <c r="BB51" s="44">
        <v>0</v>
      </c>
      <c r="BC51" s="44">
        <v>2</v>
      </c>
      <c r="BD51" s="28">
        <v>85</v>
      </c>
      <c r="BF51" s="30" t="s">
        <v>53</v>
      </c>
      <c r="BG51" s="44">
        <v>1</v>
      </c>
      <c r="BH51" s="44">
        <v>0</v>
      </c>
      <c r="BI51" s="44">
        <v>0</v>
      </c>
      <c r="BJ51" s="44">
        <v>0</v>
      </c>
      <c r="BK51" s="28">
        <v>1</v>
      </c>
      <c r="BM51" s="30" t="s">
        <v>53</v>
      </c>
      <c r="BN51" s="44">
        <v>0</v>
      </c>
      <c r="BO51" s="44">
        <v>0</v>
      </c>
      <c r="BP51" s="44">
        <v>1</v>
      </c>
      <c r="BQ51" s="44"/>
      <c r="BR51" s="28">
        <v>1</v>
      </c>
      <c r="BT51" s="30" t="s">
        <v>53</v>
      </c>
      <c r="BU51" s="44">
        <v>1</v>
      </c>
      <c r="BV51" s="44">
        <v>0</v>
      </c>
      <c r="BW51" s="44">
        <v>0</v>
      </c>
      <c r="BX51" s="44">
        <v>1</v>
      </c>
      <c r="BY51" s="28">
        <v>2</v>
      </c>
      <c r="CA51" s="30" t="s">
        <v>53</v>
      </c>
      <c r="CB51" s="44">
        <v>1</v>
      </c>
      <c r="CC51" s="44">
        <v>0</v>
      </c>
      <c r="CD51" s="44">
        <v>0</v>
      </c>
      <c r="CE51" s="44">
        <v>0</v>
      </c>
      <c r="CF51" s="28">
        <v>1</v>
      </c>
      <c r="CI51" s="30" t="s">
        <v>53</v>
      </c>
      <c r="CJ51" s="44">
        <v>1</v>
      </c>
      <c r="CK51" s="44">
        <v>13</v>
      </c>
      <c r="CL51" s="44">
        <v>0</v>
      </c>
      <c r="CM51" s="44">
        <v>18</v>
      </c>
      <c r="CN51" s="28">
        <v>32</v>
      </c>
    </row>
    <row r="52" spans="1:92" s="34" customFormat="1" ht="12.75" customHeight="1" x14ac:dyDescent="0.35">
      <c r="A52" s="29">
        <v>77</v>
      </c>
      <c r="B52" s="33" t="s">
        <v>27</v>
      </c>
      <c r="C52" s="44">
        <v>9</v>
      </c>
      <c r="D52" s="44">
        <v>0</v>
      </c>
      <c r="E52" s="44">
        <v>0</v>
      </c>
      <c r="F52" s="44">
        <v>1</v>
      </c>
      <c r="G52" s="28">
        <v>10</v>
      </c>
      <c r="I52" s="33" t="s">
        <v>27</v>
      </c>
      <c r="J52" s="44">
        <v>7</v>
      </c>
      <c r="K52" s="44">
        <v>0</v>
      </c>
      <c r="L52" s="44">
        <v>0</v>
      </c>
      <c r="M52" s="44">
        <v>2</v>
      </c>
      <c r="N52" s="28">
        <v>9</v>
      </c>
      <c r="P52" s="33" t="s">
        <v>27</v>
      </c>
      <c r="Q52" s="44">
        <v>0</v>
      </c>
      <c r="R52" s="44">
        <v>0</v>
      </c>
      <c r="S52" s="44">
        <v>0</v>
      </c>
      <c r="T52" s="44">
        <v>0</v>
      </c>
      <c r="U52" s="28">
        <v>0</v>
      </c>
      <c r="W52" s="33" t="s">
        <v>27</v>
      </c>
      <c r="X52" s="44">
        <v>0</v>
      </c>
      <c r="Y52" s="44">
        <v>0</v>
      </c>
      <c r="Z52" s="44">
        <v>0</v>
      </c>
      <c r="AA52" s="44">
        <v>0</v>
      </c>
      <c r="AB52" s="28">
        <v>0</v>
      </c>
      <c r="AD52" s="33" t="s">
        <v>27</v>
      </c>
      <c r="AE52" s="44">
        <v>0</v>
      </c>
      <c r="AF52" s="44">
        <v>0</v>
      </c>
      <c r="AG52" s="44">
        <v>0</v>
      </c>
      <c r="AH52" s="44">
        <v>15</v>
      </c>
      <c r="AI52" s="28">
        <v>15</v>
      </c>
      <c r="AK52" s="33" t="s">
        <v>27</v>
      </c>
      <c r="AL52" s="44">
        <v>0</v>
      </c>
      <c r="AM52" s="44">
        <v>0</v>
      </c>
      <c r="AN52" s="44">
        <v>0</v>
      </c>
      <c r="AO52" s="44">
        <v>0</v>
      </c>
      <c r="AP52" s="28">
        <v>0</v>
      </c>
      <c r="AR52" s="33" t="s">
        <v>27</v>
      </c>
      <c r="AS52" s="44">
        <v>0</v>
      </c>
      <c r="AT52" s="44">
        <v>0</v>
      </c>
      <c r="AU52" s="44">
        <v>0</v>
      </c>
      <c r="AV52" s="44">
        <v>0</v>
      </c>
      <c r="AW52" s="28">
        <v>0</v>
      </c>
      <c r="AY52" s="33" t="s">
        <v>27</v>
      </c>
      <c r="AZ52" s="44">
        <v>259</v>
      </c>
      <c r="BA52" s="44">
        <v>0</v>
      </c>
      <c r="BB52" s="44">
        <v>7</v>
      </c>
      <c r="BC52" s="44">
        <v>9</v>
      </c>
      <c r="BD52" s="28">
        <v>275</v>
      </c>
      <c r="BF52" s="33" t="s">
        <v>27</v>
      </c>
      <c r="BG52" s="44">
        <v>5</v>
      </c>
      <c r="BH52" s="44">
        <v>0</v>
      </c>
      <c r="BI52" s="44">
        <v>0</v>
      </c>
      <c r="BJ52" s="44">
        <v>0</v>
      </c>
      <c r="BK52" s="28">
        <v>5</v>
      </c>
      <c r="BM52" s="33" t="s">
        <v>27</v>
      </c>
      <c r="BN52" s="44">
        <v>0</v>
      </c>
      <c r="BO52" s="44">
        <v>0</v>
      </c>
      <c r="BP52" s="44">
        <v>1</v>
      </c>
      <c r="BQ52" s="44"/>
      <c r="BR52" s="28">
        <v>1</v>
      </c>
      <c r="BT52" s="33" t="s">
        <v>27</v>
      </c>
      <c r="BU52" s="44">
        <v>0</v>
      </c>
      <c r="BV52" s="44">
        <v>0</v>
      </c>
      <c r="BW52" s="44">
        <v>1</v>
      </c>
      <c r="BX52" s="44">
        <v>0</v>
      </c>
      <c r="BY52" s="28">
        <v>1</v>
      </c>
      <c r="CA52" s="33" t="s">
        <v>27</v>
      </c>
      <c r="CB52" s="44">
        <v>3</v>
      </c>
      <c r="CC52" s="44">
        <v>0</v>
      </c>
      <c r="CD52" s="44">
        <v>0</v>
      </c>
      <c r="CE52" s="44">
        <v>2</v>
      </c>
      <c r="CF52" s="28">
        <v>5</v>
      </c>
      <c r="CI52" s="33" t="s">
        <v>27</v>
      </c>
      <c r="CJ52" s="44">
        <v>35</v>
      </c>
      <c r="CK52" s="44">
        <v>0</v>
      </c>
      <c r="CL52" s="44">
        <v>1</v>
      </c>
      <c r="CM52" s="44">
        <v>37</v>
      </c>
      <c r="CN52" s="28">
        <v>73</v>
      </c>
    </row>
    <row r="53" spans="1:92" s="30" customFormat="1" ht="10.5" customHeight="1" x14ac:dyDescent="0.35">
      <c r="A53" s="29"/>
      <c r="C53" s="35"/>
      <c r="D53" s="35"/>
      <c r="E53" s="35"/>
      <c r="F53" s="35"/>
      <c r="G53" s="35"/>
      <c r="J53" s="35"/>
      <c r="K53" s="35"/>
      <c r="L53" s="35"/>
      <c r="M53" s="35"/>
      <c r="N53" s="35"/>
      <c r="Q53" s="35"/>
      <c r="R53" s="35"/>
      <c r="S53" s="35"/>
      <c r="T53" s="35"/>
      <c r="U53" s="35"/>
      <c r="X53" s="35"/>
      <c r="Y53" s="35"/>
      <c r="Z53" s="35"/>
      <c r="AA53" s="35"/>
      <c r="AB53" s="35"/>
      <c r="AE53" s="35"/>
      <c r="AF53" s="35"/>
      <c r="AG53" s="35"/>
      <c r="AH53" s="35"/>
      <c r="AI53" s="35"/>
      <c r="AL53" s="35"/>
      <c r="AM53" s="35"/>
      <c r="AN53" s="35"/>
      <c r="AO53" s="35"/>
      <c r="AP53" s="35"/>
      <c r="AS53" s="35"/>
      <c r="AT53" s="35"/>
      <c r="AU53" s="35"/>
      <c r="AV53" s="35"/>
      <c r="AW53" s="35"/>
      <c r="AZ53" s="35"/>
      <c r="BA53" s="35"/>
      <c r="BB53" s="35"/>
      <c r="BC53" s="35"/>
      <c r="BD53" s="35"/>
      <c r="BG53" s="35"/>
      <c r="BH53" s="35"/>
      <c r="BI53" s="35"/>
      <c r="BJ53" s="35"/>
      <c r="BK53" s="35"/>
      <c r="BN53" s="35"/>
      <c r="BO53" s="35"/>
      <c r="BP53" s="35"/>
      <c r="BQ53" s="35"/>
      <c r="BR53" s="35"/>
      <c r="BU53" s="35"/>
      <c r="BV53" s="35"/>
      <c r="BW53" s="35"/>
      <c r="BX53" s="35"/>
      <c r="BY53" s="35"/>
      <c r="CB53" s="35"/>
      <c r="CC53" s="35"/>
      <c r="CD53" s="35"/>
      <c r="CE53" s="35"/>
      <c r="CF53" s="35"/>
      <c r="CJ53" s="35"/>
      <c r="CK53" s="35"/>
      <c r="CL53" s="35"/>
      <c r="CM53" s="35"/>
      <c r="CN53" s="35"/>
    </row>
    <row r="54" spans="1:92" s="30" customFormat="1" ht="13.5" customHeight="1" x14ac:dyDescent="0.35">
      <c r="A54" s="29"/>
      <c r="H54" s="36"/>
      <c r="AC54" s="36"/>
    </row>
    <row r="55" spans="1:92" s="30" customFormat="1" ht="13.5" customHeight="1" x14ac:dyDescent="0.35">
      <c r="A55" s="29"/>
      <c r="H55" s="36"/>
      <c r="AC55" s="36"/>
    </row>
    <row r="56" spans="1:92" s="30" customFormat="1" x14ac:dyDescent="0.35">
      <c r="A56" s="29"/>
      <c r="B56" s="37"/>
      <c r="H56" s="36"/>
      <c r="I56" s="37"/>
      <c r="P56" s="37"/>
      <c r="W56" s="37"/>
      <c r="AC56" s="36"/>
      <c r="AD56" s="37"/>
      <c r="AK56" s="37"/>
      <c r="AR56" s="37"/>
      <c r="AY56" s="37"/>
      <c r="BF56" s="37"/>
      <c r="BM56" s="37"/>
      <c r="BT56" s="37"/>
      <c r="CA56" s="37"/>
      <c r="CI56" s="37"/>
    </row>
    <row r="57" spans="1:92" x14ac:dyDescent="0.35">
      <c r="A57" s="29"/>
      <c r="F57" s="38"/>
      <c r="G57" s="38"/>
      <c r="M57" s="38"/>
      <c r="N57" s="38"/>
      <c r="T57" s="38"/>
      <c r="U57" s="38"/>
      <c r="AA57" s="38"/>
      <c r="AB57" s="38"/>
      <c r="AH57" s="38"/>
      <c r="AI57" s="38"/>
      <c r="AO57" s="38"/>
      <c r="AP57" s="38"/>
      <c r="AV57" s="38"/>
      <c r="AW57" s="38"/>
      <c r="BC57" s="38"/>
      <c r="BD57" s="38"/>
      <c r="BJ57" s="38"/>
      <c r="BK57" s="38"/>
      <c r="BQ57" s="38"/>
      <c r="BR57" s="38"/>
      <c r="BX57" s="38"/>
      <c r="BY57" s="38"/>
      <c r="CE57" s="38"/>
      <c r="CF57" s="38"/>
      <c r="CM57" s="38"/>
      <c r="CN57" s="38"/>
    </row>
    <row r="58" spans="1:92" x14ac:dyDescent="0.35">
      <c r="A58" s="29"/>
    </row>
    <row r="59" spans="1:92" x14ac:dyDescent="0.35">
      <c r="A59" s="29"/>
    </row>
    <row r="60" spans="1:92" x14ac:dyDescent="0.35">
      <c r="A60" s="29"/>
      <c r="E60" s="39"/>
      <c r="L60" s="39"/>
      <c r="S60" s="39"/>
      <c r="Z60" s="39"/>
      <c r="AG60" s="39"/>
      <c r="AN60" s="39"/>
      <c r="AU60" s="39"/>
      <c r="BB60" s="39"/>
      <c r="BI60" s="39"/>
      <c r="BP60" s="39"/>
      <c r="BW60" s="39"/>
      <c r="CD60" s="39"/>
      <c r="CL60" s="39"/>
    </row>
  </sheetData>
  <mergeCells count="13">
    <mergeCell ref="CA1:CF1"/>
    <mergeCell ref="CI1:CN1"/>
    <mergeCell ref="AK1:AP1"/>
    <mergeCell ref="AR1:AW1"/>
    <mergeCell ref="AY1:BD1"/>
    <mergeCell ref="BF1:BK1"/>
    <mergeCell ref="BM1:BR1"/>
    <mergeCell ref="BT1:BY1"/>
    <mergeCell ref="B1:G1"/>
    <mergeCell ref="I1:N1"/>
    <mergeCell ref="P1:U1"/>
    <mergeCell ref="W1:AB1"/>
    <mergeCell ref="AD1:A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Q62"/>
  <sheetViews>
    <sheetView workbookViewId="0">
      <selection activeCell="C8" sqref="C8:G8"/>
    </sheetView>
  </sheetViews>
  <sheetFormatPr defaultRowHeight="12.5" x14ac:dyDescent="0.35"/>
  <cols>
    <col min="1" max="1" width="9.1796875" style="52"/>
    <col min="2" max="2" width="45" style="52" customWidth="1"/>
    <col min="3" max="3" width="11.54296875" style="52" customWidth="1"/>
    <col min="4" max="4" width="15.453125" style="52" customWidth="1"/>
    <col min="5" max="5" width="13.1796875" style="52" customWidth="1"/>
    <col min="6" max="6" width="14.54296875" style="52" customWidth="1"/>
    <col min="7" max="7" width="17.81640625" style="52" customWidth="1"/>
    <col min="8" max="8" width="10.1796875" style="52" customWidth="1"/>
    <col min="9" max="9" width="9.1796875" style="52"/>
    <col min="10" max="10" width="5.1796875" style="52" customWidth="1"/>
    <col min="11" max="14" width="9.1796875" style="52"/>
    <col min="15" max="15" width="1.453125" style="52" customWidth="1"/>
    <col min="16" max="257" width="9.1796875" style="52"/>
    <col min="258" max="258" width="45" style="52" customWidth="1"/>
    <col min="259" max="259" width="11.54296875" style="52" customWidth="1"/>
    <col min="260" max="260" width="15.453125" style="52" customWidth="1"/>
    <col min="261" max="261" width="13.1796875" style="52" customWidth="1"/>
    <col min="262" max="262" width="14.54296875" style="52" customWidth="1"/>
    <col min="263" max="263" width="17.81640625" style="52" customWidth="1"/>
    <col min="264" max="264" width="10.1796875" style="52" customWidth="1"/>
    <col min="265" max="265" width="9.1796875" style="52"/>
    <col min="266" max="266" width="5.1796875" style="52" customWidth="1"/>
    <col min="267" max="270" width="9.1796875" style="52"/>
    <col min="271" max="271" width="1.453125" style="52" customWidth="1"/>
    <col min="272" max="513" width="9.1796875" style="52"/>
    <col min="514" max="514" width="45" style="52" customWidth="1"/>
    <col min="515" max="515" width="11.54296875" style="52" customWidth="1"/>
    <col min="516" max="516" width="15.453125" style="52" customWidth="1"/>
    <col min="517" max="517" width="13.1796875" style="52" customWidth="1"/>
    <col min="518" max="518" width="14.54296875" style="52" customWidth="1"/>
    <col min="519" max="519" width="17.81640625" style="52" customWidth="1"/>
    <col min="520" max="520" width="10.1796875" style="52" customWidth="1"/>
    <col min="521" max="521" width="9.1796875" style="52"/>
    <col min="522" max="522" width="5.1796875" style="52" customWidth="1"/>
    <col min="523" max="526" width="9.1796875" style="52"/>
    <col min="527" max="527" width="1.453125" style="52" customWidth="1"/>
    <col min="528" max="769" width="9.1796875" style="52"/>
    <col min="770" max="770" width="45" style="52" customWidth="1"/>
    <col min="771" max="771" width="11.54296875" style="52" customWidth="1"/>
    <col min="772" max="772" width="15.453125" style="52" customWidth="1"/>
    <col min="773" max="773" width="13.1796875" style="52" customWidth="1"/>
    <col min="774" max="774" width="14.54296875" style="52" customWidth="1"/>
    <col min="775" max="775" width="17.81640625" style="52" customWidth="1"/>
    <col min="776" max="776" width="10.1796875" style="52" customWidth="1"/>
    <col min="777" max="777" width="9.1796875" style="52"/>
    <col min="778" max="778" width="5.1796875" style="52" customWidth="1"/>
    <col min="779" max="782" width="9.1796875" style="52"/>
    <col min="783" max="783" width="1.453125" style="52" customWidth="1"/>
    <col min="784" max="1025" width="9.1796875" style="52"/>
    <col min="1026" max="1026" width="45" style="52" customWidth="1"/>
    <col min="1027" max="1027" width="11.54296875" style="52" customWidth="1"/>
    <col min="1028" max="1028" width="15.453125" style="52" customWidth="1"/>
    <col min="1029" max="1029" width="13.1796875" style="52" customWidth="1"/>
    <col min="1030" max="1030" width="14.54296875" style="52" customWidth="1"/>
    <col min="1031" max="1031" width="17.81640625" style="52" customWidth="1"/>
    <col min="1032" max="1032" width="10.1796875" style="52" customWidth="1"/>
    <col min="1033" max="1033" width="9.1796875" style="52"/>
    <col min="1034" max="1034" width="5.1796875" style="52" customWidth="1"/>
    <col min="1035" max="1038" width="9.1796875" style="52"/>
    <col min="1039" max="1039" width="1.453125" style="52" customWidth="1"/>
    <col min="1040" max="1281" width="9.1796875" style="52"/>
    <col min="1282" max="1282" width="45" style="52" customWidth="1"/>
    <col min="1283" max="1283" width="11.54296875" style="52" customWidth="1"/>
    <col min="1284" max="1284" width="15.453125" style="52" customWidth="1"/>
    <col min="1285" max="1285" width="13.1796875" style="52" customWidth="1"/>
    <col min="1286" max="1286" width="14.54296875" style="52" customWidth="1"/>
    <col min="1287" max="1287" width="17.81640625" style="52" customWidth="1"/>
    <col min="1288" max="1288" width="10.1796875" style="52" customWidth="1"/>
    <col min="1289" max="1289" width="9.1796875" style="52"/>
    <col min="1290" max="1290" width="5.1796875" style="52" customWidth="1"/>
    <col min="1291" max="1294" width="9.1796875" style="52"/>
    <col min="1295" max="1295" width="1.453125" style="52" customWidth="1"/>
    <col min="1296" max="1537" width="9.1796875" style="52"/>
    <col min="1538" max="1538" width="45" style="52" customWidth="1"/>
    <col min="1539" max="1539" width="11.54296875" style="52" customWidth="1"/>
    <col min="1540" max="1540" width="15.453125" style="52" customWidth="1"/>
    <col min="1541" max="1541" width="13.1796875" style="52" customWidth="1"/>
    <col min="1542" max="1542" width="14.54296875" style="52" customWidth="1"/>
    <col min="1543" max="1543" width="17.81640625" style="52" customWidth="1"/>
    <col min="1544" max="1544" width="10.1796875" style="52" customWidth="1"/>
    <col min="1545" max="1545" width="9.1796875" style="52"/>
    <col min="1546" max="1546" width="5.1796875" style="52" customWidth="1"/>
    <col min="1547" max="1550" width="9.1796875" style="52"/>
    <col min="1551" max="1551" width="1.453125" style="52" customWidth="1"/>
    <col min="1552" max="1793" width="9.1796875" style="52"/>
    <col min="1794" max="1794" width="45" style="52" customWidth="1"/>
    <col min="1795" max="1795" width="11.54296875" style="52" customWidth="1"/>
    <col min="1796" max="1796" width="15.453125" style="52" customWidth="1"/>
    <col min="1797" max="1797" width="13.1796875" style="52" customWidth="1"/>
    <col min="1798" max="1798" width="14.54296875" style="52" customWidth="1"/>
    <col min="1799" max="1799" width="17.81640625" style="52" customWidth="1"/>
    <col min="1800" max="1800" width="10.1796875" style="52" customWidth="1"/>
    <col min="1801" max="1801" width="9.1796875" style="52"/>
    <col min="1802" max="1802" width="5.1796875" style="52" customWidth="1"/>
    <col min="1803" max="1806" width="9.1796875" style="52"/>
    <col min="1807" max="1807" width="1.453125" style="52" customWidth="1"/>
    <col min="1808" max="2049" width="9.1796875" style="52"/>
    <col min="2050" max="2050" width="45" style="52" customWidth="1"/>
    <col min="2051" max="2051" width="11.54296875" style="52" customWidth="1"/>
    <col min="2052" max="2052" width="15.453125" style="52" customWidth="1"/>
    <col min="2053" max="2053" width="13.1796875" style="52" customWidth="1"/>
    <col min="2054" max="2054" width="14.54296875" style="52" customWidth="1"/>
    <col min="2055" max="2055" width="17.81640625" style="52" customWidth="1"/>
    <col min="2056" max="2056" width="10.1796875" style="52" customWidth="1"/>
    <col min="2057" max="2057" width="9.1796875" style="52"/>
    <col min="2058" max="2058" width="5.1796875" style="52" customWidth="1"/>
    <col min="2059" max="2062" width="9.1796875" style="52"/>
    <col min="2063" max="2063" width="1.453125" style="52" customWidth="1"/>
    <col min="2064" max="2305" width="9.1796875" style="52"/>
    <col min="2306" max="2306" width="45" style="52" customWidth="1"/>
    <col min="2307" max="2307" width="11.54296875" style="52" customWidth="1"/>
    <col min="2308" max="2308" width="15.453125" style="52" customWidth="1"/>
    <col min="2309" max="2309" width="13.1796875" style="52" customWidth="1"/>
    <col min="2310" max="2310" width="14.54296875" style="52" customWidth="1"/>
    <col min="2311" max="2311" width="17.81640625" style="52" customWidth="1"/>
    <col min="2312" max="2312" width="10.1796875" style="52" customWidth="1"/>
    <col min="2313" max="2313" width="9.1796875" style="52"/>
    <col min="2314" max="2314" width="5.1796875" style="52" customWidth="1"/>
    <col min="2315" max="2318" width="9.1796875" style="52"/>
    <col min="2319" max="2319" width="1.453125" style="52" customWidth="1"/>
    <col min="2320" max="2561" width="9.1796875" style="52"/>
    <col min="2562" max="2562" width="45" style="52" customWidth="1"/>
    <col min="2563" max="2563" width="11.54296875" style="52" customWidth="1"/>
    <col min="2564" max="2564" width="15.453125" style="52" customWidth="1"/>
    <col min="2565" max="2565" width="13.1796875" style="52" customWidth="1"/>
    <col min="2566" max="2566" width="14.54296875" style="52" customWidth="1"/>
    <col min="2567" max="2567" width="17.81640625" style="52" customWidth="1"/>
    <col min="2568" max="2568" width="10.1796875" style="52" customWidth="1"/>
    <col min="2569" max="2569" width="9.1796875" style="52"/>
    <col min="2570" max="2570" width="5.1796875" style="52" customWidth="1"/>
    <col min="2571" max="2574" width="9.1796875" style="52"/>
    <col min="2575" max="2575" width="1.453125" style="52" customWidth="1"/>
    <col min="2576" max="2817" width="9.1796875" style="52"/>
    <col min="2818" max="2818" width="45" style="52" customWidth="1"/>
    <col min="2819" max="2819" width="11.54296875" style="52" customWidth="1"/>
    <col min="2820" max="2820" width="15.453125" style="52" customWidth="1"/>
    <col min="2821" max="2821" width="13.1796875" style="52" customWidth="1"/>
    <col min="2822" max="2822" width="14.54296875" style="52" customWidth="1"/>
    <col min="2823" max="2823" width="17.81640625" style="52" customWidth="1"/>
    <col min="2824" max="2824" width="10.1796875" style="52" customWidth="1"/>
    <col min="2825" max="2825" width="9.1796875" style="52"/>
    <col min="2826" max="2826" width="5.1796875" style="52" customWidth="1"/>
    <col min="2827" max="2830" width="9.1796875" style="52"/>
    <col min="2831" max="2831" width="1.453125" style="52" customWidth="1"/>
    <col min="2832" max="3073" width="9.1796875" style="52"/>
    <col min="3074" max="3074" width="45" style="52" customWidth="1"/>
    <col min="3075" max="3075" width="11.54296875" style="52" customWidth="1"/>
    <col min="3076" max="3076" width="15.453125" style="52" customWidth="1"/>
    <col min="3077" max="3077" width="13.1796875" style="52" customWidth="1"/>
    <col min="3078" max="3078" width="14.54296875" style="52" customWidth="1"/>
    <col min="3079" max="3079" width="17.81640625" style="52" customWidth="1"/>
    <col min="3080" max="3080" width="10.1796875" style="52" customWidth="1"/>
    <col min="3081" max="3081" width="9.1796875" style="52"/>
    <col min="3082" max="3082" width="5.1796875" style="52" customWidth="1"/>
    <col min="3083" max="3086" width="9.1796875" style="52"/>
    <col min="3087" max="3087" width="1.453125" style="52" customWidth="1"/>
    <col min="3088" max="3329" width="9.1796875" style="52"/>
    <col min="3330" max="3330" width="45" style="52" customWidth="1"/>
    <col min="3331" max="3331" width="11.54296875" style="52" customWidth="1"/>
    <col min="3332" max="3332" width="15.453125" style="52" customWidth="1"/>
    <col min="3333" max="3333" width="13.1796875" style="52" customWidth="1"/>
    <col min="3334" max="3334" width="14.54296875" style="52" customWidth="1"/>
    <col min="3335" max="3335" width="17.81640625" style="52" customWidth="1"/>
    <col min="3336" max="3336" width="10.1796875" style="52" customWidth="1"/>
    <col min="3337" max="3337" width="9.1796875" style="52"/>
    <col min="3338" max="3338" width="5.1796875" style="52" customWidth="1"/>
    <col min="3339" max="3342" width="9.1796875" style="52"/>
    <col min="3343" max="3343" width="1.453125" style="52" customWidth="1"/>
    <col min="3344" max="3585" width="9.1796875" style="52"/>
    <col min="3586" max="3586" width="45" style="52" customWidth="1"/>
    <col min="3587" max="3587" width="11.54296875" style="52" customWidth="1"/>
    <col min="3588" max="3588" width="15.453125" style="52" customWidth="1"/>
    <col min="3589" max="3589" width="13.1796875" style="52" customWidth="1"/>
    <col min="3590" max="3590" width="14.54296875" style="52" customWidth="1"/>
    <col min="3591" max="3591" width="17.81640625" style="52" customWidth="1"/>
    <col min="3592" max="3592" width="10.1796875" style="52" customWidth="1"/>
    <col min="3593" max="3593" width="9.1796875" style="52"/>
    <col min="3594" max="3594" width="5.1796875" style="52" customWidth="1"/>
    <col min="3595" max="3598" width="9.1796875" style="52"/>
    <col min="3599" max="3599" width="1.453125" style="52" customWidth="1"/>
    <col min="3600" max="3841" width="9.1796875" style="52"/>
    <col min="3842" max="3842" width="45" style="52" customWidth="1"/>
    <col min="3843" max="3843" width="11.54296875" style="52" customWidth="1"/>
    <col min="3844" max="3844" width="15.453125" style="52" customWidth="1"/>
    <col min="3845" max="3845" width="13.1796875" style="52" customWidth="1"/>
    <col min="3846" max="3846" width="14.54296875" style="52" customWidth="1"/>
    <col min="3847" max="3847" width="17.81640625" style="52" customWidth="1"/>
    <col min="3848" max="3848" width="10.1796875" style="52" customWidth="1"/>
    <col min="3849" max="3849" width="9.1796875" style="52"/>
    <col min="3850" max="3850" width="5.1796875" style="52" customWidth="1"/>
    <col min="3851" max="3854" width="9.1796875" style="52"/>
    <col min="3855" max="3855" width="1.453125" style="52" customWidth="1"/>
    <col min="3856" max="4097" width="9.1796875" style="52"/>
    <col min="4098" max="4098" width="45" style="52" customWidth="1"/>
    <col min="4099" max="4099" width="11.54296875" style="52" customWidth="1"/>
    <col min="4100" max="4100" width="15.453125" style="52" customWidth="1"/>
    <col min="4101" max="4101" width="13.1796875" style="52" customWidth="1"/>
    <col min="4102" max="4102" width="14.54296875" style="52" customWidth="1"/>
    <col min="4103" max="4103" width="17.81640625" style="52" customWidth="1"/>
    <col min="4104" max="4104" width="10.1796875" style="52" customWidth="1"/>
    <col min="4105" max="4105" width="9.1796875" style="52"/>
    <col min="4106" max="4106" width="5.1796875" style="52" customWidth="1"/>
    <col min="4107" max="4110" width="9.1796875" style="52"/>
    <col min="4111" max="4111" width="1.453125" style="52" customWidth="1"/>
    <col min="4112" max="4353" width="9.1796875" style="52"/>
    <col min="4354" max="4354" width="45" style="52" customWidth="1"/>
    <col min="4355" max="4355" width="11.54296875" style="52" customWidth="1"/>
    <col min="4356" max="4356" width="15.453125" style="52" customWidth="1"/>
    <col min="4357" max="4357" width="13.1796875" style="52" customWidth="1"/>
    <col min="4358" max="4358" width="14.54296875" style="52" customWidth="1"/>
    <col min="4359" max="4359" width="17.81640625" style="52" customWidth="1"/>
    <col min="4360" max="4360" width="10.1796875" style="52" customWidth="1"/>
    <col min="4361" max="4361" width="9.1796875" style="52"/>
    <col min="4362" max="4362" width="5.1796875" style="52" customWidth="1"/>
    <col min="4363" max="4366" width="9.1796875" style="52"/>
    <col min="4367" max="4367" width="1.453125" style="52" customWidth="1"/>
    <col min="4368" max="4609" width="9.1796875" style="52"/>
    <col min="4610" max="4610" width="45" style="52" customWidth="1"/>
    <col min="4611" max="4611" width="11.54296875" style="52" customWidth="1"/>
    <col min="4612" max="4612" width="15.453125" style="52" customWidth="1"/>
    <col min="4613" max="4613" width="13.1796875" style="52" customWidth="1"/>
    <col min="4614" max="4614" width="14.54296875" style="52" customWidth="1"/>
    <col min="4615" max="4615" width="17.81640625" style="52" customWidth="1"/>
    <col min="4616" max="4616" width="10.1796875" style="52" customWidth="1"/>
    <col min="4617" max="4617" width="9.1796875" style="52"/>
    <col min="4618" max="4618" width="5.1796875" style="52" customWidth="1"/>
    <col min="4619" max="4622" width="9.1796875" style="52"/>
    <col min="4623" max="4623" width="1.453125" style="52" customWidth="1"/>
    <col min="4624" max="4865" width="9.1796875" style="52"/>
    <col min="4866" max="4866" width="45" style="52" customWidth="1"/>
    <col min="4867" max="4867" width="11.54296875" style="52" customWidth="1"/>
    <col min="4868" max="4868" width="15.453125" style="52" customWidth="1"/>
    <col min="4869" max="4869" width="13.1796875" style="52" customWidth="1"/>
    <col min="4870" max="4870" width="14.54296875" style="52" customWidth="1"/>
    <col min="4871" max="4871" width="17.81640625" style="52" customWidth="1"/>
    <col min="4872" max="4872" width="10.1796875" style="52" customWidth="1"/>
    <col min="4873" max="4873" width="9.1796875" style="52"/>
    <col min="4874" max="4874" width="5.1796875" style="52" customWidth="1"/>
    <col min="4875" max="4878" width="9.1796875" style="52"/>
    <col min="4879" max="4879" width="1.453125" style="52" customWidth="1"/>
    <col min="4880" max="5121" width="9.1796875" style="52"/>
    <col min="5122" max="5122" width="45" style="52" customWidth="1"/>
    <col min="5123" max="5123" width="11.54296875" style="52" customWidth="1"/>
    <col min="5124" max="5124" width="15.453125" style="52" customWidth="1"/>
    <col min="5125" max="5125" width="13.1796875" style="52" customWidth="1"/>
    <col min="5126" max="5126" width="14.54296875" style="52" customWidth="1"/>
    <col min="5127" max="5127" width="17.81640625" style="52" customWidth="1"/>
    <col min="5128" max="5128" width="10.1796875" style="52" customWidth="1"/>
    <col min="5129" max="5129" width="9.1796875" style="52"/>
    <col min="5130" max="5130" width="5.1796875" style="52" customWidth="1"/>
    <col min="5131" max="5134" width="9.1796875" style="52"/>
    <col min="5135" max="5135" width="1.453125" style="52" customWidth="1"/>
    <col min="5136" max="5377" width="9.1796875" style="52"/>
    <col min="5378" max="5378" width="45" style="52" customWidth="1"/>
    <col min="5379" max="5379" width="11.54296875" style="52" customWidth="1"/>
    <col min="5380" max="5380" width="15.453125" style="52" customWidth="1"/>
    <col min="5381" max="5381" width="13.1796875" style="52" customWidth="1"/>
    <col min="5382" max="5382" width="14.54296875" style="52" customWidth="1"/>
    <col min="5383" max="5383" width="17.81640625" style="52" customWidth="1"/>
    <col min="5384" max="5384" width="10.1796875" style="52" customWidth="1"/>
    <col min="5385" max="5385" width="9.1796875" style="52"/>
    <col min="5386" max="5386" width="5.1796875" style="52" customWidth="1"/>
    <col min="5387" max="5390" width="9.1796875" style="52"/>
    <col min="5391" max="5391" width="1.453125" style="52" customWidth="1"/>
    <col min="5392" max="5633" width="9.1796875" style="52"/>
    <col min="5634" max="5634" width="45" style="52" customWidth="1"/>
    <col min="5635" max="5635" width="11.54296875" style="52" customWidth="1"/>
    <col min="5636" max="5636" width="15.453125" style="52" customWidth="1"/>
    <col min="5637" max="5637" width="13.1796875" style="52" customWidth="1"/>
    <col min="5638" max="5638" width="14.54296875" style="52" customWidth="1"/>
    <col min="5639" max="5639" width="17.81640625" style="52" customWidth="1"/>
    <col min="5640" max="5640" width="10.1796875" style="52" customWidth="1"/>
    <col min="5641" max="5641" width="9.1796875" style="52"/>
    <col min="5642" max="5642" width="5.1796875" style="52" customWidth="1"/>
    <col min="5643" max="5646" width="9.1796875" style="52"/>
    <col min="5647" max="5647" width="1.453125" style="52" customWidth="1"/>
    <col min="5648" max="5889" width="9.1796875" style="52"/>
    <col min="5890" max="5890" width="45" style="52" customWidth="1"/>
    <col min="5891" max="5891" width="11.54296875" style="52" customWidth="1"/>
    <col min="5892" max="5892" width="15.453125" style="52" customWidth="1"/>
    <col min="5893" max="5893" width="13.1796875" style="52" customWidth="1"/>
    <col min="5894" max="5894" width="14.54296875" style="52" customWidth="1"/>
    <col min="5895" max="5895" width="17.81640625" style="52" customWidth="1"/>
    <col min="5896" max="5896" width="10.1796875" style="52" customWidth="1"/>
    <col min="5897" max="5897" width="9.1796875" style="52"/>
    <col min="5898" max="5898" width="5.1796875" style="52" customWidth="1"/>
    <col min="5899" max="5902" width="9.1796875" style="52"/>
    <col min="5903" max="5903" width="1.453125" style="52" customWidth="1"/>
    <col min="5904" max="6145" width="9.1796875" style="52"/>
    <col min="6146" max="6146" width="45" style="52" customWidth="1"/>
    <col min="6147" max="6147" width="11.54296875" style="52" customWidth="1"/>
    <col min="6148" max="6148" width="15.453125" style="52" customWidth="1"/>
    <col min="6149" max="6149" width="13.1796875" style="52" customWidth="1"/>
    <col min="6150" max="6150" width="14.54296875" style="52" customWidth="1"/>
    <col min="6151" max="6151" width="17.81640625" style="52" customWidth="1"/>
    <col min="6152" max="6152" width="10.1796875" style="52" customWidth="1"/>
    <col min="6153" max="6153" width="9.1796875" style="52"/>
    <col min="6154" max="6154" width="5.1796875" style="52" customWidth="1"/>
    <col min="6155" max="6158" width="9.1796875" style="52"/>
    <col min="6159" max="6159" width="1.453125" style="52" customWidth="1"/>
    <col min="6160" max="6401" width="9.1796875" style="52"/>
    <col min="6402" max="6402" width="45" style="52" customWidth="1"/>
    <col min="6403" max="6403" width="11.54296875" style="52" customWidth="1"/>
    <col min="6404" max="6404" width="15.453125" style="52" customWidth="1"/>
    <col min="6405" max="6405" width="13.1796875" style="52" customWidth="1"/>
    <col min="6406" max="6406" width="14.54296875" style="52" customWidth="1"/>
    <col min="6407" max="6407" width="17.81640625" style="52" customWidth="1"/>
    <col min="6408" max="6408" width="10.1796875" style="52" customWidth="1"/>
    <col min="6409" max="6409" width="9.1796875" style="52"/>
    <col min="6410" max="6410" width="5.1796875" style="52" customWidth="1"/>
    <col min="6411" max="6414" width="9.1796875" style="52"/>
    <col min="6415" max="6415" width="1.453125" style="52" customWidth="1"/>
    <col min="6416" max="6657" width="9.1796875" style="52"/>
    <col min="6658" max="6658" width="45" style="52" customWidth="1"/>
    <col min="6659" max="6659" width="11.54296875" style="52" customWidth="1"/>
    <col min="6660" max="6660" width="15.453125" style="52" customWidth="1"/>
    <col min="6661" max="6661" width="13.1796875" style="52" customWidth="1"/>
    <col min="6662" max="6662" width="14.54296875" style="52" customWidth="1"/>
    <col min="6663" max="6663" width="17.81640625" style="52" customWidth="1"/>
    <col min="6664" max="6664" width="10.1796875" style="52" customWidth="1"/>
    <col min="6665" max="6665" width="9.1796875" style="52"/>
    <col min="6666" max="6666" width="5.1796875" style="52" customWidth="1"/>
    <col min="6667" max="6670" width="9.1796875" style="52"/>
    <col min="6671" max="6671" width="1.453125" style="52" customWidth="1"/>
    <col min="6672" max="6913" width="9.1796875" style="52"/>
    <col min="6914" max="6914" width="45" style="52" customWidth="1"/>
    <col min="6915" max="6915" width="11.54296875" style="52" customWidth="1"/>
    <col min="6916" max="6916" width="15.453125" style="52" customWidth="1"/>
    <col min="6917" max="6917" width="13.1796875" style="52" customWidth="1"/>
    <col min="6918" max="6918" width="14.54296875" style="52" customWidth="1"/>
    <col min="6919" max="6919" width="17.81640625" style="52" customWidth="1"/>
    <col min="6920" max="6920" width="10.1796875" style="52" customWidth="1"/>
    <col min="6921" max="6921" width="9.1796875" style="52"/>
    <col min="6922" max="6922" width="5.1796875" style="52" customWidth="1"/>
    <col min="6923" max="6926" width="9.1796875" style="52"/>
    <col min="6927" max="6927" width="1.453125" style="52" customWidth="1"/>
    <col min="6928" max="7169" width="9.1796875" style="52"/>
    <col min="7170" max="7170" width="45" style="52" customWidth="1"/>
    <col min="7171" max="7171" width="11.54296875" style="52" customWidth="1"/>
    <col min="7172" max="7172" width="15.453125" style="52" customWidth="1"/>
    <col min="7173" max="7173" width="13.1796875" style="52" customWidth="1"/>
    <col min="7174" max="7174" width="14.54296875" style="52" customWidth="1"/>
    <col min="7175" max="7175" width="17.81640625" style="52" customWidth="1"/>
    <col min="7176" max="7176" width="10.1796875" style="52" customWidth="1"/>
    <col min="7177" max="7177" width="9.1796875" style="52"/>
    <col min="7178" max="7178" width="5.1796875" style="52" customWidth="1"/>
    <col min="7179" max="7182" width="9.1796875" style="52"/>
    <col min="7183" max="7183" width="1.453125" style="52" customWidth="1"/>
    <col min="7184" max="7425" width="9.1796875" style="52"/>
    <col min="7426" max="7426" width="45" style="52" customWidth="1"/>
    <col min="7427" max="7427" width="11.54296875" style="52" customWidth="1"/>
    <col min="7428" max="7428" width="15.453125" style="52" customWidth="1"/>
    <col min="7429" max="7429" width="13.1796875" style="52" customWidth="1"/>
    <col min="7430" max="7430" width="14.54296875" style="52" customWidth="1"/>
    <col min="7431" max="7431" width="17.81640625" style="52" customWidth="1"/>
    <col min="7432" max="7432" width="10.1796875" style="52" customWidth="1"/>
    <col min="7433" max="7433" width="9.1796875" style="52"/>
    <col min="7434" max="7434" width="5.1796875" style="52" customWidth="1"/>
    <col min="7435" max="7438" width="9.1796875" style="52"/>
    <col min="7439" max="7439" width="1.453125" style="52" customWidth="1"/>
    <col min="7440" max="7681" width="9.1796875" style="52"/>
    <col min="7682" max="7682" width="45" style="52" customWidth="1"/>
    <col min="7683" max="7683" width="11.54296875" style="52" customWidth="1"/>
    <col min="7684" max="7684" width="15.453125" style="52" customWidth="1"/>
    <col min="7685" max="7685" width="13.1796875" style="52" customWidth="1"/>
    <col min="7686" max="7686" width="14.54296875" style="52" customWidth="1"/>
    <col min="7687" max="7687" width="17.81640625" style="52" customWidth="1"/>
    <col min="7688" max="7688" width="10.1796875" style="52" customWidth="1"/>
    <col min="7689" max="7689" width="9.1796875" style="52"/>
    <col min="7690" max="7690" width="5.1796875" style="52" customWidth="1"/>
    <col min="7691" max="7694" width="9.1796875" style="52"/>
    <col min="7695" max="7695" width="1.453125" style="52" customWidth="1"/>
    <col min="7696" max="7937" width="9.1796875" style="52"/>
    <col min="7938" max="7938" width="45" style="52" customWidth="1"/>
    <col min="7939" max="7939" width="11.54296875" style="52" customWidth="1"/>
    <col min="7940" max="7940" width="15.453125" style="52" customWidth="1"/>
    <col min="7941" max="7941" width="13.1796875" style="52" customWidth="1"/>
    <col min="7942" max="7942" width="14.54296875" style="52" customWidth="1"/>
    <col min="7943" max="7943" width="17.81640625" style="52" customWidth="1"/>
    <col min="7944" max="7944" width="10.1796875" style="52" customWidth="1"/>
    <col min="7945" max="7945" width="9.1796875" style="52"/>
    <col min="7946" max="7946" width="5.1796875" style="52" customWidth="1"/>
    <col min="7947" max="7950" width="9.1796875" style="52"/>
    <col min="7951" max="7951" width="1.453125" style="52" customWidth="1"/>
    <col min="7952" max="8193" width="9.1796875" style="52"/>
    <col min="8194" max="8194" width="45" style="52" customWidth="1"/>
    <col min="8195" max="8195" width="11.54296875" style="52" customWidth="1"/>
    <col min="8196" max="8196" width="15.453125" style="52" customWidth="1"/>
    <col min="8197" max="8197" width="13.1796875" style="52" customWidth="1"/>
    <col min="8198" max="8198" width="14.54296875" style="52" customWidth="1"/>
    <col min="8199" max="8199" width="17.81640625" style="52" customWidth="1"/>
    <col min="8200" max="8200" width="10.1796875" style="52" customWidth="1"/>
    <col min="8201" max="8201" width="9.1796875" style="52"/>
    <col min="8202" max="8202" width="5.1796875" style="52" customWidth="1"/>
    <col min="8203" max="8206" width="9.1796875" style="52"/>
    <col min="8207" max="8207" width="1.453125" style="52" customWidth="1"/>
    <col min="8208" max="8449" width="9.1796875" style="52"/>
    <col min="8450" max="8450" width="45" style="52" customWidth="1"/>
    <col min="8451" max="8451" width="11.54296875" style="52" customWidth="1"/>
    <col min="8452" max="8452" width="15.453125" style="52" customWidth="1"/>
    <col min="8453" max="8453" width="13.1796875" style="52" customWidth="1"/>
    <col min="8454" max="8454" width="14.54296875" style="52" customWidth="1"/>
    <col min="8455" max="8455" width="17.81640625" style="52" customWidth="1"/>
    <col min="8456" max="8456" width="10.1796875" style="52" customWidth="1"/>
    <col min="8457" max="8457" width="9.1796875" style="52"/>
    <col min="8458" max="8458" width="5.1796875" style="52" customWidth="1"/>
    <col min="8459" max="8462" width="9.1796875" style="52"/>
    <col min="8463" max="8463" width="1.453125" style="52" customWidth="1"/>
    <col min="8464" max="8705" width="9.1796875" style="52"/>
    <col min="8706" max="8706" width="45" style="52" customWidth="1"/>
    <col min="8707" max="8707" width="11.54296875" style="52" customWidth="1"/>
    <col min="8708" max="8708" width="15.453125" style="52" customWidth="1"/>
    <col min="8709" max="8709" width="13.1796875" style="52" customWidth="1"/>
    <col min="8710" max="8710" width="14.54296875" style="52" customWidth="1"/>
    <col min="8711" max="8711" width="17.81640625" style="52" customWidth="1"/>
    <col min="8712" max="8712" width="10.1796875" style="52" customWidth="1"/>
    <col min="8713" max="8713" width="9.1796875" style="52"/>
    <col min="8714" max="8714" width="5.1796875" style="52" customWidth="1"/>
    <col min="8715" max="8718" width="9.1796875" style="52"/>
    <col min="8719" max="8719" width="1.453125" style="52" customWidth="1"/>
    <col min="8720" max="8961" width="9.1796875" style="52"/>
    <col min="8962" max="8962" width="45" style="52" customWidth="1"/>
    <col min="8963" max="8963" width="11.54296875" style="52" customWidth="1"/>
    <col min="8964" max="8964" width="15.453125" style="52" customWidth="1"/>
    <col min="8965" max="8965" width="13.1796875" style="52" customWidth="1"/>
    <col min="8966" max="8966" width="14.54296875" style="52" customWidth="1"/>
    <col min="8967" max="8967" width="17.81640625" style="52" customWidth="1"/>
    <col min="8968" max="8968" width="10.1796875" style="52" customWidth="1"/>
    <col min="8969" max="8969" width="9.1796875" style="52"/>
    <col min="8970" max="8970" width="5.1796875" style="52" customWidth="1"/>
    <col min="8971" max="8974" width="9.1796875" style="52"/>
    <col min="8975" max="8975" width="1.453125" style="52" customWidth="1"/>
    <col min="8976" max="9217" width="9.1796875" style="52"/>
    <col min="9218" max="9218" width="45" style="52" customWidth="1"/>
    <col min="9219" max="9219" width="11.54296875" style="52" customWidth="1"/>
    <col min="9220" max="9220" width="15.453125" style="52" customWidth="1"/>
    <col min="9221" max="9221" width="13.1796875" style="52" customWidth="1"/>
    <col min="9222" max="9222" width="14.54296875" style="52" customWidth="1"/>
    <col min="9223" max="9223" width="17.81640625" style="52" customWidth="1"/>
    <col min="9224" max="9224" width="10.1796875" style="52" customWidth="1"/>
    <col min="9225" max="9225" width="9.1796875" style="52"/>
    <col min="9226" max="9226" width="5.1796875" style="52" customWidth="1"/>
    <col min="9227" max="9230" width="9.1796875" style="52"/>
    <col min="9231" max="9231" width="1.453125" style="52" customWidth="1"/>
    <col min="9232" max="9473" width="9.1796875" style="52"/>
    <col min="9474" max="9474" width="45" style="52" customWidth="1"/>
    <col min="9475" max="9475" width="11.54296875" style="52" customWidth="1"/>
    <col min="9476" max="9476" width="15.453125" style="52" customWidth="1"/>
    <col min="9477" max="9477" width="13.1796875" style="52" customWidth="1"/>
    <col min="9478" max="9478" width="14.54296875" style="52" customWidth="1"/>
    <col min="9479" max="9479" width="17.81640625" style="52" customWidth="1"/>
    <col min="9480" max="9480" width="10.1796875" style="52" customWidth="1"/>
    <col min="9481" max="9481" width="9.1796875" style="52"/>
    <col min="9482" max="9482" width="5.1796875" style="52" customWidth="1"/>
    <col min="9483" max="9486" width="9.1796875" style="52"/>
    <col min="9487" max="9487" width="1.453125" style="52" customWidth="1"/>
    <col min="9488" max="9729" width="9.1796875" style="52"/>
    <col min="9730" max="9730" width="45" style="52" customWidth="1"/>
    <col min="9731" max="9731" width="11.54296875" style="52" customWidth="1"/>
    <col min="9732" max="9732" width="15.453125" style="52" customWidth="1"/>
    <col min="9733" max="9733" width="13.1796875" style="52" customWidth="1"/>
    <col min="9734" max="9734" width="14.54296875" style="52" customWidth="1"/>
    <col min="9735" max="9735" width="17.81640625" style="52" customWidth="1"/>
    <col min="9736" max="9736" width="10.1796875" style="52" customWidth="1"/>
    <col min="9737" max="9737" width="9.1796875" style="52"/>
    <col min="9738" max="9738" width="5.1796875" style="52" customWidth="1"/>
    <col min="9739" max="9742" width="9.1796875" style="52"/>
    <col min="9743" max="9743" width="1.453125" style="52" customWidth="1"/>
    <col min="9744" max="9985" width="9.1796875" style="52"/>
    <col min="9986" max="9986" width="45" style="52" customWidth="1"/>
    <col min="9987" max="9987" width="11.54296875" style="52" customWidth="1"/>
    <col min="9988" max="9988" width="15.453125" style="52" customWidth="1"/>
    <col min="9989" max="9989" width="13.1796875" style="52" customWidth="1"/>
    <col min="9990" max="9990" width="14.54296875" style="52" customWidth="1"/>
    <col min="9991" max="9991" width="17.81640625" style="52" customWidth="1"/>
    <col min="9992" max="9992" width="10.1796875" style="52" customWidth="1"/>
    <col min="9993" max="9993" width="9.1796875" style="52"/>
    <col min="9994" max="9994" width="5.1796875" style="52" customWidth="1"/>
    <col min="9995" max="9998" width="9.1796875" style="52"/>
    <col min="9999" max="9999" width="1.453125" style="52" customWidth="1"/>
    <col min="10000" max="10241" width="9.1796875" style="52"/>
    <col min="10242" max="10242" width="45" style="52" customWidth="1"/>
    <col min="10243" max="10243" width="11.54296875" style="52" customWidth="1"/>
    <col min="10244" max="10244" width="15.453125" style="52" customWidth="1"/>
    <col min="10245" max="10245" width="13.1796875" style="52" customWidth="1"/>
    <col min="10246" max="10246" width="14.54296875" style="52" customWidth="1"/>
    <col min="10247" max="10247" width="17.81640625" style="52" customWidth="1"/>
    <col min="10248" max="10248" width="10.1796875" style="52" customWidth="1"/>
    <col min="10249" max="10249" width="9.1796875" style="52"/>
    <col min="10250" max="10250" width="5.1796875" style="52" customWidth="1"/>
    <col min="10251" max="10254" width="9.1796875" style="52"/>
    <col min="10255" max="10255" width="1.453125" style="52" customWidth="1"/>
    <col min="10256" max="10497" width="9.1796875" style="52"/>
    <col min="10498" max="10498" width="45" style="52" customWidth="1"/>
    <col min="10499" max="10499" width="11.54296875" style="52" customWidth="1"/>
    <col min="10500" max="10500" width="15.453125" style="52" customWidth="1"/>
    <col min="10501" max="10501" width="13.1796875" style="52" customWidth="1"/>
    <col min="10502" max="10502" width="14.54296875" style="52" customWidth="1"/>
    <col min="10503" max="10503" width="17.81640625" style="52" customWidth="1"/>
    <col min="10504" max="10504" width="10.1796875" style="52" customWidth="1"/>
    <col min="10505" max="10505" width="9.1796875" style="52"/>
    <col min="10506" max="10506" width="5.1796875" style="52" customWidth="1"/>
    <col min="10507" max="10510" width="9.1796875" style="52"/>
    <col min="10511" max="10511" width="1.453125" style="52" customWidth="1"/>
    <col min="10512" max="10753" width="9.1796875" style="52"/>
    <col min="10754" max="10754" width="45" style="52" customWidth="1"/>
    <col min="10755" max="10755" width="11.54296875" style="52" customWidth="1"/>
    <col min="10756" max="10756" width="15.453125" style="52" customWidth="1"/>
    <col min="10757" max="10757" width="13.1796875" style="52" customWidth="1"/>
    <col min="10758" max="10758" width="14.54296875" style="52" customWidth="1"/>
    <col min="10759" max="10759" width="17.81640625" style="52" customWidth="1"/>
    <col min="10760" max="10760" width="10.1796875" style="52" customWidth="1"/>
    <col min="10761" max="10761" width="9.1796875" style="52"/>
    <col min="10762" max="10762" width="5.1796875" style="52" customWidth="1"/>
    <col min="10763" max="10766" width="9.1796875" style="52"/>
    <col min="10767" max="10767" width="1.453125" style="52" customWidth="1"/>
    <col min="10768" max="11009" width="9.1796875" style="52"/>
    <col min="11010" max="11010" width="45" style="52" customWidth="1"/>
    <col min="11011" max="11011" width="11.54296875" style="52" customWidth="1"/>
    <col min="11012" max="11012" width="15.453125" style="52" customWidth="1"/>
    <col min="11013" max="11013" width="13.1796875" style="52" customWidth="1"/>
    <col min="11014" max="11014" width="14.54296875" style="52" customWidth="1"/>
    <col min="11015" max="11015" width="17.81640625" style="52" customWidth="1"/>
    <col min="11016" max="11016" width="10.1796875" style="52" customWidth="1"/>
    <col min="11017" max="11017" width="9.1796875" style="52"/>
    <col min="11018" max="11018" width="5.1796875" style="52" customWidth="1"/>
    <col min="11019" max="11022" width="9.1796875" style="52"/>
    <col min="11023" max="11023" width="1.453125" style="52" customWidth="1"/>
    <col min="11024" max="11265" width="9.1796875" style="52"/>
    <col min="11266" max="11266" width="45" style="52" customWidth="1"/>
    <col min="11267" max="11267" width="11.54296875" style="52" customWidth="1"/>
    <col min="11268" max="11268" width="15.453125" style="52" customWidth="1"/>
    <col min="11269" max="11269" width="13.1796875" style="52" customWidth="1"/>
    <col min="11270" max="11270" width="14.54296875" style="52" customWidth="1"/>
    <col min="11271" max="11271" width="17.81640625" style="52" customWidth="1"/>
    <col min="11272" max="11272" width="10.1796875" style="52" customWidth="1"/>
    <col min="11273" max="11273" width="9.1796875" style="52"/>
    <col min="11274" max="11274" width="5.1796875" style="52" customWidth="1"/>
    <col min="11275" max="11278" width="9.1796875" style="52"/>
    <col min="11279" max="11279" width="1.453125" style="52" customWidth="1"/>
    <col min="11280" max="11521" width="9.1796875" style="52"/>
    <col min="11522" max="11522" width="45" style="52" customWidth="1"/>
    <col min="11523" max="11523" width="11.54296875" style="52" customWidth="1"/>
    <col min="11524" max="11524" width="15.453125" style="52" customWidth="1"/>
    <col min="11525" max="11525" width="13.1796875" style="52" customWidth="1"/>
    <col min="11526" max="11526" width="14.54296875" style="52" customWidth="1"/>
    <col min="11527" max="11527" width="17.81640625" style="52" customWidth="1"/>
    <col min="11528" max="11528" width="10.1796875" style="52" customWidth="1"/>
    <col min="11529" max="11529" width="9.1796875" style="52"/>
    <col min="11530" max="11530" width="5.1796875" style="52" customWidth="1"/>
    <col min="11531" max="11534" width="9.1796875" style="52"/>
    <col min="11535" max="11535" width="1.453125" style="52" customWidth="1"/>
    <col min="11536" max="11777" width="9.1796875" style="52"/>
    <col min="11778" max="11778" width="45" style="52" customWidth="1"/>
    <col min="11779" max="11779" width="11.54296875" style="52" customWidth="1"/>
    <col min="11780" max="11780" width="15.453125" style="52" customWidth="1"/>
    <col min="11781" max="11781" width="13.1796875" style="52" customWidth="1"/>
    <col min="11782" max="11782" width="14.54296875" style="52" customWidth="1"/>
    <col min="11783" max="11783" width="17.81640625" style="52" customWidth="1"/>
    <col min="11784" max="11784" width="10.1796875" style="52" customWidth="1"/>
    <col min="11785" max="11785" width="9.1796875" style="52"/>
    <col min="11786" max="11786" width="5.1796875" style="52" customWidth="1"/>
    <col min="11787" max="11790" width="9.1796875" style="52"/>
    <col min="11791" max="11791" width="1.453125" style="52" customWidth="1"/>
    <col min="11792" max="12033" width="9.1796875" style="52"/>
    <col min="12034" max="12034" width="45" style="52" customWidth="1"/>
    <col min="12035" max="12035" width="11.54296875" style="52" customWidth="1"/>
    <col min="12036" max="12036" width="15.453125" style="52" customWidth="1"/>
    <col min="12037" max="12037" width="13.1796875" style="52" customWidth="1"/>
    <col min="12038" max="12038" width="14.54296875" style="52" customWidth="1"/>
    <col min="12039" max="12039" width="17.81640625" style="52" customWidth="1"/>
    <col min="12040" max="12040" width="10.1796875" style="52" customWidth="1"/>
    <col min="12041" max="12041" width="9.1796875" style="52"/>
    <col min="12042" max="12042" width="5.1796875" style="52" customWidth="1"/>
    <col min="12043" max="12046" width="9.1796875" style="52"/>
    <col min="12047" max="12047" width="1.453125" style="52" customWidth="1"/>
    <col min="12048" max="12289" width="9.1796875" style="52"/>
    <col min="12290" max="12290" width="45" style="52" customWidth="1"/>
    <col min="12291" max="12291" width="11.54296875" style="52" customWidth="1"/>
    <col min="12292" max="12292" width="15.453125" style="52" customWidth="1"/>
    <col min="12293" max="12293" width="13.1796875" style="52" customWidth="1"/>
    <col min="12294" max="12294" width="14.54296875" style="52" customWidth="1"/>
    <col min="12295" max="12295" width="17.81640625" style="52" customWidth="1"/>
    <col min="12296" max="12296" width="10.1796875" style="52" customWidth="1"/>
    <col min="12297" max="12297" width="9.1796875" style="52"/>
    <col min="12298" max="12298" width="5.1796875" style="52" customWidth="1"/>
    <col min="12299" max="12302" width="9.1796875" style="52"/>
    <col min="12303" max="12303" width="1.453125" style="52" customWidth="1"/>
    <col min="12304" max="12545" width="9.1796875" style="52"/>
    <col min="12546" max="12546" width="45" style="52" customWidth="1"/>
    <col min="12547" max="12547" width="11.54296875" style="52" customWidth="1"/>
    <col min="12548" max="12548" width="15.453125" style="52" customWidth="1"/>
    <col min="12549" max="12549" width="13.1796875" style="52" customWidth="1"/>
    <col min="12550" max="12550" width="14.54296875" style="52" customWidth="1"/>
    <col min="12551" max="12551" width="17.81640625" style="52" customWidth="1"/>
    <col min="12552" max="12552" width="10.1796875" style="52" customWidth="1"/>
    <col min="12553" max="12553" width="9.1796875" style="52"/>
    <col min="12554" max="12554" width="5.1796875" style="52" customWidth="1"/>
    <col min="12555" max="12558" width="9.1796875" style="52"/>
    <col min="12559" max="12559" width="1.453125" style="52" customWidth="1"/>
    <col min="12560" max="12801" width="9.1796875" style="52"/>
    <col min="12802" max="12802" width="45" style="52" customWidth="1"/>
    <col min="12803" max="12803" width="11.54296875" style="52" customWidth="1"/>
    <col min="12804" max="12804" width="15.453125" style="52" customWidth="1"/>
    <col min="12805" max="12805" width="13.1796875" style="52" customWidth="1"/>
    <col min="12806" max="12806" width="14.54296875" style="52" customWidth="1"/>
    <col min="12807" max="12807" width="17.81640625" style="52" customWidth="1"/>
    <col min="12808" max="12808" width="10.1796875" style="52" customWidth="1"/>
    <col min="12809" max="12809" width="9.1796875" style="52"/>
    <col min="12810" max="12810" width="5.1796875" style="52" customWidth="1"/>
    <col min="12811" max="12814" width="9.1796875" style="52"/>
    <col min="12815" max="12815" width="1.453125" style="52" customWidth="1"/>
    <col min="12816" max="13057" width="9.1796875" style="52"/>
    <col min="13058" max="13058" width="45" style="52" customWidth="1"/>
    <col min="13059" max="13059" width="11.54296875" style="52" customWidth="1"/>
    <col min="13060" max="13060" width="15.453125" style="52" customWidth="1"/>
    <col min="13061" max="13061" width="13.1796875" style="52" customWidth="1"/>
    <col min="13062" max="13062" width="14.54296875" style="52" customWidth="1"/>
    <col min="13063" max="13063" width="17.81640625" style="52" customWidth="1"/>
    <col min="13064" max="13064" width="10.1796875" style="52" customWidth="1"/>
    <col min="13065" max="13065" width="9.1796875" style="52"/>
    <col min="13066" max="13066" width="5.1796875" style="52" customWidth="1"/>
    <col min="13067" max="13070" width="9.1796875" style="52"/>
    <col min="13071" max="13071" width="1.453125" style="52" customWidth="1"/>
    <col min="13072" max="13313" width="9.1796875" style="52"/>
    <col min="13314" max="13314" width="45" style="52" customWidth="1"/>
    <col min="13315" max="13315" width="11.54296875" style="52" customWidth="1"/>
    <col min="13316" max="13316" width="15.453125" style="52" customWidth="1"/>
    <col min="13317" max="13317" width="13.1796875" style="52" customWidth="1"/>
    <col min="13318" max="13318" width="14.54296875" style="52" customWidth="1"/>
    <col min="13319" max="13319" width="17.81640625" style="52" customWidth="1"/>
    <col min="13320" max="13320" width="10.1796875" style="52" customWidth="1"/>
    <col min="13321" max="13321" width="9.1796875" style="52"/>
    <col min="13322" max="13322" width="5.1796875" style="52" customWidth="1"/>
    <col min="13323" max="13326" width="9.1796875" style="52"/>
    <col min="13327" max="13327" width="1.453125" style="52" customWidth="1"/>
    <col min="13328" max="13569" width="9.1796875" style="52"/>
    <col min="13570" max="13570" width="45" style="52" customWidth="1"/>
    <col min="13571" max="13571" width="11.54296875" style="52" customWidth="1"/>
    <col min="13572" max="13572" width="15.453125" style="52" customWidth="1"/>
    <col min="13573" max="13573" width="13.1796875" style="52" customWidth="1"/>
    <col min="13574" max="13574" width="14.54296875" style="52" customWidth="1"/>
    <col min="13575" max="13575" width="17.81640625" style="52" customWidth="1"/>
    <col min="13576" max="13576" width="10.1796875" style="52" customWidth="1"/>
    <col min="13577" max="13577" width="9.1796875" style="52"/>
    <col min="13578" max="13578" width="5.1796875" style="52" customWidth="1"/>
    <col min="13579" max="13582" width="9.1796875" style="52"/>
    <col min="13583" max="13583" width="1.453125" style="52" customWidth="1"/>
    <col min="13584" max="13825" width="9.1796875" style="52"/>
    <col min="13826" max="13826" width="45" style="52" customWidth="1"/>
    <col min="13827" max="13827" width="11.54296875" style="52" customWidth="1"/>
    <col min="13828" max="13828" width="15.453125" style="52" customWidth="1"/>
    <col min="13829" max="13829" width="13.1796875" style="52" customWidth="1"/>
    <col min="13830" max="13830" width="14.54296875" style="52" customWidth="1"/>
    <col min="13831" max="13831" width="17.81640625" style="52" customWidth="1"/>
    <col min="13832" max="13832" width="10.1796875" style="52" customWidth="1"/>
    <col min="13833" max="13833" width="9.1796875" style="52"/>
    <col min="13834" max="13834" width="5.1796875" style="52" customWidth="1"/>
    <col min="13835" max="13838" width="9.1796875" style="52"/>
    <col min="13839" max="13839" width="1.453125" style="52" customWidth="1"/>
    <col min="13840" max="14081" width="9.1796875" style="52"/>
    <col min="14082" max="14082" width="45" style="52" customWidth="1"/>
    <col min="14083" max="14083" width="11.54296875" style="52" customWidth="1"/>
    <col min="14084" max="14084" width="15.453125" style="52" customWidth="1"/>
    <col min="14085" max="14085" width="13.1796875" style="52" customWidth="1"/>
    <col min="14086" max="14086" width="14.54296875" style="52" customWidth="1"/>
    <col min="14087" max="14087" width="17.81640625" style="52" customWidth="1"/>
    <col min="14088" max="14088" width="10.1796875" style="52" customWidth="1"/>
    <col min="14089" max="14089" width="9.1796875" style="52"/>
    <col min="14090" max="14090" width="5.1796875" style="52" customWidth="1"/>
    <col min="14091" max="14094" width="9.1796875" style="52"/>
    <col min="14095" max="14095" width="1.453125" style="52" customWidth="1"/>
    <col min="14096" max="14337" width="9.1796875" style="52"/>
    <col min="14338" max="14338" width="45" style="52" customWidth="1"/>
    <col min="14339" max="14339" width="11.54296875" style="52" customWidth="1"/>
    <col min="14340" max="14340" width="15.453125" style="52" customWidth="1"/>
    <col min="14341" max="14341" width="13.1796875" style="52" customWidth="1"/>
    <col min="14342" max="14342" width="14.54296875" style="52" customWidth="1"/>
    <col min="14343" max="14343" width="17.81640625" style="52" customWidth="1"/>
    <col min="14344" max="14344" width="10.1796875" style="52" customWidth="1"/>
    <col min="14345" max="14345" width="9.1796875" style="52"/>
    <col min="14346" max="14346" width="5.1796875" style="52" customWidth="1"/>
    <col min="14347" max="14350" width="9.1796875" style="52"/>
    <col min="14351" max="14351" width="1.453125" style="52" customWidth="1"/>
    <col min="14352" max="14593" width="9.1796875" style="52"/>
    <col min="14594" max="14594" width="45" style="52" customWidth="1"/>
    <col min="14595" max="14595" width="11.54296875" style="52" customWidth="1"/>
    <col min="14596" max="14596" width="15.453125" style="52" customWidth="1"/>
    <col min="14597" max="14597" width="13.1796875" style="52" customWidth="1"/>
    <col min="14598" max="14598" width="14.54296875" style="52" customWidth="1"/>
    <col min="14599" max="14599" width="17.81640625" style="52" customWidth="1"/>
    <col min="14600" max="14600" width="10.1796875" style="52" customWidth="1"/>
    <col min="14601" max="14601" width="9.1796875" style="52"/>
    <col min="14602" max="14602" width="5.1796875" style="52" customWidth="1"/>
    <col min="14603" max="14606" width="9.1796875" style="52"/>
    <col min="14607" max="14607" width="1.453125" style="52" customWidth="1"/>
    <col min="14608" max="14849" width="9.1796875" style="52"/>
    <col min="14850" max="14850" width="45" style="52" customWidth="1"/>
    <col min="14851" max="14851" width="11.54296875" style="52" customWidth="1"/>
    <col min="14852" max="14852" width="15.453125" style="52" customWidth="1"/>
    <col min="14853" max="14853" width="13.1796875" style="52" customWidth="1"/>
    <col min="14854" max="14854" width="14.54296875" style="52" customWidth="1"/>
    <col min="14855" max="14855" width="17.81640625" style="52" customWidth="1"/>
    <col min="14856" max="14856" width="10.1796875" style="52" customWidth="1"/>
    <col min="14857" max="14857" width="9.1796875" style="52"/>
    <col min="14858" max="14858" width="5.1796875" style="52" customWidth="1"/>
    <col min="14859" max="14862" width="9.1796875" style="52"/>
    <col min="14863" max="14863" width="1.453125" style="52" customWidth="1"/>
    <col min="14864" max="15105" width="9.1796875" style="52"/>
    <col min="15106" max="15106" width="45" style="52" customWidth="1"/>
    <col min="15107" max="15107" width="11.54296875" style="52" customWidth="1"/>
    <col min="15108" max="15108" width="15.453125" style="52" customWidth="1"/>
    <col min="15109" max="15109" width="13.1796875" style="52" customWidth="1"/>
    <col min="15110" max="15110" width="14.54296875" style="52" customWidth="1"/>
    <col min="15111" max="15111" width="17.81640625" style="52" customWidth="1"/>
    <col min="15112" max="15112" width="10.1796875" style="52" customWidth="1"/>
    <col min="15113" max="15113" width="9.1796875" style="52"/>
    <col min="15114" max="15114" width="5.1796875" style="52" customWidth="1"/>
    <col min="15115" max="15118" width="9.1796875" style="52"/>
    <col min="15119" max="15119" width="1.453125" style="52" customWidth="1"/>
    <col min="15120" max="15361" width="9.1796875" style="52"/>
    <col min="15362" max="15362" width="45" style="52" customWidth="1"/>
    <col min="15363" max="15363" width="11.54296875" style="52" customWidth="1"/>
    <col min="15364" max="15364" width="15.453125" style="52" customWidth="1"/>
    <col min="15365" max="15365" width="13.1796875" style="52" customWidth="1"/>
    <col min="15366" max="15366" width="14.54296875" style="52" customWidth="1"/>
    <col min="15367" max="15367" width="17.81640625" style="52" customWidth="1"/>
    <col min="15368" max="15368" width="10.1796875" style="52" customWidth="1"/>
    <col min="15369" max="15369" width="9.1796875" style="52"/>
    <col min="15370" max="15370" width="5.1796875" style="52" customWidth="1"/>
    <col min="15371" max="15374" width="9.1796875" style="52"/>
    <col min="15375" max="15375" width="1.453125" style="52" customWidth="1"/>
    <col min="15376" max="15617" width="9.1796875" style="52"/>
    <col min="15618" max="15618" width="45" style="52" customWidth="1"/>
    <col min="15619" max="15619" width="11.54296875" style="52" customWidth="1"/>
    <col min="15620" max="15620" width="15.453125" style="52" customWidth="1"/>
    <col min="15621" max="15621" width="13.1796875" style="52" customWidth="1"/>
    <col min="15622" max="15622" width="14.54296875" style="52" customWidth="1"/>
    <col min="15623" max="15623" width="17.81640625" style="52" customWidth="1"/>
    <col min="15624" max="15624" width="10.1796875" style="52" customWidth="1"/>
    <col min="15625" max="15625" width="9.1796875" style="52"/>
    <col min="15626" max="15626" width="5.1796875" style="52" customWidth="1"/>
    <col min="15627" max="15630" width="9.1796875" style="52"/>
    <col min="15631" max="15631" width="1.453125" style="52" customWidth="1"/>
    <col min="15632" max="15873" width="9.1796875" style="52"/>
    <col min="15874" max="15874" width="45" style="52" customWidth="1"/>
    <col min="15875" max="15875" width="11.54296875" style="52" customWidth="1"/>
    <col min="15876" max="15876" width="15.453125" style="52" customWidth="1"/>
    <col min="15877" max="15877" width="13.1796875" style="52" customWidth="1"/>
    <col min="15878" max="15878" width="14.54296875" style="52" customWidth="1"/>
    <col min="15879" max="15879" width="17.81640625" style="52" customWidth="1"/>
    <col min="15880" max="15880" width="10.1796875" style="52" customWidth="1"/>
    <col min="15881" max="15881" width="9.1796875" style="52"/>
    <col min="15882" max="15882" width="5.1796875" style="52" customWidth="1"/>
    <col min="15883" max="15886" width="9.1796875" style="52"/>
    <col min="15887" max="15887" width="1.453125" style="52" customWidth="1"/>
    <col min="15888" max="16129" width="9.1796875" style="52"/>
    <col min="16130" max="16130" width="45" style="52" customWidth="1"/>
    <col min="16131" max="16131" width="11.54296875" style="52" customWidth="1"/>
    <col min="16132" max="16132" width="15.453125" style="52" customWidth="1"/>
    <col min="16133" max="16133" width="13.1796875" style="52" customWidth="1"/>
    <col min="16134" max="16134" width="14.54296875" style="52" customWidth="1"/>
    <col min="16135" max="16135" width="17.81640625" style="52" customWidth="1"/>
    <col min="16136" max="16136" width="10.1796875" style="52" customWidth="1"/>
    <col min="16137" max="16137" width="9.1796875" style="52"/>
    <col min="16138" max="16138" width="5.1796875" style="52" customWidth="1"/>
    <col min="16139" max="16142" width="9.1796875" style="52"/>
    <col min="16143" max="16143" width="1.453125" style="52" customWidth="1"/>
    <col min="16144" max="16384" width="9.1796875" style="52"/>
  </cols>
  <sheetData>
    <row r="1" spans="2:17" ht="45" customHeight="1" x14ac:dyDescent="0.35">
      <c r="B1" s="163" t="s">
        <v>94</v>
      </c>
      <c r="C1" s="164"/>
      <c r="D1" s="164"/>
      <c r="E1" s="164"/>
      <c r="F1" s="164"/>
      <c r="G1" s="165"/>
      <c r="H1" s="51"/>
    </row>
    <row r="2" spans="2:17" ht="28" x14ac:dyDescent="0.35">
      <c r="B2" s="64" t="s">
        <v>79</v>
      </c>
      <c r="C2" s="65" t="s">
        <v>1</v>
      </c>
      <c r="D2" s="65" t="s">
        <v>2</v>
      </c>
      <c r="E2" s="65" t="s">
        <v>3</v>
      </c>
      <c r="F2" s="65" t="s">
        <v>4</v>
      </c>
      <c r="G2" s="54" t="s">
        <v>5</v>
      </c>
    </row>
    <row r="3" spans="2:17" ht="14" x14ac:dyDescent="0.35">
      <c r="B3" s="77"/>
      <c r="C3" s="26" t="s">
        <v>68</v>
      </c>
      <c r="D3" s="26" t="s">
        <v>68</v>
      </c>
      <c r="E3" s="26" t="s">
        <v>68</v>
      </c>
      <c r="F3" s="26" t="s">
        <v>68</v>
      </c>
      <c r="G3" s="26" t="s">
        <v>68</v>
      </c>
    </row>
    <row r="4" spans="2:17" ht="14" x14ac:dyDescent="0.35">
      <c r="B4" s="26" t="s">
        <v>95</v>
      </c>
      <c r="C4" s="26">
        <f>'2015-16_working'!C3</f>
        <v>35</v>
      </c>
      <c r="D4" s="26">
        <f>'2015-16_working'!D3</f>
        <v>54</v>
      </c>
      <c r="E4" s="26">
        <f>'2015-16_working'!E3</f>
        <v>3</v>
      </c>
      <c r="F4" s="26">
        <f>'2015-16_working'!F3</f>
        <v>16</v>
      </c>
      <c r="G4" s="26">
        <f>'2015-16_working'!G3</f>
        <v>108</v>
      </c>
      <c r="I4" s="66"/>
      <c r="J4" s="67"/>
      <c r="K4" s="67"/>
      <c r="L4" s="67"/>
      <c r="M4" s="67"/>
      <c r="N4" s="67"/>
      <c r="O4" s="68"/>
      <c r="P4" s="68"/>
      <c r="Q4" s="68"/>
    </row>
    <row r="5" spans="2:17" ht="14" x14ac:dyDescent="0.35">
      <c r="B5" s="69" t="s">
        <v>81</v>
      </c>
      <c r="C5" s="26">
        <f>'2015-16_working'!J3</f>
        <v>56</v>
      </c>
      <c r="D5" s="26">
        <f>'2015-16_working'!K3</f>
        <v>21</v>
      </c>
      <c r="E5" s="26">
        <f>'2015-16_working'!L3</f>
        <v>1</v>
      </c>
      <c r="F5" s="26">
        <f>'2015-16_working'!M3</f>
        <v>9</v>
      </c>
      <c r="G5" s="26">
        <f>'2015-16_working'!N3</f>
        <v>87</v>
      </c>
      <c r="I5" s="66"/>
      <c r="J5" s="67"/>
      <c r="K5" s="67"/>
      <c r="L5" s="67"/>
      <c r="M5" s="67"/>
      <c r="N5" s="67"/>
      <c r="O5" s="68"/>
      <c r="P5" s="68"/>
      <c r="Q5" s="68"/>
    </row>
    <row r="6" spans="2:17" ht="14" x14ac:dyDescent="0.35">
      <c r="B6" s="69" t="s">
        <v>82</v>
      </c>
      <c r="C6" s="83">
        <f>'2015-16_working'!Q3</f>
        <v>0</v>
      </c>
      <c r="D6" s="83">
        <f>'2015-16_working'!R3</f>
        <v>2</v>
      </c>
      <c r="E6" s="83">
        <f>'2015-16_working'!S3</f>
        <v>0</v>
      </c>
      <c r="F6" s="83">
        <f>'2015-16_working'!T3</f>
        <v>0</v>
      </c>
      <c r="G6" s="83">
        <f>'2015-16_working'!U3</f>
        <v>2</v>
      </c>
      <c r="I6" s="66"/>
      <c r="J6" s="67"/>
      <c r="K6" s="67"/>
      <c r="L6" s="67"/>
      <c r="M6" s="67"/>
      <c r="N6" s="67"/>
      <c r="O6" s="68"/>
      <c r="P6" s="68"/>
      <c r="Q6" s="68"/>
    </row>
    <row r="7" spans="2:17" ht="14" x14ac:dyDescent="0.35">
      <c r="B7" s="69"/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I7" s="66"/>
      <c r="J7" s="67"/>
      <c r="K7" s="67"/>
      <c r="L7" s="67"/>
      <c r="M7" s="67"/>
      <c r="N7" s="67"/>
      <c r="O7" s="68"/>
      <c r="P7" s="68"/>
      <c r="Q7" s="68"/>
    </row>
    <row r="8" spans="2:17" ht="14" x14ac:dyDescent="0.35">
      <c r="B8" s="69" t="s">
        <v>96</v>
      </c>
      <c r="C8" s="26">
        <f>'2015-16_working'!X3</f>
        <v>1</v>
      </c>
      <c r="D8" s="26">
        <f>'2015-16_working'!Y3</f>
        <v>1</v>
      </c>
      <c r="E8" s="26">
        <f>'2015-16_working'!Z3</f>
        <v>0</v>
      </c>
      <c r="F8" s="26">
        <f>'2015-16_working'!AA3</f>
        <v>0</v>
      </c>
      <c r="G8" s="26">
        <f>'2015-16_working'!AB3</f>
        <v>2</v>
      </c>
      <c r="I8" s="66"/>
      <c r="J8" s="67"/>
      <c r="K8" s="67"/>
      <c r="L8" s="67"/>
      <c r="M8" s="67"/>
      <c r="N8" s="67"/>
      <c r="O8" s="68"/>
      <c r="P8" s="68"/>
      <c r="Q8" s="68"/>
    </row>
    <row r="9" spans="2:17" ht="14" x14ac:dyDescent="0.35">
      <c r="B9" s="69" t="s">
        <v>84</v>
      </c>
      <c r="C9" s="26">
        <f>'2015-16_working'!AE3</f>
        <v>0</v>
      </c>
      <c r="D9" s="26">
        <f>'2015-16_working'!AF3</f>
        <v>5</v>
      </c>
      <c r="E9" s="26">
        <f>'2015-16_working'!AG3</f>
        <v>14</v>
      </c>
      <c r="F9" s="26">
        <f>'2015-16_working'!AH3</f>
        <v>47</v>
      </c>
      <c r="G9" s="26">
        <f>'2015-16_working'!AI3</f>
        <v>66</v>
      </c>
      <c r="I9" s="66"/>
      <c r="J9" s="67"/>
      <c r="K9" s="67"/>
      <c r="L9" s="67"/>
      <c r="M9" s="67"/>
      <c r="N9" s="67"/>
      <c r="O9" s="68"/>
      <c r="P9" s="68"/>
      <c r="Q9" s="68"/>
    </row>
    <row r="10" spans="2:17" ht="14" x14ac:dyDescent="0.35">
      <c r="B10" s="69" t="s">
        <v>85</v>
      </c>
      <c r="C10" s="26">
        <f>'2015-16_working'!AL3</f>
        <v>36</v>
      </c>
      <c r="D10" s="26">
        <f>'2015-16_working'!AM3</f>
        <v>10</v>
      </c>
      <c r="E10" s="26">
        <f>'2015-16_working'!AN3</f>
        <v>16</v>
      </c>
      <c r="F10" s="26">
        <f>'2015-16_working'!AO3</f>
        <v>102</v>
      </c>
      <c r="G10" s="26">
        <f>'2015-16_working'!AP3</f>
        <v>164</v>
      </c>
      <c r="I10" s="66"/>
      <c r="J10" s="67"/>
      <c r="K10" s="67"/>
      <c r="L10" s="67"/>
      <c r="M10" s="67"/>
      <c r="N10" s="67"/>
      <c r="O10" s="68"/>
      <c r="P10" s="68"/>
      <c r="Q10" s="68"/>
    </row>
    <row r="11" spans="2:17" ht="14" x14ac:dyDescent="0.35">
      <c r="B11" s="26" t="s">
        <v>86</v>
      </c>
      <c r="C11" s="26">
        <f>'2015-16_working'!AS3</f>
        <v>44</v>
      </c>
      <c r="D11" s="26">
        <f>'2015-16_working'!AT3</f>
        <v>20</v>
      </c>
      <c r="E11" s="26">
        <f>'2015-16_working'!AU3</f>
        <v>2</v>
      </c>
      <c r="F11" s="26">
        <f>'2015-16_working'!AV3</f>
        <v>37</v>
      </c>
      <c r="G11" s="26">
        <f>'2015-16_working'!AW3</f>
        <v>103</v>
      </c>
      <c r="I11" s="66"/>
      <c r="J11" s="67"/>
      <c r="K11" s="67"/>
      <c r="L11" s="67"/>
      <c r="M11" s="67"/>
      <c r="N11" s="67"/>
      <c r="O11" s="68"/>
      <c r="P11" s="68"/>
      <c r="Q11" s="68"/>
    </row>
    <row r="12" spans="2:17" ht="14" x14ac:dyDescent="0.35">
      <c r="B12" s="26" t="s">
        <v>87</v>
      </c>
      <c r="C12" s="26">
        <f>'2015-16_working'!AZ3</f>
        <v>1111</v>
      </c>
      <c r="D12" s="26">
        <f>'2015-16_working'!BA3</f>
        <v>151</v>
      </c>
      <c r="E12" s="26">
        <f>'2015-16_working'!BB3</f>
        <v>24</v>
      </c>
      <c r="F12" s="26">
        <f>'2015-16_working'!BC3</f>
        <v>129</v>
      </c>
      <c r="G12" s="26">
        <f>'2015-16_working'!BD3</f>
        <v>1415</v>
      </c>
      <c r="I12" s="66"/>
      <c r="J12" s="67"/>
      <c r="K12" s="67"/>
      <c r="L12" s="67"/>
      <c r="M12" s="67"/>
      <c r="N12" s="67"/>
      <c r="O12" s="68"/>
      <c r="P12" s="68"/>
      <c r="Q12" s="68"/>
    </row>
    <row r="13" spans="2:17" ht="14" x14ac:dyDescent="0.35">
      <c r="B13" s="26" t="s">
        <v>88</v>
      </c>
      <c r="C13" s="26">
        <f>'2015-16_working'!BG3</f>
        <v>49</v>
      </c>
      <c r="D13" s="26">
        <f>'2015-16_working'!BH3</f>
        <v>8</v>
      </c>
      <c r="E13" s="26">
        <f>'2015-16_working'!BI3</f>
        <v>4</v>
      </c>
      <c r="F13" s="26">
        <f>'2015-16_working'!BJ3</f>
        <v>7</v>
      </c>
      <c r="G13" s="26">
        <f>'2015-16_working'!BK3</f>
        <v>68</v>
      </c>
      <c r="I13" s="66"/>
      <c r="J13" s="67"/>
      <c r="K13" s="67"/>
      <c r="L13" s="67"/>
      <c r="M13" s="67"/>
      <c r="N13" s="67"/>
      <c r="O13" s="68"/>
      <c r="P13" s="68"/>
      <c r="Q13" s="68"/>
    </row>
    <row r="14" spans="2:17" ht="14" x14ac:dyDescent="0.35">
      <c r="B14" s="26" t="s">
        <v>89</v>
      </c>
      <c r="C14" s="26">
        <f>'2015-16_working'!BN3</f>
        <v>7</v>
      </c>
      <c r="D14" s="26">
        <f>'2015-16_working'!BO3</f>
        <v>2</v>
      </c>
      <c r="E14" s="26">
        <f>'2015-16_working'!BP3</f>
        <v>3</v>
      </c>
      <c r="F14" s="26">
        <f>'2015-16_working'!BQ3</f>
        <v>0</v>
      </c>
      <c r="G14" s="26">
        <f>'2015-16_working'!BR3</f>
        <v>12</v>
      </c>
      <c r="I14" s="66"/>
      <c r="J14" s="67"/>
      <c r="K14" s="67"/>
      <c r="L14" s="67"/>
      <c r="M14" s="67"/>
      <c r="N14" s="67"/>
      <c r="O14" s="68"/>
      <c r="P14" s="68"/>
      <c r="Q14" s="68"/>
    </row>
    <row r="15" spans="2:17" ht="14" x14ac:dyDescent="0.35">
      <c r="B15" s="26" t="s">
        <v>90</v>
      </c>
      <c r="C15" s="26">
        <f>'2015-16_working'!BU3</f>
        <v>119</v>
      </c>
      <c r="D15" s="26">
        <f>'2015-16_working'!BV3</f>
        <v>517</v>
      </c>
      <c r="E15" s="26">
        <f>'2015-16_working'!BW3</f>
        <v>29</v>
      </c>
      <c r="F15" s="26">
        <f>'2015-16_working'!BX3</f>
        <v>379</v>
      </c>
      <c r="G15" s="26">
        <f>'2015-16_working'!BY3</f>
        <v>1044</v>
      </c>
      <c r="I15" s="66"/>
      <c r="J15" s="67"/>
      <c r="K15" s="67"/>
      <c r="L15" s="67"/>
      <c r="M15" s="67"/>
      <c r="N15" s="67"/>
      <c r="O15" s="68"/>
      <c r="P15" s="68"/>
      <c r="Q15" s="68"/>
    </row>
    <row r="16" spans="2:17" ht="14" x14ac:dyDescent="0.35">
      <c r="B16" s="69" t="s">
        <v>91</v>
      </c>
      <c r="C16" s="26">
        <f>'2015-16_working'!CB3</f>
        <v>12</v>
      </c>
      <c r="D16" s="26">
        <f>'2015-16_working'!CC3</f>
        <v>11</v>
      </c>
      <c r="E16" s="26">
        <f>'2015-16_working'!CD3</f>
        <v>0</v>
      </c>
      <c r="F16" s="26">
        <f>'2015-16_working'!CE3</f>
        <v>12</v>
      </c>
      <c r="G16" s="26">
        <f>'2015-16_working'!CF3</f>
        <v>35</v>
      </c>
      <c r="I16" s="66"/>
      <c r="J16" s="67"/>
      <c r="K16" s="67"/>
      <c r="L16" s="67"/>
      <c r="M16" s="67"/>
      <c r="N16" s="67"/>
      <c r="O16" s="68"/>
      <c r="P16" s="68"/>
      <c r="Q16" s="68"/>
    </row>
    <row r="17" spans="2:17" ht="16.5" x14ac:dyDescent="0.35">
      <c r="B17" s="70" t="s">
        <v>97</v>
      </c>
      <c r="C17" s="26">
        <f>'2015-16_working'!CJ3</f>
        <v>155</v>
      </c>
      <c r="D17" s="26">
        <f>'2015-16_working'!CK3</f>
        <v>766</v>
      </c>
      <c r="E17" s="26">
        <f>'2015-16_working'!CL3</f>
        <v>29</v>
      </c>
      <c r="F17" s="26">
        <f>'2015-16_working'!CM3</f>
        <v>277</v>
      </c>
      <c r="G17" s="26">
        <f>'2015-16_working'!CN3</f>
        <v>1227</v>
      </c>
      <c r="I17" s="66"/>
      <c r="J17" s="67"/>
      <c r="K17" s="67"/>
      <c r="L17" s="67"/>
      <c r="M17" s="67"/>
      <c r="N17" s="67"/>
      <c r="O17" s="68"/>
      <c r="P17" s="68"/>
      <c r="Q17" s="68"/>
    </row>
    <row r="18" spans="2:17" ht="33" customHeight="1" x14ac:dyDescent="0.35">
      <c r="B18" s="59" t="s">
        <v>5</v>
      </c>
      <c r="C18" s="60">
        <f>SUM(C3:C17)</f>
        <v>1625</v>
      </c>
      <c r="D18" s="60">
        <f>SUM(D3:D17)</f>
        <v>1568</v>
      </c>
      <c r="E18" s="60">
        <f>SUM(E3:E17)</f>
        <v>125</v>
      </c>
      <c r="F18" s="60">
        <f>SUM(F3:F17)</f>
        <v>1015</v>
      </c>
      <c r="G18" s="60">
        <f>SUM(G3:G17)</f>
        <v>4333</v>
      </c>
      <c r="I18" s="66"/>
      <c r="J18" s="66"/>
      <c r="K18" s="66"/>
      <c r="L18" s="66"/>
      <c r="M18" s="66"/>
      <c r="N18" s="66"/>
      <c r="O18" s="66"/>
    </row>
    <row r="19" spans="2:17" ht="22.5" customHeight="1" x14ac:dyDescent="0.35">
      <c r="B19" s="61"/>
      <c r="C19" s="55"/>
      <c r="D19" s="55"/>
      <c r="E19" s="55"/>
      <c r="F19" s="55"/>
      <c r="J19" s="66"/>
    </row>
    <row r="20" spans="2:17" ht="22.5" customHeight="1" x14ac:dyDescent="0.35">
      <c r="B20" s="51" t="s">
        <v>98</v>
      </c>
      <c r="C20" s="62"/>
      <c r="D20" s="62"/>
      <c r="E20" s="62"/>
      <c r="F20" s="62"/>
      <c r="J20" s="66"/>
    </row>
    <row r="21" spans="2:17" ht="15.75" customHeight="1" x14ac:dyDescent="0.35"/>
    <row r="22" spans="2:17" ht="22.5" customHeight="1" x14ac:dyDescent="0.35">
      <c r="B22" s="37" t="s">
        <v>65</v>
      </c>
    </row>
    <row r="23" spans="2:17" ht="22.5" customHeight="1" x14ac:dyDescent="0.35"/>
    <row r="24" spans="2:17" ht="22.5" customHeight="1" x14ac:dyDescent="0.35"/>
    <row r="25" spans="2:17" ht="22.5" customHeight="1" x14ac:dyDescent="0.35"/>
    <row r="26" spans="2:17" ht="22.5" customHeight="1" x14ac:dyDescent="0.35"/>
    <row r="27" spans="2:17" ht="22.5" customHeight="1" x14ac:dyDescent="0.35"/>
    <row r="28" spans="2:17" ht="22.5" customHeight="1" x14ac:dyDescent="0.35"/>
    <row r="29" spans="2:17" ht="22.5" customHeight="1" x14ac:dyDescent="0.35"/>
    <row r="30" spans="2:17" ht="22.5" customHeight="1" x14ac:dyDescent="0.35"/>
    <row r="31" spans="2:17" ht="22.5" customHeight="1" x14ac:dyDescent="0.35"/>
    <row r="32" spans="2:17" ht="22.5" customHeight="1" x14ac:dyDescent="0.35"/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Q60"/>
  <sheetViews>
    <sheetView topLeftCell="DG1" workbookViewId="0">
      <selection activeCell="C8" sqref="C8:G8"/>
    </sheetView>
  </sheetViews>
  <sheetFormatPr defaultRowHeight="13" x14ac:dyDescent="0.35"/>
  <cols>
    <col min="1" max="1" width="3.54296875" style="36" hidden="1" customWidth="1"/>
    <col min="2" max="2" width="27.54296875" style="36" bestFit="1" customWidth="1"/>
    <col min="3" max="3" width="20.1796875" style="36" customWidth="1"/>
    <col min="4" max="4" width="21.81640625" style="36" customWidth="1"/>
    <col min="5" max="5" width="18.81640625" style="36" customWidth="1"/>
    <col min="6" max="6" width="21.453125" style="36" customWidth="1"/>
    <col min="7" max="7" width="26.54296875" style="36" customWidth="1"/>
    <col min="8" max="8" width="9.1796875" style="36"/>
    <col min="9" max="9" width="27.54296875" style="36" bestFit="1" customWidth="1"/>
    <col min="10" max="10" width="20.1796875" style="36" customWidth="1"/>
    <col min="11" max="11" width="21.81640625" style="36" customWidth="1"/>
    <col min="12" max="12" width="18.81640625" style="36" customWidth="1"/>
    <col min="13" max="13" width="21.453125" style="36" customWidth="1"/>
    <col min="14" max="14" width="26.54296875" style="36" customWidth="1"/>
    <col min="15" max="15" width="9.1796875" style="36"/>
    <col min="16" max="16" width="27.54296875" style="36" bestFit="1" customWidth="1"/>
    <col min="17" max="17" width="20.1796875" style="36" customWidth="1"/>
    <col min="18" max="18" width="21.81640625" style="36" customWidth="1"/>
    <col min="19" max="19" width="18.81640625" style="36" customWidth="1"/>
    <col min="20" max="20" width="21.453125" style="36" customWidth="1"/>
    <col min="21" max="21" width="26.54296875" style="36" customWidth="1"/>
    <col min="22" max="22" width="9.1796875" style="36"/>
    <col min="23" max="23" width="27.54296875" style="36" bestFit="1" customWidth="1"/>
    <col min="24" max="24" width="20.1796875" style="36" customWidth="1"/>
    <col min="25" max="25" width="21.81640625" style="36" customWidth="1"/>
    <col min="26" max="26" width="18.81640625" style="36" customWidth="1"/>
    <col min="27" max="27" width="21.453125" style="36" customWidth="1"/>
    <col min="28" max="28" width="26.54296875" style="36" customWidth="1"/>
    <col min="29" max="29" width="9.1796875" style="36"/>
    <col min="30" max="30" width="27.54296875" style="36" bestFit="1" customWidth="1"/>
    <col min="31" max="31" width="20.1796875" style="36" customWidth="1"/>
    <col min="32" max="32" width="21.81640625" style="36" customWidth="1"/>
    <col min="33" max="33" width="18.81640625" style="36" customWidth="1"/>
    <col min="34" max="34" width="21.453125" style="36" customWidth="1"/>
    <col min="35" max="35" width="26.54296875" style="36" customWidth="1"/>
    <col min="36" max="36" width="9.1796875" style="36"/>
    <col min="37" max="37" width="27.54296875" style="36" bestFit="1" customWidth="1"/>
    <col min="38" max="38" width="20.1796875" style="36" customWidth="1"/>
    <col min="39" max="39" width="21.81640625" style="36" customWidth="1"/>
    <col min="40" max="40" width="18.81640625" style="36" customWidth="1"/>
    <col min="41" max="41" width="21.453125" style="36" customWidth="1"/>
    <col min="42" max="42" width="26.54296875" style="36" customWidth="1"/>
    <col min="43" max="43" width="9.1796875" style="36"/>
    <col min="44" max="44" width="27.54296875" style="36" bestFit="1" customWidth="1"/>
    <col min="45" max="45" width="20.1796875" style="36" customWidth="1"/>
    <col min="46" max="46" width="21.81640625" style="36" customWidth="1"/>
    <col min="47" max="47" width="18.81640625" style="36" customWidth="1"/>
    <col min="48" max="48" width="21.453125" style="36" customWidth="1"/>
    <col min="49" max="49" width="26.54296875" style="36" customWidth="1"/>
    <col min="50" max="50" width="9.1796875" style="36"/>
    <col min="51" max="51" width="27.54296875" style="36" bestFit="1" customWidth="1"/>
    <col min="52" max="52" width="20.1796875" style="36" customWidth="1"/>
    <col min="53" max="53" width="21.81640625" style="36" customWidth="1"/>
    <col min="54" max="54" width="18.81640625" style="36" customWidth="1"/>
    <col min="55" max="55" width="21.453125" style="36" customWidth="1"/>
    <col min="56" max="56" width="26.54296875" style="36" customWidth="1"/>
    <col min="57" max="57" width="9.1796875" style="36"/>
    <col min="58" max="58" width="27.54296875" style="36" bestFit="1" customWidth="1"/>
    <col min="59" max="59" width="20.1796875" style="36" customWidth="1"/>
    <col min="60" max="60" width="21.81640625" style="36" customWidth="1"/>
    <col min="61" max="61" width="18.81640625" style="36" customWidth="1"/>
    <col min="62" max="62" width="21.453125" style="36" customWidth="1"/>
    <col min="63" max="63" width="26.54296875" style="36" customWidth="1"/>
    <col min="64" max="64" width="9.1796875" style="36"/>
    <col min="65" max="65" width="27.54296875" style="36" bestFit="1" customWidth="1"/>
    <col min="66" max="66" width="20.1796875" style="36" customWidth="1"/>
    <col min="67" max="67" width="21.81640625" style="36" customWidth="1"/>
    <col min="68" max="68" width="18.81640625" style="36" customWidth="1"/>
    <col min="69" max="69" width="21.453125" style="36" customWidth="1"/>
    <col min="70" max="70" width="26.54296875" style="36" customWidth="1"/>
    <col min="71" max="71" width="9.1796875" style="36"/>
    <col min="72" max="72" width="27.54296875" style="36" bestFit="1" customWidth="1"/>
    <col min="73" max="73" width="20.1796875" style="36" customWidth="1"/>
    <col min="74" max="74" width="21.81640625" style="36" customWidth="1"/>
    <col min="75" max="75" width="18.81640625" style="36" customWidth="1"/>
    <col min="76" max="76" width="21.453125" style="36" customWidth="1"/>
    <col min="77" max="77" width="26.54296875" style="36" customWidth="1"/>
    <col min="78" max="78" width="9.1796875" style="36"/>
    <col min="79" max="79" width="27.54296875" style="36" bestFit="1" customWidth="1"/>
    <col min="80" max="80" width="20.1796875" style="36" customWidth="1"/>
    <col min="81" max="81" width="21.81640625" style="36" customWidth="1"/>
    <col min="82" max="82" width="18.81640625" style="36" customWidth="1"/>
    <col min="83" max="83" width="21.453125" style="36" customWidth="1"/>
    <col min="84" max="84" width="26.54296875" style="36" customWidth="1"/>
    <col min="85" max="86" width="9.1796875" style="36"/>
    <col min="87" max="87" width="27.54296875" style="36" bestFit="1" customWidth="1"/>
    <col min="88" max="88" width="20.1796875" style="36" customWidth="1"/>
    <col min="89" max="89" width="21.81640625" style="36" customWidth="1"/>
    <col min="90" max="90" width="18.81640625" style="36" customWidth="1"/>
    <col min="91" max="91" width="21.453125" style="36" customWidth="1"/>
    <col min="92" max="92" width="26.54296875" style="36" customWidth="1"/>
    <col min="93" max="93" width="9.1796875" style="36"/>
    <col min="94" max="94" width="27.54296875" style="36" bestFit="1" customWidth="1"/>
    <col min="95" max="95" width="20.1796875" style="36" customWidth="1"/>
    <col min="96" max="96" width="21.81640625" style="36" customWidth="1"/>
    <col min="97" max="97" width="18.81640625" style="36" customWidth="1"/>
    <col min="98" max="98" width="21.453125" style="36" customWidth="1"/>
    <col min="99" max="99" width="26.54296875" style="36" customWidth="1"/>
    <col min="100" max="100" width="9.1796875" style="36"/>
    <col min="101" max="101" width="27.54296875" style="36" bestFit="1" customWidth="1"/>
    <col min="102" max="102" width="20.1796875" style="36" customWidth="1"/>
    <col min="103" max="103" width="21.81640625" style="36" customWidth="1"/>
    <col min="104" max="104" width="18.81640625" style="36" customWidth="1"/>
    <col min="105" max="105" width="21.453125" style="36" customWidth="1"/>
    <col min="106" max="106" width="26.54296875" style="36" customWidth="1"/>
    <col min="107" max="107" width="9.1796875" style="36"/>
    <col min="108" max="108" width="27.54296875" style="36" bestFit="1" customWidth="1"/>
    <col min="109" max="109" width="20.1796875" style="36" customWidth="1"/>
    <col min="110" max="110" width="21.81640625" style="36" customWidth="1"/>
    <col min="111" max="111" width="18.81640625" style="36" customWidth="1"/>
    <col min="112" max="112" width="21.453125" style="36" customWidth="1"/>
    <col min="113" max="113" width="26.54296875" style="36" customWidth="1"/>
    <col min="114" max="115" width="9.1796875" style="36"/>
    <col min="116" max="116" width="27.54296875" style="36" bestFit="1" customWidth="1"/>
    <col min="117" max="117" width="20.1796875" style="36" customWidth="1"/>
    <col min="118" max="118" width="21.81640625" style="36" customWidth="1"/>
    <col min="119" max="119" width="18.81640625" style="36" customWidth="1"/>
    <col min="120" max="120" width="21.453125" style="36" customWidth="1"/>
    <col min="121" max="121" width="26.54296875" style="36" customWidth="1"/>
    <col min="122" max="255" width="9.1796875" style="36"/>
    <col min="256" max="256" width="0" style="36" hidden="1" customWidth="1"/>
    <col min="257" max="257" width="27.54296875" style="36" bestFit="1" customWidth="1"/>
    <col min="258" max="258" width="20.1796875" style="36" customWidth="1"/>
    <col min="259" max="259" width="21.81640625" style="36" customWidth="1"/>
    <col min="260" max="260" width="18.81640625" style="36" customWidth="1"/>
    <col min="261" max="261" width="21.453125" style="36" customWidth="1"/>
    <col min="262" max="262" width="26.54296875" style="36" customWidth="1"/>
    <col min="263" max="511" width="9.1796875" style="36"/>
    <col min="512" max="512" width="0" style="36" hidden="1" customWidth="1"/>
    <col min="513" max="513" width="27.54296875" style="36" bestFit="1" customWidth="1"/>
    <col min="514" max="514" width="20.1796875" style="36" customWidth="1"/>
    <col min="515" max="515" width="21.81640625" style="36" customWidth="1"/>
    <col min="516" max="516" width="18.81640625" style="36" customWidth="1"/>
    <col min="517" max="517" width="21.453125" style="36" customWidth="1"/>
    <col min="518" max="518" width="26.54296875" style="36" customWidth="1"/>
    <col min="519" max="767" width="9.1796875" style="36"/>
    <col min="768" max="768" width="0" style="36" hidden="1" customWidth="1"/>
    <col min="769" max="769" width="27.54296875" style="36" bestFit="1" customWidth="1"/>
    <col min="770" max="770" width="20.1796875" style="36" customWidth="1"/>
    <col min="771" max="771" width="21.81640625" style="36" customWidth="1"/>
    <col min="772" max="772" width="18.81640625" style="36" customWidth="1"/>
    <col min="773" max="773" width="21.453125" style="36" customWidth="1"/>
    <col min="774" max="774" width="26.54296875" style="36" customWidth="1"/>
    <col min="775" max="1023" width="9.1796875" style="36"/>
    <col min="1024" max="1024" width="0" style="36" hidden="1" customWidth="1"/>
    <col min="1025" max="1025" width="27.54296875" style="36" bestFit="1" customWidth="1"/>
    <col min="1026" max="1026" width="20.1796875" style="36" customWidth="1"/>
    <col min="1027" max="1027" width="21.81640625" style="36" customWidth="1"/>
    <col min="1028" max="1028" width="18.81640625" style="36" customWidth="1"/>
    <col min="1029" max="1029" width="21.453125" style="36" customWidth="1"/>
    <col min="1030" max="1030" width="26.54296875" style="36" customWidth="1"/>
    <col min="1031" max="1279" width="9.1796875" style="36"/>
    <col min="1280" max="1280" width="0" style="36" hidden="1" customWidth="1"/>
    <col min="1281" max="1281" width="27.54296875" style="36" bestFit="1" customWidth="1"/>
    <col min="1282" max="1282" width="20.1796875" style="36" customWidth="1"/>
    <col min="1283" max="1283" width="21.81640625" style="36" customWidth="1"/>
    <col min="1284" max="1284" width="18.81640625" style="36" customWidth="1"/>
    <col min="1285" max="1285" width="21.453125" style="36" customWidth="1"/>
    <col min="1286" max="1286" width="26.54296875" style="36" customWidth="1"/>
    <col min="1287" max="1535" width="9.1796875" style="36"/>
    <col min="1536" max="1536" width="0" style="36" hidden="1" customWidth="1"/>
    <col min="1537" max="1537" width="27.54296875" style="36" bestFit="1" customWidth="1"/>
    <col min="1538" max="1538" width="20.1796875" style="36" customWidth="1"/>
    <col min="1539" max="1539" width="21.81640625" style="36" customWidth="1"/>
    <col min="1540" max="1540" width="18.81640625" style="36" customWidth="1"/>
    <col min="1541" max="1541" width="21.453125" style="36" customWidth="1"/>
    <col min="1542" max="1542" width="26.54296875" style="36" customWidth="1"/>
    <col min="1543" max="1791" width="9.1796875" style="36"/>
    <col min="1792" max="1792" width="0" style="36" hidden="1" customWidth="1"/>
    <col min="1793" max="1793" width="27.54296875" style="36" bestFit="1" customWidth="1"/>
    <col min="1794" max="1794" width="20.1796875" style="36" customWidth="1"/>
    <col min="1795" max="1795" width="21.81640625" style="36" customWidth="1"/>
    <col min="1796" max="1796" width="18.81640625" style="36" customWidth="1"/>
    <col min="1797" max="1797" width="21.453125" style="36" customWidth="1"/>
    <col min="1798" max="1798" width="26.54296875" style="36" customWidth="1"/>
    <col min="1799" max="2047" width="9.1796875" style="36"/>
    <col min="2048" max="2048" width="0" style="36" hidden="1" customWidth="1"/>
    <col min="2049" max="2049" width="27.54296875" style="36" bestFit="1" customWidth="1"/>
    <col min="2050" max="2050" width="20.1796875" style="36" customWidth="1"/>
    <col min="2051" max="2051" width="21.81640625" style="36" customWidth="1"/>
    <col min="2052" max="2052" width="18.81640625" style="36" customWidth="1"/>
    <col min="2053" max="2053" width="21.453125" style="36" customWidth="1"/>
    <col min="2054" max="2054" width="26.54296875" style="36" customWidth="1"/>
    <col min="2055" max="2303" width="9.1796875" style="36"/>
    <col min="2304" max="2304" width="0" style="36" hidden="1" customWidth="1"/>
    <col min="2305" max="2305" width="27.54296875" style="36" bestFit="1" customWidth="1"/>
    <col min="2306" max="2306" width="20.1796875" style="36" customWidth="1"/>
    <col min="2307" max="2307" width="21.81640625" style="36" customWidth="1"/>
    <col min="2308" max="2308" width="18.81640625" style="36" customWidth="1"/>
    <col min="2309" max="2309" width="21.453125" style="36" customWidth="1"/>
    <col min="2310" max="2310" width="26.54296875" style="36" customWidth="1"/>
    <col min="2311" max="2559" width="9.1796875" style="36"/>
    <col min="2560" max="2560" width="0" style="36" hidden="1" customWidth="1"/>
    <col min="2561" max="2561" width="27.54296875" style="36" bestFit="1" customWidth="1"/>
    <col min="2562" max="2562" width="20.1796875" style="36" customWidth="1"/>
    <col min="2563" max="2563" width="21.81640625" style="36" customWidth="1"/>
    <col min="2564" max="2564" width="18.81640625" style="36" customWidth="1"/>
    <col min="2565" max="2565" width="21.453125" style="36" customWidth="1"/>
    <col min="2566" max="2566" width="26.54296875" style="36" customWidth="1"/>
    <col min="2567" max="2815" width="9.1796875" style="36"/>
    <col min="2816" max="2816" width="0" style="36" hidden="1" customWidth="1"/>
    <col min="2817" max="2817" width="27.54296875" style="36" bestFit="1" customWidth="1"/>
    <col min="2818" max="2818" width="20.1796875" style="36" customWidth="1"/>
    <col min="2819" max="2819" width="21.81640625" style="36" customWidth="1"/>
    <col min="2820" max="2820" width="18.81640625" style="36" customWidth="1"/>
    <col min="2821" max="2821" width="21.453125" style="36" customWidth="1"/>
    <col min="2822" max="2822" width="26.54296875" style="36" customWidth="1"/>
    <col min="2823" max="3071" width="9.1796875" style="36"/>
    <col min="3072" max="3072" width="0" style="36" hidden="1" customWidth="1"/>
    <col min="3073" max="3073" width="27.54296875" style="36" bestFit="1" customWidth="1"/>
    <col min="3074" max="3074" width="20.1796875" style="36" customWidth="1"/>
    <col min="3075" max="3075" width="21.81640625" style="36" customWidth="1"/>
    <col min="3076" max="3076" width="18.81640625" style="36" customWidth="1"/>
    <col min="3077" max="3077" width="21.453125" style="36" customWidth="1"/>
    <col min="3078" max="3078" width="26.54296875" style="36" customWidth="1"/>
    <col min="3079" max="3327" width="9.1796875" style="36"/>
    <col min="3328" max="3328" width="0" style="36" hidden="1" customWidth="1"/>
    <col min="3329" max="3329" width="27.54296875" style="36" bestFit="1" customWidth="1"/>
    <col min="3330" max="3330" width="20.1796875" style="36" customWidth="1"/>
    <col min="3331" max="3331" width="21.81640625" style="36" customWidth="1"/>
    <col min="3332" max="3332" width="18.81640625" style="36" customWidth="1"/>
    <col min="3333" max="3333" width="21.453125" style="36" customWidth="1"/>
    <col min="3334" max="3334" width="26.54296875" style="36" customWidth="1"/>
    <col min="3335" max="3583" width="9.1796875" style="36"/>
    <col min="3584" max="3584" width="0" style="36" hidden="1" customWidth="1"/>
    <col min="3585" max="3585" width="27.54296875" style="36" bestFit="1" customWidth="1"/>
    <col min="3586" max="3586" width="20.1796875" style="36" customWidth="1"/>
    <col min="3587" max="3587" width="21.81640625" style="36" customWidth="1"/>
    <col min="3588" max="3588" width="18.81640625" style="36" customWidth="1"/>
    <col min="3589" max="3589" width="21.453125" style="36" customWidth="1"/>
    <col min="3590" max="3590" width="26.54296875" style="36" customWidth="1"/>
    <col min="3591" max="3839" width="9.1796875" style="36"/>
    <col min="3840" max="3840" width="0" style="36" hidden="1" customWidth="1"/>
    <col min="3841" max="3841" width="27.54296875" style="36" bestFit="1" customWidth="1"/>
    <col min="3842" max="3842" width="20.1796875" style="36" customWidth="1"/>
    <col min="3843" max="3843" width="21.81640625" style="36" customWidth="1"/>
    <col min="3844" max="3844" width="18.81640625" style="36" customWidth="1"/>
    <col min="3845" max="3845" width="21.453125" style="36" customWidth="1"/>
    <col min="3846" max="3846" width="26.54296875" style="36" customWidth="1"/>
    <col min="3847" max="4095" width="9.1796875" style="36"/>
    <col min="4096" max="4096" width="0" style="36" hidden="1" customWidth="1"/>
    <col min="4097" max="4097" width="27.54296875" style="36" bestFit="1" customWidth="1"/>
    <col min="4098" max="4098" width="20.1796875" style="36" customWidth="1"/>
    <col min="4099" max="4099" width="21.81640625" style="36" customWidth="1"/>
    <col min="4100" max="4100" width="18.81640625" style="36" customWidth="1"/>
    <col min="4101" max="4101" width="21.453125" style="36" customWidth="1"/>
    <col min="4102" max="4102" width="26.54296875" style="36" customWidth="1"/>
    <col min="4103" max="4351" width="9.1796875" style="36"/>
    <col min="4352" max="4352" width="0" style="36" hidden="1" customWidth="1"/>
    <col min="4353" max="4353" width="27.54296875" style="36" bestFit="1" customWidth="1"/>
    <col min="4354" max="4354" width="20.1796875" style="36" customWidth="1"/>
    <col min="4355" max="4355" width="21.81640625" style="36" customWidth="1"/>
    <col min="4356" max="4356" width="18.81640625" style="36" customWidth="1"/>
    <col min="4357" max="4357" width="21.453125" style="36" customWidth="1"/>
    <col min="4358" max="4358" width="26.54296875" style="36" customWidth="1"/>
    <col min="4359" max="4607" width="9.1796875" style="36"/>
    <col min="4608" max="4608" width="0" style="36" hidden="1" customWidth="1"/>
    <col min="4609" max="4609" width="27.54296875" style="36" bestFit="1" customWidth="1"/>
    <col min="4610" max="4610" width="20.1796875" style="36" customWidth="1"/>
    <col min="4611" max="4611" width="21.81640625" style="36" customWidth="1"/>
    <col min="4612" max="4612" width="18.81640625" style="36" customWidth="1"/>
    <col min="4613" max="4613" width="21.453125" style="36" customWidth="1"/>
    <col min="4614" max="4614" width="26.54296875" style="36" customWidth="1"/>
    <col min="4615" max="4863" width="9.1796875" style="36"/>
    <col min="4864" max="4864" width="0" style="36" hidden="1" customWidth="1"/>
    <col min="4865" max="4865" width="27.54296875" style="36" bestFit="1" customWidth="1"/>
    <col min="4866" max="4866" width="20.1796875" style="36" customWidth="1"/>
    <col min="4867" max="4867" width="21.81640625" style="36" customWidth="1"/>
    <col min="4868" max="4868" width="18.81640625" style="36" customWidth="1"/>
    <col min="4869" max="4869" width="21.453125" style="36" customWidth="1"/>
    <col min="4870" max="4870" width="26.54296875" style="36" customWidth="1"/>
    <col min="4871" max="5119" width="9.1796875" style="36"/>
    <col min="5120" max="5120" width="0" style="36" hidden="1" customWidth="1"/>
    <col min="5121" max="5121" width="27.54296875" style="36" bestFit="1" customWidth="1"/>
    <col min="5122" max="5122" width="20.1796875" style="36" customWidth="1"/>
    <col min="5123" max="5123" width="21.81640625" style="36" customWidth="1"/>
    <col min="5124" max="5124" width="18.81640625" style="36" customWidth="1"/>
    <col min="5125" max="5125" width="21.453125" style="36" customWidth="1"/>
    <col min="5126" max="5126" width="26.54296875" style="36" customWidth="1"/>
    <col min="5127" max="5375" width="9.1796875" style="36"/>
    <col min="5376" max="5376" width="0" style="36" hidden="1" customWidth="1"/>
    <col min="5377" max="5377" width="27.54296875" style="36" bestFit="1" customWidth="1"/>
    <col min="5378" max="5378" width="20.1796875" style="36" customWidth="1"/>
    <col min="5379" max="5379" width="21.81640625" style="36" customWidth="1"/>
    <col min="5380" max="5380" width="18.81640625" style="36" customWidth="1"/>
    <col min="5381" max="5381" width="21.453125" style="36" customWidth="1"/>
    <col min="5382" max="5382" width="26.54296875" style="36" customWidth="1"/>
    <col min="5383" max="5631" width="9.1796875" style="36"/>
    <col min="5632" max="5632" width="0" style="36" hidden="1" customWidth="1"/>
    <col min="5633" max="5633" width="27.54296875" style="36" bestFit="1" customWidth="1"/>
    <col min="5634" max="5634" width="20.1796875" style="36" customWidth="1"/>
    <col min="5635" max="5635" width="21.81640625" style="36" customWidth="1"/>
    <col min="5636" max="5636" width="18.81640625" style="36" customWidth="1"/>
    <col min="5637" max="5637" width="21.453125" style="36" customWidth="1"/>
    <col min="5638" max="5638" width="26.54296875" style="36" customWidth="1"/>
    <col min="5639" max="5887" width="9.1796875" style="36"/>
    <col min="5888" max="5888" width="0" style="36" hidden="1" customWidth="1"/>
    <col min="5889" max="5889" width="27.54296875" style="36" bestFit="1" customWidth="1"/>
    <col min="5890" max="5890" width="20.1796875" style="36" customWidth="1"/>
    <col min="5891" max="5891" width="21.81640625" style="36" customWidth="1"/>
    <col min="5892" max="5892" width="18.81640625" style="36" customWidth="1"/>
    <col min="5893" max="5893" width="21.453125" style="36" customWidth="1"/>
    <col min="5894" max="5894" width="26.54296875" style="36" customWidth="1"/>
    <col min="5895" max="6143" width="9.1796875" style="36"/>
    <col min="6144" max="6144" width="0" style="36" hidden="1" customWidth="1"/>
    <col min="6145" max="6145" width="27.54296875" style="36" bestFit="1" customWidth="1"/>
    <col min="6146" max="6146" width="20.1796875" style="36" customWidth="1"/>
    <col min="6147" max="6147" width="21.81640625" style="36" customWidth="1"/>
    <col min="6148" max="6148" width="18.81640625" style="36" customWidth="1"/>
    <col min="6149" max="6149" width="21.453125" style="36" customWidth="1"/>
    <col min="6150" max="6150" width="26.54296875" style="36" customWidth="1"/>
    <col min="6151" max="6399" width="9.1796875" style="36"/>
    <col min="6400" max="6400" width="0" style="36" hidden="1" customWidth="1"/>
    <col min="6401" max="6401" width="27.54296875" style="36" bestFit="1" customWidth="1"/>
    <col min="6402" max="6402" width="20.1796875" style="36" customWidth="1"/>
    <col min="6403" max="6403" width="21.81640625" style="36" customWidth="1"/>
    <col min="6404" max="6404" width="18.81640625" style="36" customWidth="1"/>
    <col min="6405" max="6405" width="21.453125" style="36" customWidth="1"/>
    <col min="6406" max="6406" width="26.54296875" style="36" customWidth="1"/>
    <col min="6407" max="6655" width="9.1796875" style="36"/>
    <col min="6656" max="6656" width="0" style="36" hidden="1" customWidth="1"/>
    <col min="6657" max="6657" width="27.54296875" style="36" bestFit="1" customWidth="1"/>
    <col min="6658" max="6658" width="20.1796875" style="36" customWidth="1"/>
    <col min="6659" max="6659" width="21.81640625" style="36" customWidth="1"/>
    <col min="6660" max="6660" width="18.81640625" style="36" customWidth="1"/>
    <col min="6661" max="6661" width="21.453125" style="36" customWidth="1"/>
    <col min="6662" max="6662" width="26.54296875" style="36" customWidth="1"/>
    <col min="6663" max="6911" width="9.1796875" style="36"/>
    <col min="6912" max="6912" width="0" style="36" hidden="1" customWidth="1"/>
    <col min="6913" max="6913" width="27.54296875" style="36" bestFit="1" customWidth="1"/>
    <col min="6914" max="6914" width="20.1796875" style="36" customWidth="1"/>
    <col min="6915" max="6915" width="21.81640625" style="36" customWidth="1"/>
    <col min="6916" max="6916" width="18.81640625" style="36" customWidth="1"/>
    <col min="6917" max="6917" width="21.453125" style="36" customWidth="1"/>
    <col min="6918" max="6918" width="26.54296875" style="36" customWidth="1"/>
    <col min="6919" max="7167" width="9.1796875" style="36"/>
    <col min="7168" max="7168" width="0" style="36" hidden="1" customWidth="1"/>
    <col min="7169" max="7169" width="27.54296875" style="36" bestFit="1" customWidth="1"/>
    <col min="7170" max="7170" width="20.1796875" style="36" customWidth="1"/>
    <col min="7171" max="7171" width="21.81640625" style="36" customWidth="1"/>
    <col min="7172" max="7172" width="18.81640625" style="36" customWidth="1"/>
    <col min="7173" max="7173" width="21.453125" style="36" customWidth="1"/>
    <col min="7174" max="7174" width="26.54296875" style="36" customWidth="1"/>
    <col min="7175" max="7423" width="9.1796875" style="36"/>
    <col min="7424" max="7424" width="0" style="36" hidden="1" customWidth="1"/>
    <col min="7425" max="7425" width="27.54296875" style="36" bestFit="1" customWidth="1"/>
    <col min="7426" max="7426" width="20.1796875" style="36" customWidth="1"/>
    <col min="7427" max="7427" width="21.81640625" style="36" customWidth="1"/>
    <col min="7428" max="7428" width="18.81640625" style="36" customWidth="1"/>
    <col min="7429" max="7429" width="21.453125" style="36" customWidth="1"/>
    <col min="7430" max="7430" width="26.54296875" style="36" customWidth="1"/>
    <col min="7431" max="7679" width="9.1796875" style="36"/>
    <col min="7680" max="7680" width="0" style="36" hidden="1" customWidth="1"/>
    <col min="7681" max="7681" width="27.54296875" style="36" bestFit="1" customWidth="1"/>
    <col min="7682" max="7682" width="20.1796875" style="36" customWidth="1"/>
    <col min="7683" max="7683" width="21.81640625" style="36" customWidth="1"/>
    <col min="7684" max="7684" width="18.81640625" style="36" customWidth="1"/>
    <col min="7685" max="7685" width="21.453125" style="36" customWidth="1"/>
    <col min="7686" max="7686" width="26.54296875" style="36" customWidth="1"/>
    <col min="7687" max="7935" width="9.1796875" style="36"/>
    <col min="7936" max="7936" width="0" style="36" hidden="1" customWidth="1"/>
    <col min="7937" max="7937" width="27.54296875" style="36" bestFit="1" customWidth="1"/>
    <col min="7938" max="7938" width="20.1796875" style="36" customWidth="1"/>
    <col min="7939" max="7939" width="21.81640625" style="36" customWidth="1"/>
    <col min="7940" max="7940" width="18.81640625" style="36" customWidth="1"/>
    <col min="7941" max="7941" width="21.453125" style="36" customWidth="1"/>
    <col min="7942" max="7942" width="26.54296875" style="36" customWidth="1"/>
    <col min="7943" max="8191" width="9.1796875" style="36"/>
    <col min="8192" max="8192" width="0" style="36" hidden="1" customWidth="1"/>
    <col min="8193" max="8193" width="27.54296875" style="36" bestFit="1" customWidth="1"/>
    <col min="8194" max="8194" width="20.1796875" style="36" customWidth="1"/>
    <col min="8195" max="8195" width="21.81640625" style="36" customWidth="1"/>
    <col min="8196" max="8196" width="18.81640625" style="36" customWidth="1"/>
    <col min="8197" max="8197" width="21.453125" style="36" customWidth="1"/>
    <col min="8198" max="8198" width="26.54296875" style="36" customWidth="1"/>
    <col min="8199" max="8447" width="9.1796875" style="36"/>
    <col min="8448" max="8448" width="0" style="36" hidden="1" customWidth="1"/>
    <col min="8449" max="8449" width="27.54296875" style="36" bestFit="1" customWidth="1"/>
    <col min="8450" max="8450" width="20.1796875" style="36" customWidth="1"/>
    <col min="8451" max="8451" width="21.81640625" style="36" customWidth="1"/>
    <col min="8452" max="8452" width="18.81640625" style="36" customWidth="1"/>
    <col min="8453" max="8453" width="21.453125" style="36" customWidth="1"/>
    <col min="8454" max="8454" width="26.54296875" style="36" customWidth="1"/>
    <col min="8455" max="8703" width="9.1796875" style="36"/>
    <col min="8704" max="8704" width="0" style="36" hidden="1" customWidth="1"/>
    <col min="8705" max="8705" width="27.54296875" style="36" bestFit="1" customWidth="1"/>
    <col min="8706" max="8706" width="20.1796875" style="36" customWidth="1"/>
    <col min="8707" max="8707" width="21.81640625" style="36" customWidth="1"/>
    <col min="8708" max="8708" width="18.81640625" style="36" customWidth="1"/>
    <col min="8709" max="8709" width="21.453125" style="36" customWidth="1"/>
    <col min="8710" max="8710" width="26.54296875" style="36" customWidth="1"/>
    <col min="8711" max="8959" width="9.1796875" style="36"/>
    <col min="8960" max="8960" width="0" style="36" hidden="1" customWidth="1"/>
    <col min="8961" max="8961" width="27.54296875" style="36" bestFit="1" customWidth="1"/>
    <col min="8962" max="8962" width="20.1796875" style="36" customWidth="1"/>
    <col min="8963" max="8963" width="21.81640625" style="36" customWidth="1"/>
    <col min="8964" max="8964" width="18.81640625" style="36" customWidth="1"/>
    <col min="8965" max="8965" width="21.453125" style="36" customWidth="1"/>
    <col min="8966" max="8966" width="26.54296875" style="36" customWidth="1"/>
    <col min="8967" max="9215" width="9.1796875" style="36"/>
    <col min="9216" max="9216" width="0" style="36" hidden="1" customWidth="1"/>
    <col min="9217" max="9217" width="27.54296875" style="36" bestFit="1" customWidth="1"/>
    <col min="9218" max="9218" width="20.1796875" style="36" customWidth="1"/>
    <col min="9219" max="9219" width="21.81640625" style="36" customWidth="1"/>
    <col min="9220" max="9220" width="18.81640625" style="36" customWidth="1"/>
    <col min="9221" max="9221" width="21.453125" style="36" customWidth="1"/>
    <col min="9222" max="9222" width="26.54296875" style="36" customWidth="1"/>
    <col min="9223" max="9471" width="9.1796875" style="36"/>
    <col min="9472" max="9472" width="0" style="36" hidden="1" customWidth="1"/>
    <col min="9473" max="9473" width="27.54296875" style="36" bestFit="1" customWidth="1"/>
    <col min="9474" max="9474" width="20.1796875" style="36" customWidth="1"/>
    <col min="9475" max="9475" width="21.81640625" style="36" customWidth="1"/>
    <col min="9476" max="9476" width="18.81640625" style="36" customWidth="1"/>
    <col min="9477" max="9477" width="21.453125" style="36" customWidth="1"/>
    <col min="9478" max="9478" width="26.54296875" style="36" customWidth="1"/>
    <col min="9479" max="9727" width="9.1796875" style="36"/>
    <col min="9728" max="9728" width="0" style="36" hidden="1" customWidth="1"/>
    <col min="9729" max="9729" width="27.54296875" style="36" bestFit="1" customWidth="1"/>
    <col min="9730" max="9730" width="20.1796875" style="36" customWidth="1"/>
    <col min="9731" max="9731" width="21.81640625" style="36" customWidth="1"/>
    <col min="9732" max="9732" width="18.81640625" style="36" customWidth="1"/>
    <col min="9733" max="9733" width="21.453125" style="36" customWidth="1"/>
    <col min="9734" max="9734" width="26.54296875" style="36" customWidth="1"/>
    <col min="9735" max="9983" width="9.1796875" style="36"/>
    <col min="9984" max="9984" width="0" style="36" hidden="1" customWidth="1"/>
    <col min="9985" max="9985" width="27.54296875" style="36" bestFit="1" customWidth="1"/>
    <col min="9986" max="9986" width="20.1796875" style="36" customWidth="1"/>
    <col min="9987" max="9987" width="21.81640625" style="36" customWidth="1"/>
    <col min="9988" max="9988" width="18.81640625" style="36" customWidth="1"/>
    <col min="9989" max="9989" width="21.453125" style="36" customWidth="1"/>
    <col min="9990" max="9990" width="26.54296875" style="36" customWidth="1"/>
    <col min="9991" max="10239" width="9.1796875" style="36"/>
    <col min="10240" max="10240" width="0" style="36" hidden="1" customWidth="1"/>
    <col min="10241" max="10241" width="27.54296875" style="36" bestFit="1" customWidth="1"/>
    <col min="10242" max="10242" width="20.1796875" style="36" customWidth="1"/>
    <col min="10243" max="10243" width="21.81640625" style="36" customWidth="1"/>
    <col min="10244" max="10244" width="18.81640625" style="36" customWidth="1"/>
    <col min="10245" max="10245" width="21.453125" style="36" customWidth="1"/>
    <col min="10246" max="10246" width="26.54296875" style="36" customWidth="1"/>
    <col min="10247" max="10495" width="9.1796875" style="36"/>
    <col min="10496" max="10496" width="0" style="36" hidden="1" customWidth="1"/>
    <col min="10497" max="10497" width="27.54296875" style="36" bestFit="1" customWidth="1"/>
    <col min="10498" max="10498" width="20.1796875" style="36" customWidth="1"/>
    <col min="10499" max="10499" width="21.81640625" style="36" customWidth="1"/>
    <col min="10500" max="10500" width="18.81640625" style="36" customWidth="1"/>
    <col min="10501" max="10501" width="21.453125" style="36" customWidth="1"/>
    <col min="10502" max="10502" width="26.54296875" style="36" customWidth="1"/>
    <col min="10503" max="10751" width="9.1796875" style="36"/>
    <col min="10752" max="10752" width="0" style="36" hidden="1" customWidth="1"/>
    <col min="10753" max="10753" width="27.54296875" style="36" bestFit="1" customWidth="1"/>
    <col min="10754" max="10754" width="20.1796875" style="36" customWidth="1"/>
    <col min="10755" max="10755" width="21.81640625" style="36" customWidth="1"/>
    <col min="10756" max="10756" width="18.81640625" style="36" customWidth="1"/>
    <col min="10757" max="10757" width="21.453125" style="36" customWidth="1"/>
    <col min="10758" max="10758" width="26.54296875" style="36" customWidth="1"/>
    <col min="10759" max="11007" width="9.1796875" style="36"/>
    <col min="11008" max="11008" width="0" style="36" hidden="1" customWidth="1"/>
    <col min="11009" max="11009" width="27.54296875" style="36" bestFit="1" customWidth="1"/>
    <col min="11010" max="11010" width="20.1796875" style="36" customWidth="1"/>
    <col min="11011" max="11011" width="21.81640625" style="36" customWidth="1"/>
    <col min="11012" max="11012" width="18.81640625" style="36" customWidth="1"/>
    <col min="11013" max="11013" width="21.453125" style="36" customWidth="1"/>
    <col min="11014" max="11014" width="26.54296875" style="36" customWidth="1"/>
    <col min="11015" max="11263" width="9.1796875" style="36"/>
    <col min="11264" max="11264" width="0" style="36" hidden="1" customWidth="1"/>
    <col min="11265" max="11265" width="27.54296875" style="36" bestFit="1" customWidth="1"/>
    <col min="11266" max="11266" width="20.1796875" style="36" customWidth="1"/>
    <col min="11267" max="11267" width="21.81640625" style="36" customWidth="1"/>
    <col min="11268" max="11268" width="18.81640625" style="36" customWidth="1"/>
    <col min="11269" max="11269" width="21.453125" style="36" customWidth="1"/>
    <col min="11270" max="11270" width="26.54296875" style="36" customWidth="1"/>
    <col min="11271" max="11519" width="9.1796875" style="36"/>
    <col min="11520" max="11520" width="0" style="36" hidden="1" customWidth="1"/>
    <col min="11521" max="11521" width="27.54296875" style="36" bestFit="1" customWidth="1"/>
    <col min="11522" max="11522" width="20.1796875" style="36" customWidth="1"/>
    <col min="11523" max="11523" width="21.81640625" style="36" customWidth="1"/>
    <col min="11524" max="11524" width="18.81640625" style="36" customWidth="1"/>
    <col min="11525" max="11525" width="21.453125" style="36" customWidth="1"/>
    <col min="11526" max="11526" width="26.54296875" style="36" customWidth="1"/>
    <col min="11527" max="11775" width="9.1796875" style="36"/>
    <col min="11776" max="11776" width="0" style="36" hidden="1" customWidth="1"/>
    <col min="11777" max="11777" width="27.54296875" style="36" bestFit="1" customWidth="1"/>
    <col min="11778" max="11778" width="20.1796875" style="36" customWidth="1"/>
    <col min="11779" max="11779" width="21.81640625" style="36" customWidth="1"/>
    <col min="11780" max="11780" width="18.81640625" style="36" customWidth="1"/>
    <col min="11781" max="11781" width="21.453125" style="36" customWidth="1"/>
    <col min="11782" max="11782" width="26.54296875" style="36" customWidth="1"/>
    <col min="11783" max="12031" width="9.1796875" style="36"/>
    <col min="12032" max="12032" width="0" style="36" hidden="1" customWidth="1"/>
    <col min="12033" max="12033" width="27.54296875" style="36" bestFit="1" customWidth="1"/>
    <col min="12034" max="12034" width="20.1796875" style="36" customWidth="1"/>
    <col min="12035" max="12035" width="21.81640625" style="36" customWidth="1"/>
    <col min="12036" max="12036" width="18.81640625" style="36" customWidth="1"/>
    <col min="12037" max="12037" width="21.453125" style="36" customWidth="1"/>
    <col min="12038" max="12038" width="26.54296875" style="36" customWidth="1"/>
    <col min="12039" max="12287" width="9.1796875" style="36"/>
    <col min="12288" max="12288" width="0" style="36" hidden="1" customWidth="1"/>
    <col min="12289" max="12289" width="27.54296875" style="36" bestFit="1" customWidth="1"/>
    <col min="12290" max="12290" width="20.1796875" style="36" customWidth="1"/>
    <col min="12291" max="12291" width="21.81640625" style="36" customWidth="1"/>
    <col min="12292" max="12292" width="18.81640625" style="36" customWidth="1"/>
    <col min="12293" max="12293" width="21.453125" style="36" customWidth="1"/>
    <col min="12294" max="12294" width="26.54296875" style="36" customWidth="1"/>
    <col min="12295" max="12543" width="9.1796875" style="36"/>
    <col min="12544" max="12544" width="0" style="36" hidden="1" customWidth="1"/>
    <col min="12545" max="12545" width="27.54296875" style="36" bestFit="1" customWidth="1"/>
    <col min="12546" max="12546" width="20.1796875" style="36" customWidth="1"/>
    <col min="12547" max="12547" width="21.81640625" style="36" customWidth="1"/>
    <col min="12548" max="12548" width="18.81640625" style="36" customWidth="1"/>
    <col min="12549" max="12549" width="21.453125" style="36" customWidth="1"/>
    <col min="12550" max="12550" width="26.54296875" style="36" customWidth="1"/>
    <col min="12551" max="12799" width="9.1796875" style="36"/>
    <col min="12800" max="12800" width="0" style="36" hidden="1" customWidth="1"/>
    <col min="12801" max="12801" width="27.54296875" style="36" bestFit="1" customWidth="1"/>
    <col min="12802" max="12802" width="20.1796875" style="36" customWidth="1"/>
    <col min="12803" max="12803" width="21.81640625" style="36" customWidth="1"/>
    <col min="12804" max="12804" width="18.81640625" style="36" customWidth="1"/>
    <col min="12805" max="12805" width="21.453125" style="36" customWidth="1"/>
    <col min="12806" max="12806" width="26.54296875" style="36" customWidth="1"/>
    <col min="12807" max="13055" width="9.1796875" style="36"/>
    <col min="13056" max="13056" width="0" style="36" hidden="1" customWidth="1"/>
    <col min="13057" max="13057" width="27.54296875" style="36" bestFit="1" customWidth="1"/>
    <col min="13058" max="13058" width="20.1796875" style="36" customWidth="1"/>
    <col min="13059" max="13059" width="21.81640625" style="36" customWidth="1"/>
    <col min="13060" max="13060" width="18.81640625" style="36" customWidth="1"/>
    <col min="13061" max="13061" width="21.453125" style="36" customWidth="1"/>
    <col min="13062" max="13062" width="26.54296875" style="36" customWidth="1"/>
    <col min="13063" max="13311" width="9.1796875" style="36"/>
    <col min="13312" max="13312" width="0" style="36" hidden="1" customWidth="1"/>
    <col min="13313" max="13313" width="27.54296875" style="36" bestFit="1" customWidth="1"/>
    <col min="13314" max="13314" width="20.1796875" style="36" customWidth="1"/>
    <col min="13315" max="13315" width="21.81640625" style="36" customWidth="1"/>
    <col min="13316" max="13316" width="18.81640625" style="36" customWidth="1"/>
    <col min="13317" max="13317" width="21.453125" style="36" customWidth="1"/>
    <col min="13318" max="13318" width="26.54296875" style="36" customWidth="1"/>
    <col min="13319" max="13567" width="9.1796875" style="36"/>
    <col min="13568" max="13568" width="0" style="36" hidden="1" customWidth="1"/>
    <col min="13569" max="13569" width="27.54296875" style="36" bestFit="1" customWidth="1"/>
    <col min="13570" max="13570" width="20.1796875" style="36" customWidth="1"/>
    <col min="13571" max="13571" width="21.81640625" style="36" customWidth="1"/>
    <col min="13572" max="13572" width="18.81640625" style="36" customWidth="1"/>
    <col min="13573" max="13573" width="21.453125" style="36" customWidth="1"/>
    <col min="13574" max="13574" width="26.54296875" style="36" customWidth="1"/>
    <col min="13575" max="13823" width="9.1796875" style="36"/>
    <col min="13824" max="13824" width="0" style="36" hidden="1" customWidth="1"/>
    <col min="13825" max="13825" width="27.54296875" style="36" bestFit="1" customWidth="1"/>
    <col min="13826" max="13826" width="20.1796875" style="36" customWidth="1"/>
    <col min="13827" max="13827" width="21.81640625" style="36" customWidth="1"/>
    <col min="13828" max="13828" width="18.81640625" style="36" customWidth="1"/>
    <col min="13829" max="13829" width="21.453125" style="36" customWidth="1"/>
    <col min="13830" max="13830" width="26.54296875" style="36" customWidth="1"/>
    <col min="13831" max="14079" width="9.1796875" style="36"/>
    <col min="14080" max="14080" width="0" style="36" hidden="1" customWidth="1"/>
    <col min="14081" max="14081" width="27.54296875" style="36" bestFit="1" customWidth="1"/>
    <col min="14082" max="14082" width="20.1796875" style="36" customWidth="1"/>
    <col min="14083" max="14083" width="21.81640625" style="36" customWidth="1"/>
    <col min="14084" max="14084" width="18.81640625" style="36" customWidth="1"/>
    <col min="14085" max="14085" width="21.453125" style="36" customWidth="1"/>
    <col min="14086" max="14086" width="26.54296875" style="36" customWidth="1"/>
    <col min="14087" max="14335" width="9.1796875" style="36"/>
    <col min="14336" max="14336" width="0" style="36" hidden="1" customWidth="1"/>
    <col min="14337" max="14337" width="27.54296875" style="36" bestFit="1" customWidth="1"/>
    <col min="14338" max="14338" width="20.1796875" style="36" customWidth="1"/>
    <col min="14339" max="14339" width="21.81640625" style="36" customWidth="1"/>
    <col min="14340" max="14340" width="18.81640625" style="36" customWidth="1"/>
    <col min="14341" max="14341" width="21.453125" style="36" customWidth="1"/>
    <col min="14342" max="14342" width="26.54296875" style="36" customWidth="1"/>
    <col min="14343" max="14591" width="9.1796875" style="36"/>
    <col min="14592" max="14592" width="0" style="36" hidden="1" customWidth="1"/>
    <col min="14593" max="14593" width="27.54296875" style="36" bestFit="1" customWidth="1"/>
    <col min="14594" max="14594" width="20.1796875" style="36" customWidth="1"/>
    <col min="14595" max="14595" width="21.81640625" style="36" customWidth="1"/>
    <col min="14596" max="14596" width="18.81640625" style="36" customWidth="1"/>
    <col min="14597" max="14597" width="21.453125" style="36" customWidth="1"/>
    <col min="14598" max="14598" width="26.54296875" style="36" customWidth="1"/>
    <col min="14599" max="14847" width="9.1796875" style="36"/>
    <col min="14848" max="14848" width="0" style="36" hidden="1" customWidth="1"/>
    <col min="14849" max="14849" width="27.54296875" style="36" bestFit="1" customWidth="1"/>
    <col min="14850" max="14850" width="20.1796875" style="36" customWidth="1"/>
    <col min="14851" max="14851" width="21.81640625" style="36" customWidth="1"/>
    <col min="14852" max="14852" width="18.81640625" style="36" customWidth="1"/>
    <col min="14853" max="14853" width="21.453125" style="36" customWidth="1"/>
    <col min="14854" max="14854" width="26.54296875" style="36" customWidth="1"/>
    <col min="14855" max="15103" width="9.1796875" style="36"/>
    <col min="15104" max="15104" width="0" style="36" hidden="1" customWidth="1"/>
    <col min="15105" max="15105" width="27.54296875" style="36" bestFit="1" customWidth="1"/>
    <col min="15106" max="15106" width="20.1796875" style="36" customWidth="1"/>
    <col min="15107" max="15107" width="21.81640625" style="36" customWidth="1"/>
    <col min="15108" max="15108" width="18.81640625" style="36" customWidth="1"/>
    <col min="15109" max="15109" width="21.453125" style="36" customWidth="1"/>
    <col min="15110" max="15110" width="26.54296875" style="36" customWidth="1"/>
    <col min="15111" max="15359" width="9.1796875" style="36"/>
    <col min="15360" max="15360" width="0" style="36" hidden="1" customWidth="1"/>
    <col min="15361" max="15361" width="27.54296875" style="36" bestFit="1" customWidth="1"/>
    <col min="15362" max="15362" width="20.1796875" style="36" customWidth="1"/>
    <col min="15363" max="15363" width="21.81640625" style="36" customWidth="1"/>
    <col min="15364" max="15364" width="18.81640625" style="36" customWidth="1"/>
    <col min="15365" max="15365" width="21.453125" style="36" customWidth="1"/>
    <col min="15366" max="15366" width="26.54296875" style="36" customWidth="1"/>
    <col min="15367" max="15615" width="9.1796875" style="36"/>
    <col min="15616" max="15616" width="0" style="36" hidden="1" customWidth="1"/>
    <col min="15617" max="15617" width="27.54296875" style="36" bestFit="1" customWidth="1"/>
    <col min="15618" max="15618" width="20.1796875" style="36" customWidth="1"/>
    <col min="15619" max="15619" width="21.81640625" style="36" customWidth="1"/>
    <col min="15620" max="15620" width="18.81640625" style="36" customWidth="1"/>
    <col min="15621" max="15621" width="21.453125" style="36" customWidth="1"/>
    <col min="15622" max="15622" width="26.54296875" style="36" customWidth="1"/>
    <col min="15623" max="15871" width="9.1796875" style="36"/>
    <col min="15872" max="15872" width="0" style="36" hidden="1" customWidth="1"/>
    <col min="15873" max="15873" width="27.54296875" style="36" bestFit="1" customWidth="1"/>
    <col min="15874" max="15874" width="20.1796875" style="36" customWidth="1"/>
    <col min="15875" max="15875" width="21.81640625" style="36" customWidth="1"/>
    <col min="15876" max="15876" width="18.81640625" style="36" customWidth="1"/>
    <col min="15877" max="15877" width="21.453125" style="36" customWidth="1"/>
    <col min="15878" max="15878" width="26.54296875" style="36" customWidth="1"/>
    <col min="15879" max="16127" width="9.1796875" style="36"/>
    <col min="16128" max="16128" width="0" style="36" hidden="1" customWidth="1"/>
    <col min="16129" max="16129" width="27.54296875" style="36" bestFit="1" customWidth="1"/>
    <col min="16130" max="16130" width="20.1796875" style="36" customWidth="1"/>
    <col min="16131" max="16131" width="21.81640625" style="36" customWidth="1"/>
    <col min="16132" max="16132" width="18.81640625" style="36" customWidth="1"/>
    <col min="16133" max="16133" width="21.453125" style="36" customWidth="1"/>
    <col min="16134" max="16134" width="26.54296875" style="36" customWidth="1"/>
    <col min="16135" max="16384" width="9.1796875" style="36"/>
  </cols>
  <sheetData>
    <row r="1" spans="1:121" s="21" customFormat="1" ht="28.5" customHeight="1" x14ac:dyDescent="0.35">
      <c r="B1" s="166" t="s">
        <v>103</v>
      </c>
      <c r="C1" s="166"/>
      <c r="D1" s="166"/>
      <c r="E1" s="166"/>
      <c r="F1" s="166"/>
      <c r="G1" s="166"/>
      <c r="I1" s="166" t="s">
        <v>104</v>
      </c>
      <c r="J1" s="166"/>
      <c r="K1" s="166"/>
      <c r="L1" s="166"/>
      <c r="M1" s="166"/>
      <c r="N1" s="166"/>
      <c r="P1" s="166" t="s">
        <v>105</v>
      </c>
      <c r="Q1" s="166"/>
      <c r="R1" s="166"/>
      <c r="S1" s="166"/>
      <c r="T1" s="166"/>
      <c r="U1" s="166"/>
      <c r="W1" s="166" t="s">
        <v>106</v>
      </c>
      <c r="X1" s="166"/>
      <c r="Y1" s="166"/>
      <c r="Z1" s="166"/>
      <c r="AA1" s="166"/>
      <c r="AB1" s="166"/>
      <c r="AD1" s="166" t="s">
        <v>107</v>
      </c>
      <c r="AE1" s="166"/>
      <c r="AF1" s="166"/>
      <c r="AG1" s="166"/>
      <c r="AH1" s="166"/>
      <c r="AI1" s="166"/>
      <c r="AK1" s="166" t="s">
        <v>108</v>
      </c>
      <c r="AL1" s="166"/>
      <c r="AM1" s="166"/>
      <c r="AN1" s="166"/>
      <c r="AO1" s="166"/>
      <c r="AP1" s="166"/>
      <c r="AR1" s="166" t="s">
        <v>109</v>
      </c>
      <c r="AS1" s="166"/>
      <c r="AT1" s="166"/>
      <c r="AU1" s="166"/>
      <c r="AV1" s="166"/>
      <c r="AW1" s="166"/>
      <c r="AY1" s="166" t="s">
        <v>110</v>
      </c>
      <c r="AZ1" s="166"/>
      <c r="BA1" s="166"/>
      <c r="BB1" s="166"/>
      <c r="BC1" s="166"/>
      <c r="BD1" s="166"/>
      <c r="BF1" s="166" t="s">
        <v>111</v>
      </c>
      <c r="BG1" s="166"/>
      <c r="BH1" s="166"/>
      <c r="BI1" s="166"/>
      <c r="BJ1" s="166"/>
      <c r="BK1" s="166"/>
      <c r="BM1" s="166" t="s">
        <v>112</v>
      </c>
      <c r="BN1" s="166"/>
      <c r="BO1" s="166"/>
      <c r="BP1" s="166"/>
      <c r="BQ1" s="166"/>
      <c r="BR1" s="166"/>
      <c r="BT1" s="166" t="s">
        <v>113</v>
      </c>
      <c r="BU1" s="166"/>
      <c r="BV1" s="166"/>
      <c r="BW1" s="166"/>
      <c r="BX1" s="166"/>
      <c r="BY1" s="166"/>
      <c r="CA1" s="166" t="s">
        <v>114</v>
      </c>
      <c r="CB1" s="166"/>
      <c r="CC1" s="166"/>
      <c r="CD1" s="166"/>
      <c r="CE1" s="166"/>
      <c r="CF1" s="166"/>
      <c r="CI1" s="166" t="s">
        <v>122</v>
      </c>
      <c r="CJ1" s="166"/>
      <c r="CK1" s="166"/>
      <c r="CL1" s="166"/>
      <c r="CM1" s="166"/>
      <c r="CN1" s="166"/>
      <c r="CP1" s="166" t="s">
        <v>123</v>
      </c>
      <c r="CQ1" s="166"/>
      <c r="CR1" s="166"/>
      <c r="CS1" s="166"/>
      <c r="CT1" s="166"/>
      <c r="CU1" s="166"/>
      <c r="CW1" s="166" t="s">
        <v>125</v>
      </c>
      <c r="CX1" s="166"/>
      <c r="CY1" s="166"/>
      <c r="CZ1" s="166"/>
      <c r="DA1" s="166"/>
      <c r="DB1" s="166"/>
      <c r="DD1" s="166" t="s">
        <v>127</v>
      </c>
      <c r="DE1" s="166"/>
      <c r="DF1" s="166"/>
      <c r="DG1" s="166"/>
      <c r="DH1" s="166"/>
      <c r="DI1" s="166"/>
      <c r="DL1" s="167" t="s">
        <v>132</v>
      </c>
      <c r="DM1" s="167"/>
      <c r="DN1" s="167"/>
      <c r="DO1" s="167"/>
      <c r="DP1" s="167"/>
      <c r="DQ1" s="167"/>
    </row>
    <row r="2" spans="1:121" s="21" customFormat="1" ht="28.5" customHeight="1" x14ac:dyDescent="0.35">
      <c r="C2" s="22" t="s">
        <v>1</v>
      </c>
      <c r="D2" s="22" t="s">
        <v>56</v>
      </c>
      <c r="E2" s="22" t="s">
        <v>57</v>
      </c>
      <c r="F2" s="22" t="s">
        <v>58</v>
      </c>
      <c r="G2" s="23" t="s">
        <v>5</v>
      </c>
      <c r="J2" s="22" t="s">
        <v>1</v>
      </c>
      <c r="K2" s="22" t="s">
        <v>56</v>
      </c>
      <c r="L2" s="22" t="s">
        <v>57</v>
      </c>
      <c r="M2" s="22" t="s">
        <v>58</v>
      </c>
      <c r="N2" s="23" t="s">
        <v>5</v>
      </c>
      <c r="Q2" s="22" t="s">
        <v>1</v>
      </c>
      <c r="R2" s="22" t="s">
        <v>56</v>
      </c>
      <c r="S2" s="22" t="s">
        <v>57</v>
      </c>
      <c r="T2" s="22" t="s">
        <v>58</v>
      </c>
      <c r="U2" s="23" t="s">
        <v>5</v>
      </c>
      <c r="X2" s="22" t="s">
        <v>1</v>
      </c>
      <c r="Y2" s="22" t="s">
        <v>56</v>
      </c>
      <c r="Z2" s="22" t="s">
        <v>57</v>
      </c>
      <c r="AA2" s="22" t="s">
        <v>58</v>
      </c>
      <c r="AB2" s="23" t="s">
        <v>5</v>
      </c>
      <c r="AE2" s="22" t="s">
        <v>1</v>
      </c>
      <c r="AF2" s="22" t="s">
        <v>56</v>
      </c>
      <c r="AG2" s="22" t="s">
        <v>57</v>
      </c>
      <c r="AH2" s="22" t="s">
        <v>58</v>
      </c>
      <c r="AI2" s="23" t="s">
        <v>5</v>
      </c>
      <c r="AL2" s="22" t="s">
        <v>1</v>
      </c>
      <c r="AM2" s="22" t="s">
        <v>56</v>
      </c>
      <c r="AN2" s="22" t="s">
        <v>57</v>
      </c>
      <c r="AO2" s="22" t="s">
        <v>58</v>
      </c>
      <c r="AP2" s="23" t="s">
        <v>5</v>
      </c>
      <c r="AS2" s="22" t="s">
        <v>1</v>
      </c>
      <c r="AT2" s="22" t="s">
        <v>56</v>
      </c>
      <c r="AU2" s="22" t="s">
        <v>57</v>
      </c>
      <c r="AV2" s="22" t="s">
        <v>58</v>
      </c>
      <c r="AW2" s="23" t="s">
        <v>5</v>
      </c>
      <c r="AZ2" s="22" t="s">
        <v>1</v>
      </c>
      <c r="BA2" s="22" t="s">
        <v>56</v>
      </c>
      <c r="BB2" s="22" t="s">
        <v>57</v>
      </c>
      <c r="BC2" s="22" t="s">
        <v>58</v>
      </c>
      <c r="BD2" s="23" t="s">
        <v>5</v>
      </c>
      <c r="BG2" s="22" t="s">
        <v>1</v>
      </c>
      <c r="BH2" s="22" t="s">
        <v>56</v>
      </c>
      <c r="BI2" s="22" t="s">
        <v>57</v>
      </c>
      <c r="BJ2" s="22" t="s">
        <v>58</v>
      </c>
      <c r="BK2" s="23" t="s">
        <v>5</v>
      </c>
      <c r="BN2" s="22" t="s">
        <v>1</v>
      </c>
      <c r="BO2" s="22" t="s">
        <v>56</v>
      </c>
      <c r="BP2" s="22" t="s">
        <v>57</v>
      </c>
      <c r="BQ2" s="22" t="s">
        <v>58</v>
      </c>
      <c r="BR2" s="23" t="s">
        <v>5</v>
      </c>
      <c r="BU2" s="22" t="s">
        <v>1</v>
      </c>
      <c r="BV2" s="22" t="s">
        <v>56</v>
      </c>
      <c r="BW2" s="22" t="s">
        <v>57</v>
      </c>
      <c r="BX2" s="22" t="s">
        <v>58</v>
      </c>
      <c r="BY2" s="23" t="s">
        <v>5</v>
      </c>
      <c r="CB2" s="22" t="s">
        <v>1</v>
      </c>
      <c r="CC2" s="22" t="s">
        <v>56</v>
      </c>
      <c r="CD2" s="22" t="s">
        <v>57</v>
      </c>
      <c r="CE2" s="22" t="s">
        <v>58</v>
      </c>
      <c r="CF2" s="23" t="s">
        <v>5</v>
      </c>
      <c r="CJ2" s="22" t="s">
        <v>1</v>
      </c>
      <c r="CK2" s="22" t="s">
        <v>56</v>
      </c>
      <c r="CL2" s="22" t="s">
        <v>57</v>
      </c>
      <c r="CM2" s="22" t="s">
        <v>58</v>
      </c>
      <c r="CN2" s="23" t="s">
        <v>5</v>
      </c>
      <c r="CQ2" s="22" t="s">
        <v>1</v>
      </c>
      <c r="CR2" s="22" t="s">
        <v>56</v>
      </c>
      <c r="CS2" s="22" t="s">
        <v>57</v>
      </c>
      <c r="CT2" s="22" t="s">
        <v>58</v>
      </c>
      <c r="CU2" s="23" t="s">
        <v>5</v>
      </c>
      <c r="CW2" s="91"/>
      <c r="CX2" s="22" t="s">
        <v>1</v>
      </c>
      <c r="CY2" s="22" t="s">
        <v>56</v>
      </c>
      <c r="CZ2" s="22" t="s">
        <v>57</v>
      </c>
      <c r="DA2" s="22" t="s">
        <v>58</v>
      </c>
      <c r="DB2" s="23" t="s">
        <v>5</v>
      </c>
      <c r="DE2" s="22" t="s">
        <v>1</v>
      </c>
      <c r="DF2" s="22" t="s">
        <v>56</v>
      </c>
      <c r="DG2" s="22" t="s">
        <v>57</v>
      </c>
      <c r="DH2" s="22" t="s">
        <v>58</v>
      </c>
      <c r="DI2" s="23" t="s">
        <v>5</v>
      </c>
      <c r="DM2" s="22" t="s">
        <v>1</v>
      </c>
      <c r="DN2" s="22" t="s">
        <v>56</v>
      </c>
      <c r="DO2" s="22" t="s">
        <v>57</v>
      </c>
      <c r="DP2" s="22" t="s">
        <v>58</v>
      </c>
      <c r="DQ2" s="23" t="s">
        <v>5</v>
      </c>
    </row>
    <row r="3" spans="1:121" s="21" customFormat="1" ht="28.5" customHeight="1" x14ac:dyDescent="0.35">
      <c r="B3" s="24" t="s">
        <v>0</v>
      </c>
      <c r="C3" s="25">
        <f>C4+C45</f>
        <v>30</v>
      </c>
      <c r="D3" s="25">
        <f>D4+D45</f>
        <v>39</v>
      </c>
      <c r="E3" s="25">
        <f>E4+E45</f>
        <v>1</v>
      </c>
      <c r="F3" s="25">
        <f>F4+F45</f>
        <v>29</v>
      </c>
      <c r="G3" s="25">
        <f>G4+G45</f>
        <v>99</v>
      </c>
      <c r="I3" s="24" t="s">
        <v>0</v>
      </c>
      <c r="J3" s="25">
        <f>J4+J45</f>
        <v>56</v>
      </c>
      <c r="K3" s="25">
        <f>K4+K45</f>
        <v>33</v>
      </c>
      <c r="L3" s="25">
        <f>L4+L45</f>
        <v>1</v>
      </c>
      <c r="M3" s="25">
        <f>M4+M45</f>
        <v>11</v>
      </c>
      <c r="N3" s="25">
        <f>N4+N45</f>
        <v>101</v>
      </c>
      <c r="P3" s="24" t="s">
        <v>0</v>
      </c>
      <c r="Q3" s="25">
        <f>Q4+Q45</f>
        <v>0</v>
      </c>
      <c r="R3" s="25">
        <f>R4+R45</f>
        <v>2</v>
      </c>
      <c r="S3" s="25">
        <f>S4+S45</f>
        <v>1</v>
      </c>
      <c r="T3" s="25">
        <f>T4+T45</f>
        <v>1</v>
      </c>
      <c r="U3" s="25">
        <f>U4+U45</f>
        <v>4</v>
      </c>
      <c r="W3" s="24" t="s">
        <v>0</v>
      </c>
      <c r="X3" s="25">
        <f>X4+X45</f>
        <v>3</v>
      </c>
      <c r="Y3" s="25">
        <f>Y4+Y45</f>
        <v>1</v>
      </c>
      <c r="Z3" s="25">
        <f>Z4+Z45</f>
        <v>0</v>
      </c>
      <c r="AA3" s="25">
        <f>AA4+AA45</f>
        <v>0</v>
      </c>
      <c r="AB3" s="25">
        <f>AB4+AB45</f>
        <v>4</v>
      </c>
      <c r="AD3" s="24" t="s">
        <v>0</v>
      </c>
      <c r="AE3" s="25">
        <f>AE4+AE45</f>
        <v>0</v>
      </c>
      <c r="AF3" s="25">
        <f>AF4+AF45</f>
        <v>28.998999999999999</v>
      </c>
      <c r="AG3" s="25">
        <f>AG4+AG45</f>
        <v>0</v>
      </c>
      <c r="AH3" s="25">
        <f>AH4+AH45</f>
        <v>43</v>
      </c>
      <c r="AI3" s="25">
        <f>AI4+AI45</f>
        <v>71.998999999999995</v>
      </c>
      <c r="AK3" s="24" t="s">
        <v>0</v>
      </c>
      <c r="AL3" s="25">
        <f>AL4+AL45</f>
        <v>44</v>
      </c>
      <c r="AM3" s="25">
        <f>AM4+AM45</f>
        <v>18</v>
      </c>
      <c r="AN3" s="25">
        <f>AN4+AN45</f>
        <v>19</v>
      </c>
      <c r="AO3" s="25">
        <f>AO4+AO45</f>
        <v>106</v>
      </c>
      <c r="AP3" s="25">
        <f>AP4+AP45</f>
        <v>187</v>
      </c>
      <c r="AR3" s="24" t="s">
        <v>0</v>
      </c>
      <c r="AS3" s="25">
        <f>AS4+AS45</f>
        <v>86</v>
      </c>
      <c r="AT3" s="25">
        <f>AT4+AT45</f>
        <v>10</v>
      </c>
      <c r="AU3" s="25">
        <f>AU4+AU45</f>
        <v>5</v>
      </c>
      <c r="AV3" s="25">
        <f>AV4+AV45</f>
        <v>29</v>
      </c>
      <c r="AW3" s="25">
        <f>AW4+AW45</f>
        <v>130</v>
      </c>
      <c r="AY3" s="24" t="s">
        <v>0</v>
      </c>
      <c r="AZ3" s="25">
        <f>AZ4+AZ45</f>
        <v>1020</v>
      </c>
      <c r="BA3" s="25">
        <f>BA4+BA45</f>
        <v>161</v>
      </c>
      <c r="BB3" s="25">
        <f>BB4+BB45</f>
        <v>16</v>
      </c>
      <c r="BC3" s="25">
        <f>BC4+BC45</f>
        <v>119</v>
      </c>
      <c r="BD3" s="25">
        <f>BD4+BD45</f>
        <v>1316</v>
      </c>
      <c r="BF3" s="24" t="s">
        <v>0</v>
      </c>
      <c r="BG3" s="25">
        <f>BG4+BG45</f>
        <v>98</v>
      </c>
      <c r="BH3" s="25">
        <f>BH4+BH45</f>
        <v>7</v>
      </c>
      <c r="BI3" s="25">
        <f>BI4+BI45</f>
        <v>8</v>
      </c>
      <c r="BJ3" s="25">
        <f>BJ4+BJ45</f>
        <v>9</v>
      </c>
      <c r="BK3" s="25">
        <f>BK4+BK45</f>
        <v>122</v>
      </c>
      <c r="BM3" s="24" t="s">
        <v>0</v>
      </c>
      <c r="BN3" s="25">
        <f>BN4+BN45</f>
        <v>0</v>
      </c>
      <c r="BO3" s="25">
        <f>BO4+BO45</f>
        <v>8</v>
      </c>
      <c r="BP3" s="25">
        <f>BP4+BP45</f>
        <v>2</v>
      </c>
      <c r="BQ3" s="25">
        <f>BQ4+BQ45</f>
        <v>0</v>
      </c>
      <c r="BR3" s="25">
        <f>BR4+BR45</f>
        <v>10</v>
      </c>
      <c r="BT3" s="24" t="s">
        <v>0</v>
      </c>
      <c r="BU3" s="25">
        <f>BU4+BU45</f>
        <v>130</v>
      </c>
      <c r="BV3" s="25">
        <f>BV4+BV45</f>
        <v>533</v>
      </c>
      <c r="BW3" s="25">
        <f>BW4+BW45</f>
        <v>30</v>
      </c>
      <c r="BX3" s="25">
        <f>BX4+BX45</f>
        <v>444</v>
      </c>
      <c r="BY3" s="25">
        <f>BY4+BY45</f>
        <v>1137</v>
      </c>
      <c r="CA3" s="24" t="s">
        <v>0</v>
      </c>
      <c r="CB3" s="25">
        <f>CB4+CB45</f>
        <v>8</v>
      </c>
      <c r="CC3" s="25">
        <f>CC4+CC45</f>
        <v>7</v>
      </c>
      <c r="CD3" s="25">
        <f>CD4+CD45</f>
        <v>0</v>
      </c>
      <c r="CE3" s="25">
        <f>CE4+CE45</f>
        <v>9</v>
      </c>
      <c r="CF3" s="25">
        <f>CF4+CF45</f>
        <v>24</v>
      </c>
      <c r="CI3" s="24" t="s">
        <v>0</v>
      </c>
      <c r="CJ3" s="25">
        <f>CJ4+CJ45</f>
        <v>168</v>
      </c>
      <c r="CK3" s="25">
        <f>CK4+CK45</f>
        <v>571</v>
      </c>
      <c r="CL3" s="25">
        <f>CL4+CL45</f>
        <v>15</v>
      </c>
      <c r="CM3" s="25">
        <f>CM4+CM45</f>
        <v>318</v>
      </c>
      <c r="CN3" s="25">
        <f>CN4+CN45</f>
        <v>1072</v>
      </c>
      <c r="CP3" s="24" t="s">
        <v>0</v>
      </c>
      <c r="CQ3" s="25"/>
      <c r="CR3" s="25">
        <f>CR4+CR45</f>
        <v>51</v>
      </c>
      <c r="CS3" s="25"/>
      <c r="CT3" s="25"/>
      <c r="CU3" s="25">
        <f>CU4+CU45</f>
        <v>51</v>
      </c>
      <c r="CW3" s="24" t="s">
        <v>0</v>
      </c>
      <c r="CX3" s="25"/>
      <c r="CY3" s="25">
        <f>CY4+CY45</f>
        <v>95</v>
      </c>
      <c r="CZ3" s="25"/>
      <c r="DA3" s="25"/>
      <c r="DB3" s="25">
        <f>DB4+DB45</f>
        <v>95</v>
      </c>
      <c r="DD3" s="24" t="s">
        <v>0</v>
      </c>
      <c r="DE3" s="25"/>
      <c r="DF3" s="25">
        <f>DF4+DF45</f>
        <v>1</v>
      </c>
      <c r="DG3" s="25"/>
      <c r="DH3" s="25"/>
      <c r="DI3" s="25">
        <f>DI4+DI45</f>
        <v>1</v>
      </c>
      <c r="DL3" s="24" t="s">
        <v>0</v>
      </c>
      <c r="DM3" s="25">
        <f>DM4+DM45</f>
        <v>1643</v>
      </c>
      <c r="DN3" s="25">
        <f>DN4+DN45</f>
        <v>1565.999</v>
      </c>
      <c r="DO3" s="25">
        <f t="shared" ref="DO3:DQ3" si="0">DO4+DO45</f>
        <v>98</v>
      </c>
      <c r="DP3" s="25">
        <f t="shared" si="0"/>
        <v>1118</v>
      </c>
      <c r="DQ3" s="25">
        <f t="shared" si="0"/>
        <v>4424.9989999999998</v>
      </c>
    </row>
    <row r="4" spans="1:121" s="24" customFormat="1" ht="25.5" customHeight="1" x14ac:dyDescent="0.35">
      <c r="A4" s="27"/>
      <c r="B4" s="24" t="s">
        <v>59</v>
      </c>
      <c r="C4" s="28">
        <f>SUM(C5:C44)</f>
        <v>13</v>
      </c>
      <c r="D4" s="28">
        <f>SUM(D5:D44)</f>
        <v>35</v>
      </c>
      <c r="E4" s="28">
        <f>SUM(E5:E44)</f>
        <v>0</v>
      </c>
      <c r="F4" s="28">
        <f>SUM(F5:F44)</f>
        <v>23</v>
      </c>
      <c r="G4" s="28">
        <f>SUM(G5:G44)</f>
        <v>71</v>
      </c>
      <c r="I4" s="24" t="s">
        <v>59</v>
      </c>
      <c r="J4" s="28">
        <f>SUM(J5:J44)</f>
        <v>28</v>
      </c>
      <c r="K4" s="28">
        <f>SUM(K5:K44)</f>
        <v>29</v>
      </c>
      <c r="L4" s="28">
        <f>SUM(L5:L44)</f>
        <v>0</v>
      </c>
      <c r="M4" s="28">
        <f>SUM(M5:M44)</f>
        <v>7</v>
      </c>
      <c r="N4" s="28">
        <f>SUM(N5:N44)</f>
        <v>64</v>
      </c>
      <c r="P4" s="24" t="s">
        <v>59</v>
      </c>
      <c r="Q4" s="28">
        <f>SUM(Q5:Q44)</f>
        <v>0</v>
      </c>
      <c r="R4" s="28">
        <f>SUM(R5:R44)</f>
        <v>2</v>
      </c>
      <c r="S4" s="28">
        <f>SUM(S5:S44)</f>
        <v>1</v>
      </c>
      <c r="T4" s="28">
        <f>SUM(T5:T44)</f>
        <v>1</v>
      </c>
      <c r="U4" s="28">
        <f>SUM(U5:U44)</f>
        <v>4</v>
      </c>
      <c r="W4" s="24" t="s">
        <v>59</v>
      </c>
      <c r="X4" s="28">
        <f>SUM(X5:X44)</f>
        <v>3</v>
      </c>
      <c r="Y4" s="28">
        <f>SUM(Y5:Y44)</f>
        <v>1</v>
      </c>
      <c r="Z4" s="28">
        <f>SUM(Z5:Z44)</f>
        <v>0</v>
      </c>
      <c r="AA4" s="28">
        <f>SUM(AA5:AA44)</f>
        <v>0</v>
      </c>
      <c r="AB4" s="28">
        <f>SUM(AB5:AB44)</f>
        <v>4</v>
      </c>
      <c r="AD4" s="24" t="s">
        <v>59</v>
      </c>
      <c r="AE4" s="28">
        <f>SUM(AE5:AE44)</f>
        <v>0</v>
      </c>
      <c r="AF4" s="28">
        <f>SUM(AF5:AF44)</f>
        <v>28</v>
      </c>
      <c r="AG4" s="28">
        <f>SUM(AG5:AG44)</f>
        <v>0</v>
      </c>
      <c r="AH4" s="28">
        <f>SUM(AH5:AH44)</f>
        <v>30</v>
      </c>
      <c r="AI4" s="28">
        <f>SUM(AI5:AI44)</f>
        <v>58</v>
      </c>
      <c r="AK4" s="24" t="s">
        <v>59</v>
      </c>
      <c r="AL4" s="28">
        <f>SUM(AL5:AL44)</f>
        <v>44</v>
      </c>
      <c r="AM4" s="28">
        <f>SUM(AM5:AM44)</f>
        <v>18</v>
      </c>
      <c r="AN4" s="28">
        <f>SUM(AN5:AN44)</f>
        <v>16</v>
      </c>
      <c r="AO4" s="28">
        <f>SUM(AO5:AO44)</f>
        <v>76</v>
      </c>
      <c r="AP4" s="28">
        <f>SUM(AP5:AP44)</f>
        <v>154</v>
      </c>
      <c r="AR4" s="24" t="s">
        <v>59</v>
      </c>
      <c r="AS4" s="28">
        <f>SUM(AS5:AS44)</f>
        <v>77</v>
      </c>
      <c r="AT4" s="28">
        <f>SUM(AT5:AT44)</f>
        <v>10</v>
      </c>
      <c r="AU4" s="28">
        <f>SUM(AU5:AU44)</f>
        <v>4</v>
      </c>
      <c r="AV4" s="28">
        <f>SUM(AV5:AV44)</f>
        <v>15</v>
      </c>
      <c r="AW4" s="28">
        <f>SUM(AW5:AW44)</f>
        <v>106</v>
      </c>
      <c r="AY4" s="24" t="s">
        <v>59</v>
      </c>
      <c r="AZ4" s="28">
        <f>SUM(AZ5:AZ44)</f>
        <v>528</v>
      </c>
      <c r="BA4" s="28">
        <f>SUM(BA5:BA44)</f>
        <v>145</v>
      </c>
      <c r="BB4" s="28">
        <f>SUM(BB5:BB44)</f>
        <v>6</v>
      </c>
      <c r="BC4" s="28">
        <f>SUM(BC5:BC44)</f>
        <v>87</v>
      </c>
      <c r="BD4" s="28">
        <f>SUM(BD5:BD44)</f>
        <v>766</v>
      </c>
      <c r="BF4" s="24" t="s">
        <v>59</v>
      </c>
      <c r="BG4" s="28">
        <f>SUM(BG5:BG44)</f>
        <v>56</v>
      </c>
      <c r="BH4" s="28">
        <f>SUM(BH5:BH44)</f>
        <v>7</v>
      </c>
      <c r="BI4" s="28">
        <f>SUM(BI5:BI44)</f>
        <v>6</v>
      </c>
      <c r="BJ4" s="28">
        <f>SUM(BJ5:BJ44)</f>
        <v>8</v>
      </c>
      <c r="BK4" s="28">
        <f>SUM(BK5:BK44)</f>
        <v>77</v>
      </c>
      <c r="BM4" s="24" t="s">
        <v>59</v>
      </c>
      <c r="BN4" s="28">
        <f>SUM(BN5:BN44)</f>
        <v>0</v>
      </c>
      <c r="BO4" s="28">
        <f>SUM(BO5:BO44)</f>
        <v>8</v>
      </c>
      <c r="BP4" s="28">
        <f>SUM(BP5:BP44)</f>
        <v>0</v>
      </c>
      <c r="BQ4" s="28">
        <f>SUM(BQ5:BQ44)</f>
        <v>0</v>
      </c>
      <c r="BR4" s="28">
        <f>SUM(BR5:BR44)</f>
        <v>8</v>
      </c>
      <c r="BT4" s="24" t="s">
        <v>59</v>
      </c>
      <c r="BU4" s="28">
        <f>SUM(BU5:BU44)</f>
        <v>85</v>
      </c>
      <c r="BV4" s="28">
        <f>SUM(BV5:BV44)</f>
        <v>521</v>
      </c>
      <c r="BW4" s="28">
        <f>SUM(BW5:BW44)</f>
        <v>26</v>
      </c>
      <c r="BX4" s="28">
        <f>SUM(BX5:BX44)</f>
        <v>312</v>
      </c>
      <c r="BY4" s="28">
        <f>SUM(BY5:BY44)</f>
        <v>944</v>
      </c>
      <c r="CA4" s="24" t="s">
        <v>59</v>
      </c>
      <c r="CB4" s="28">
        <f>SUM(CB5:CB44)</f>
        <v>5</v>
      </c>
      <c r="CC4" s="28">
        <f>SUM(CC5:CC44)</f>
        <v>7</v>
      </c>
      <c r="CD4" s="28">
        <f>SUM(CD5:CD44)</f>
        <v>0</v>
      </c>
      <c r="CE4" s="28">
        <f>SUM(CE5:CE44)</f>
        <v>7</v>
      </c>
      <c r="CF4" s="28">
        <f>SUM(CF5:CF44)</f>
        <v>19</v>
      </c>
      <c r="CI4" s="24" t="s">
        <v>59</v>
      </c>
      <c r="CJ4" s="28">
        <f>SUM(CJ5:CJ44)</f>
        <v>102</v>
      </c>
      <c r="CK4" s="28">
        <f>SUM(CK5:CK44)</f>
        <v>560</v>
      </c>
      <c r="CL4" s="28">
        <f>SUM(CL5:CL44)</f>
        <v>13</v>
      </c>
      <c r="CM4" s="28">
        <f>SUM(CM5:CM44)</f>
        <v>222</v>
      </c>
      <c r="CN4" s="28">
        <f>SUM(CN5:CN44)</f>
        <v>897</v>
      </c>
      <c r="CP4" s="24" t="s">
        <v>59</v>
      </c>
      <c r="CQ4" s="28"/>
      <c r="CR4" s="28">
        <f>SUM(CR5:CR44)</f>
        <v>51</v>
      </c>
      <c r="CS4" s="28"/>
      <c r="CT4" s="28"/>
      <c r="CU4" s="28">
        <f>SUM(CU5:CU44)</f>
        <v>51</v>
      </c>
      <c r="CW4" s="24" t="s">
        <v>59</v>
      </c>
      <c r="CX4" s="28"/>
      <c r="CY4" s="28">
        <f>SUM(CY5:CY44)</f>
        <v>95</v>
      </c>
      <c r="CZ4" s="28"/>
      <c r="DA4" s="28"/>
      <c r="DB4" s="28">
        <f>SUM(DB5:DB44)</f>
        <v>95</v>
      </c>
      <c r="DD4" s="24" t="s">
        <v>59</v>
      </c>
      <c r="DE4" s="28"/>
      <c r="DF4" s="28">
        <f>SUM(DF5:DF44)</f>
        <v>1</v>
      </c>
      <c r="DG4" s="28"/>
      <c r="DH4" s="28"/>
      <c r="DI4" s="28">
        <f>SUM(DI5:DI44)</f>
        <v>1</v>
      </c>
      <c r="DL4" s="24" t="s">
        <v>59</v>
      </c>
      <c r="DM4" s="28">
        <f>SUM(DM5:DM44)</f>
        <v>941</v>
      </c>
      <c r="DN4" s="28">
        <f>SUM(DN5:DN44)</f>
        <v>1518</v>
      </c>
      <c r="DO4" s="28">
        <f t="shared" ref="DO4:DQ4" si="1">SUM(DO5:DO44)</f>
        <v>72</v>
      </c>
      <c r="DP4" s="28">
        <f t="shared" si="1"/>
        <v>788</v>
      </c>
      <c r="DQ4" s="28">
        <f t="shared" si="1"/>
        <v>3319</v>
      </c>
    </row>
    <row r="5" spans="1:121" s="30" customFormat="1" ht="12.75" customHeight="1" x14ac:dyDescent="0.35">
      <c r="A5" s="29">
        <v>51</v>
      </c>
      <c r="B5" s="30" t="s">
        <v>12</v>
      </c>
      <c r="C5" s="44">
        <v>1</v>
      </c>
      <c r="D5" s="44">
        <v>2</v>
      </c>
      <c r="E5" s="44">
        <v>0</v>
      </c>
      <c r="F5" s="44">
        <v>0</v>
      </c>
      <c r="G5" s="28">
        <f>SUM(C5:F5)</f>
        <v>3</v>
      </c>
      <c r="I5" s="30" t="s">
        <v>12</v>
      </c>
      <c r="J5" s="44">
        <v>3</v>
      </c>
      <c r="K5" s="44">
        <v>0</v>
      </c>
      <c r="L5" s="44">
        <v>0</v>
      </c>
      <c r="M5" s="44">
        <v>0</v>
      </c>
      <c r="N5" s="28">
        <f>SUM(J5:M5)</f>
        <v>3</v>
      </c>
      <c r="P5" s="30" t="s">
        <v>12</v>
      </c>
      <c r="Q5" s="44">
        <v>0</v>
      </c>
      <c r="R5" s="44">
        <v>0</v>
      </c>
      <c r="S5" s="44">
        <v>0</v>
      </c>
      <c r="T5" s="44">
        <v>0</v>
      </c>
      <c r="U5" s="28">
        <f>SUM(Q5:T5)</f>
        <v>0</v>
      </c>
      <c r="W5" s="30" t="s">
        <v>12</v>
      </c>
      <c r="X5" s="44">
        <v>0</v>
      </c>
      <c r="Y5" s="44">
        <v>0</v>
      </c>
      <c r="Z5" s="44">
        <v>0</v>
      </c>
      <c r="AA5" s="44">
        <v>0</v>
      </c>
      <c r="AB5" s="28">
        <f>SUM(X5:AA5)</f>
        <v>0</v>
      </c>
      <c r="AD5" s="30" t="s">
        <v>12</v>
      </c>
      <c r="AE5" s="44">
        <v>0</v>
      </c>
      <c r="AF5" s="44">
        <v>0</v>
      </c>
      <c r="AG5" s="44">
        <v>0</v>
      </c>
      <c r="AH5" s="44">
        <v>0</v>
      </c>
      <c r="AI5" s="28">
        <f>SUM(AE5:AH5)</f>
        <v>0</v>
      </c>
      <c r="AK5" s="30" t="s">
        <v>12</v>
      </c>
      <c r="AL5" s="44">
        <v>0</v>
      </c>
      <c r="AM5" s="44">
        <v>0</v>
      </c>
      <c r="AN5" s="44">
        <v>0</v>
      </c>
      <c r="AO5" s="44">
        <v>0</v>
      </c>
      <c r="AP5" s="28">
        <f>SUM(AL5:AO5)</f>
        <v>0</v>
      </c>
      <c r="AR5" s="30" t="s">
        <v>12</v>
      </c>
      <c r="AS5" s="44">
        <v>0</v>
      </c>
      <c r="AT5" s="44">
        <v>0</v>
      </c>
      <c r="AU5" s="44">
        <v>0</v>
      </c>
      <c r="AV5" s="44">
        <v>0</v>
      </c>
      <c r="AW5" s="28">
        <f>SUM(AS5:AV5)</f>
        <v>0</v>
      </c>
      <c r="AY5" s="30" t="s">
        <v>12</v>
      </c>
      <c r="AZ5" s="44">
        <v>34</v>
      </c>
      <c r="BA5" s="44">
        <v>3</v>
      </c>
      <c r="BB5" s="44">
        <v>0</v>
      </c>
      <c r="BC5" s="44">
        <v>1</v>
      </c>
      <c r="BD5" s="28">
        <f>SUM(AZ5:BC5)</f>
        <v>38</v>
      </c>
      <c r="BF5" s="30" t="s">
        <v>12</v>
      </c>
      <c r="BG5" s="44">
        <v>1</v>
      </c>
      <c r="BH5" s="44">
        <v>3</v>
      </c>
      <c r="BI5" s="44">
        <v>1</v>
      </c>
      <c r="BJ5" s="44">
        <v>0</v>
      </c>
      <c r="BK5" s="28">
        <f>SUM(BG5:BJ5)</f>
        <v>5</v>
      </c>
      <c r="BM5" s="30" t="s">
        <v>12</v>
      </c>
      <c r="BN5" s="44">
        <v>0</v>
      </c>
      <c r="BO5" s="44">
        <v>0</v>
      </c>
      <c r="BP5" s="44">
        <v>0</v>
      </c>
      <c r="BQ5" s="44"/>
      <c r="BR5" s="28">
        <f>SUM(BN5:BQ5)</f>
        <v>0</v>
      </c>
      <c r="BT5" s="30" t="s">
        <v>12</v>
      </c>
      <c r="BU5" s="44">
        <v>0</v>
      </c>
      <c r="BV5" s="44">
        <v>2</v>
      </c>
      <c r="BW5" s="44">
        <v>0</v>
      </c>
      <c r="BX5" s="44">
        <v>11</v>
      </c>
      <c r="BY5" s="28">
        <f>SUM(BU5:BX5)</f>
        <v>13</v>
      </c>
      <c r="CA5" s="30" t="s">
        <v>12</v>
      </c>
      <c r="CB5" s="44">
        <v>0</v>
      </c>
      <c r="CC5" s="44">
        <v>0</v>
      </c>
      <c r="CD5" s="44">
        <v>0</v>
      </c>
      <c r="CE5" s="44">
        <v>0</v>
      </c>
      <c r="CF5" s="28">
        <f>SUM(CB5:CE5)</f>
        <v>0</v>
      </c>
      <c r="CI5" s="30" t="s">
        <v>12</v>
      </c>
      <c r="CJ5" s="44">
        <v>2</v>
      </c>
      <c r="CK5" s="44">
        <v>3</v>
      </c>
      <c r="CL5" s="44">
        <v>0</v>
      </c>
      <c r="CM5" s="44">
        <v>2</v>
      </c>
      <c r="CN5" s="28">
        <f>SUM(CJ5:CM5)</f>
        <v>7</v>
      </c>
      <c r="CP5" s="30" t="s">
        <v>12</v>
      </c>
      <c r="CQ5" s="44"/>
      <c r="CR5" s="44">
        <v>2</v>
      </c>
      <c r="CS5" s="44"/>
      <c r="CT5" s="44"/>
      <c r="CU5" s="28">
        <f>SUM(CQ5:CT5)</f>
        <v>2</v>
      </c>
      <c r="CW5" s="30" t="s">
        <v>12</v>
      </c>
      <c r="CX5" s="44"/>
      <c r="CY5" s="44">
        <v>5</v>
      </c>
      <c r="CZ5" s="44"/>
      <c r="DA5" s="44"/>
      <c r="DB5" s="28">
        <f>SUM(CX5:DA5)</f>
        <v>5</v>
      </c>
      <c r="DD5" s="30" t="s">
        <v>12</v>
      </c>
      <c r="DE5" s="44"/>
      <c r="DF5" s="44">
        <v>0</v>
      </c>
      <c r="DG5" s="44"/>
      <c r="DH5" s="44"/>
      <c r="DI5" s="28">
        <f>SUM(DE5:DH5)</f>
        <v>0</v>
      </c>
      <c r="DL5" s="30" t="s">
        <v>12</v>
      </c>
      <c r="DM5" s="44">
        <f>C5+J5+Q5+X5+AE5+AL5+AS5+AZ5+BG5+BN5+BU5+CB5+CJ5+CQ5+CX5+DE5</f>
        <v>41</v>
      </c>
      <c r="DN5" s="44">
        <f t="shared" ref="DN5:DQ5" si="2">D5+K5+R5+Y5+AF5+AM5+AT5+BA5+BH5+BO5+BV5+CC5+CK5+CR5+CY5+DF5</f>
        <v>20</v>
      </c>
      <c r="DO5" s="44">
        <f t="shared" si="2"/>
        <v>1</v>
      </c>
      <c r="DP5" s="44">
        <f t="shared" si="2"/>
        <v>14</v>
      </c>
      <c r="DQ5" s="44">
        <f t="shared" si="2"/>
        <v>76</v>
      </c>
    </row>
    <row r="6" spans="1:121" s="30" customFormat="1" ht="12.75" customHeight="1" x14ac:dyDescent="0.35">
      <c r="A6" s="29">
        <v>52</v>
      </c>
      <c r="B6" s="30" t="s">
        <v>13</v>
      </c>
      <c r="C6" s="44">
        <v>1</v>
      </c>
      <c r="D6" s="44">
        <v>1</v>
      </c>
      <c r="E6" s="44">
        <v>0</v>
      </c>
      <c r="F6" s="44">
        <v>2</v>
      </c>
      <c r="G6" s="28">
        <f t="shared" ref="G6:G44" si="3">SUM(C6:F6)</f>
        <v>4</v>
      </c>
      <c r="I6" s="30" t="s">
        <v>13</v>
      </c>
      <c r="J6" s="44">
        <v>0</v>
      </c>
      <c r="K6" s="44">
        <v>0</v>
      </c>
      <c r="L6" s="44">
        <v>0</v>
      </c>
      <c r="M6" s="44">
        <v>0</v>
      </c>
      <c r="N6" s="28">
        <f t="shared" ref="N6:N44" si="4">SUM(J6:M6)</f>
        <v>0</v>
      </c>
      <c r="P6" s="30" t="s">
        <v>13</v>
      </c>
      <c r="Q6" s="44">
        <v>0</v>
      </c>
      <c r="R6" s="44">
        <v>0</v>
      </c>
      <c r="S6" s="44">
        <v>0</v>
      </c>
      <c r="T6" s="44">
        <v>0</v>
      </c>
      <c r="U6" s="28">
        <f t="shared" ref="U6:U44" si="5">SUM(Q6:T6)</f>
        <v>0</v>
      </c>
      <c r="W6" s="30" t="s">
        <v>13</v>
      </c>
      <c r="X6" s="44">
        <v>0</v>
      </c>
      <c r="Y6" s="44">
        <v>0</v>
      </c>
      <c r="Z6" s="44">
        <v>0</v>
      </c>
      <c r="AA6" s="44">
        <v>0</v>
      </c>
      <c r="AB6" s="28">
        <f t="shared" ref="AB6:AB44" si="6">SUM(X6:AA6)</f>
        <v>0</v>
      </c>
      <c r="AD6" s="30" t="s">
        <v>13</v>
      </c>
      <c r="AE6" s="44">
        <v>0</v>
      </c>
      <c r="AF6" s="44">
        <v>0</v>
      </c>
      <c r="AG6" s="44">
        <v>0</v>
      </c>
      <c r="AH6" s="44">
        <v>0</v>
      </c>
      <c r="AI6" s="28">
        <f t="shared" ref="AI6:AI44" si="7">SUM(AE6:AH6)</f>
        <v>0</v>
      </c>
      <c r="AK6" s="30" t="s">
        <v>13</v>
      </c>
      <c r="AL6" s="44">
        <v>0</v>
      </c>
      <c r="AM6" s="44">
        <v>0</v>
      </c>
      <c r="AN6" s="44">
        <v>0</v>
      </c>
      <c r="AO6" s="44">
        <v>0</v>
      </c>
      <c r="AP6" s="28">
        <f t="shared" ref="AP6:AP44" si="8">SUM(AL6:AO6)</f>
        <v>0</v>
      </c>
      <c r="AR6" s="30" t="s">
        <v>13</v>
      </c>
      <c r="AS6" s="44">
        <v>0</v>
      </c>
      <c r="AT6" s="44">
        <v>1</v>
      </c>
      <c r="AU6" s="44">
        <v>0</v>
      </c>
      <c r="AV6" s="44">
        <v>0</v>
      </c>
      <c r="AW6" s="28">
        <f t="shared" ref="AW6:AW44" si="9">SUM(AS6:AV6)</f>
        <v>1</v>
      </c>
      <c r="AY6" s="30" t="s">
        <v>13</v>
      </c>
      <c r="AZ6" s="44">
        <v>11</v>
      </c>
      <c r="BA6" s="44">
        <v>3</v>
      </c>
      <c r="BB6" s="44">
        <v>0</v>
      </c>
      <c r="BC6" s="44">
        <v>4</v>
      </c>
      <c r="BD6" s="28">
        <f t="shared" ref="BD6:BD44" si="10">SUM(AZ6:BC6)</f>
        <v>18</v>
      </c>
      <c r="BF6" s="30" t="s">
        <v>13</v>
      </c>
      <c r="BG6" s="44">
        <v>2</v>
      </c>
      <c r="BH6" s="44">
        <v>0</v>
      </c>
      <c r="BI6" s="44">
        <v>0</v>
      </c>
      <c r="BJ6" s="44">
        <v>0</v>
      </c>
      <c r="BK6" s="28">
        <f t="shared" ref="BK6:BK44" si="11">SUM(BG6:BJ6)</f>
        <v>2</v>
      </c>
      <c r="BM6" s="30" t="s">
        <v>13</v>
      </c>
      <c r="BN6" s="44">
        <v>0</v>
      </c>
      <c r="BO6" s="44">
        <v>7</v>
      </c>
      <c r="BP6" s="44">
        <v>0</v>
      </c>
      <c r="BQ6" s="44"/>
      <c r="BR6" s="28">
        <f t="shared" ref="BR6:BR44" si="12">SUM(BN6:BQ6)</f>
        <v>7</v>
      </c>
      <c r="BT6" s="30" t="s">
        <v>13</v>
      </c>
      <c r="BU6" s="44">
        <v>2</v>
      </c>
      <c r="BV6" s="44">
        <v>0</v>
      </c>
      <c r="BW6" s="44">
        <v>0</v>
      </c>
      <c r="BX6" s="44">
        <v>4</v>
      </c>
      <c r="BY6" s="28">
        <f t="shared" ref="BY6:BY44" si="13">SUM(BU6:BX6)</f>
        <v>6</v>
      </c>
      <c r="CA6" s="30" t="s">
        <v>13</v>
      </c>
      <c r="CB6" s="44">
        <v>0</v>
      </c>
      <c r="CC6" s="44">
        <v>0</v>
      </c>
      <c r="CD6" s="44">
        <v>0</v>
      </c>
      <c r="CE6" s="44">
        <v>1</v>
      </c>
      <c r="CF6" s="28">
        <f t="shared" ref="CF6:CF44" si="14">SUM(CB6:CE6)</f>
        <v>1</v>
      </c>
      <c r="CI6" s="30" t="s">
        <v>13</v>
      </c>
      <c r="CJ6" s="44">
        <v>4</v>
      </c>
      <c r="CK6" s="44">
        <v>13</v>
      </c>
      <c r="CL6" s="44">
        <v>1</v>
      </c>
      <c r="CM6" s="44">
        <v>8</v>
      </c>
      <c r="CN6" s="28">
        <f t="shared" ref="CN6:CN44" si="15">SUM(CJ6:CM6)</f>
        <v>26</v>
      </c>
      <c r="CP6" s="30" t="s">
        <v>13</v>
      </c>
      <c r="CQ6" s="44"/>
      <c r="CR6" s="44">
        <v>0</v>
      </c>
      <c r="CS6" s="44"/>
      <c r="CT6" s="44"/>
      <c r="CU6" s="28">
        <f t="shared" ref="CU6:CU42" si="16">SUM(CQ6:CT6)</f>
        <v>0</v>
      </c>
      <c r="CW6" s="30" t="s">
        <v>13</v>
      </c>
      <c r="CX6" s="44"/>
      <c r="CY6" s="44">
        <v>0</v>
      </c>
      <c r="CZ6" s="44"/>
      <c r="DA6" s="44"/>
      <c r="DB6" s="28">
        <f t="shared" ref="DB6:DB42" si="17">SUM(CX6:DA6)</f>
        <v>0</v>
      </c>
      <c r="DD6" s="30" t="s">
        <v>13</v>
      </c>
      <c r="DE6" s="44"/>
      <c r="DF6" s="44">
        <v>0</v>
      </c>
      <c r="DG6" s="44"/>
      <c r="DH6" s="44"/>
      <c r="DI6" s="28">
        <f t="shared" ref="DI6:DI42" si="18">SUM(DE6:DH6)</f>
        <v>0</v>
      </c>
      <c r="DL6" s="30" t="s">
        <v>13</v>
      </c>
      <c r="DM6" s="44">
        <f t="shared" ref="DM6:DM44" si="19">C6+J6+Q6+X6+AE6+AL6+AS6+AZ6+BG6+BN6+BU6+CB6+CJ6+CQ6+CX6+DE6</f>
        <v>20</v>
      </c>
      <c r="DN6" s="44">
        <f t="shared" ref="DN6:DN44" si="20">D6+K6+R6+Y6+AF6+AM6+AT6+BA6+BH6+BO6+BV6+CC6+CK6+CR6+CY6+DF6</f>
        <v>25</v>
      </c>
      <c r="DO6" s="44">
        <f t="shared" ref="DO6:DO44" si="21">E6+L6+S6+Z6+AG6+AN6+AU6+BB6+BI6+BP6+BW6+CD6+CL6+CS6+CZ6+DG6</f>
        <v>1</v>
      </c>
      <c r="DP6" s="44">
        <f t="shared" ref="DP6:DP44" si="22">F6+M6+T6+AA6+AH6+AO6+AV6+BC6+BJ6+BQ6+BX6+CE6+CM6+CT6+DA6+DH6</f>
        <v>19</v>
      </c>
      <c r="DQ6" s="44">
        <f t="shared" ref="DQ6:DQ44" si="23">G6+N6+U6+AB6+AI6+AP6+AW6+BD6+BK6+BR6+BY6+CF6+CN6+CU6+DB6+DI6</f>
        <v>65</v>
      </c>
    </row>
    <row r="7" spans="1:121" s="30" customFormat="1" ht="12.75" customHeight="1" x14ac:dyDescent="0.35">
      <c r="A7" s="29">
        <v>86</v>
      </c>
      <c r="B7" s="30" t="s">
        <v>14</v>
      </c>
      <c r="C7" s="44">
        <v>0</v>
      </c>
      <c r="D7" s="44">
        <v>0</v>
      </c>
      <c r="E7" s="44">
        <v>0</v>
      </c>
      <c r="F7" s="44">
        <v>1</v>
      </c>
      <c r="G7" s="28">
        <f t="shared" si="3"/>
        <v>1</v>
      </c>
      <c r="I7" s="30" t="s">
        <v>14</v>
      </c>
      <c r="J7" s="44">
        <v>1</v>
      </c>
      <c r="K7" s="44">
        <v>0</v>
      </c>
      <c r="L7" s="44">
        <v>0</v>
      </c>
      <c r="M7" s="44">
        <v>0</v>
      </c>
      <c r="N7" s="28">
        <f t="shared" si="4"/>
        <v>1</v>
      </c>
      <c r="P7" s="30" t="s">
        <v>14</v>
      </c>
      <c r="Q7" s="44">
        <v>0</v>
      </c>
      <c r="R7" s="44">
        <v>0</v>
      </c>
      <c r="S7" s="44">
        <v>0</v>
      </c>
      <c r="T7" s="44">
        <v>0</v>
      </c>
      <c r="U7" s="28">
        <f t="shared" si="5"/>
        <v>0</v>
      </c>
      <c r="W7" s="30" t="s">
        <v>14</v>
      </c>
      <c r="X7" s="44">
        <v>0</v>
      </c>
      <c r="Y7" s="44">
        <v>0</v>
      </c>
      <c r="Z7" s="44">
        <v>0</v>
      </c>
      <c r="AA7" s="44">
        <v>0</v>
      </c>
      <c r="AB7" s="28">
        <f t="shared" si="6"/>
        <v>0</v>
      </c>
      <c r="AD7" s="30" t="s">
        <v>14</v>
      </c>
      <c r="AE7" s="44">
        <v>0</v>
      </c>
      <c r="AF7" s="44">
        <v>0</v>
      </c>
      <c r="AG7" s="44">
        <v>0</v>
      </c>
      <c r="AH7" s="44">
        <v>0</v>
      </c>
      <c r="AI7" s="28">
        <f t="shared" si="7"/>
        <v>0</v>
      </c>
      <c r="AK7" s="30" t="s">
        <v>14</v>
      </c>
      <c r="AL7" s="44">
        <v>0</v>
      </c>
      <c r="AM7" s="44">
        <v>0</v>
      </c>
      <c r="AN7" s="44">
        <v>1</v>
      </c>
      <c r="AO7" s="44">
        <v>12</v>
      </c>
      <c r="AP7" s="28">
        <f t="shared" si="8"/>
        <v>13</v>
      </c>
      <c r="AR7" s="30" t="s">
        <v>14</v>
      </c>
      <c r="AS7" s="44">
        <v>0</v>
      </c>
      <c r="AT7" s="44">
        <v>0</v>
      </c>
      <c r="AU7" s="44">
        <v>0</v>
      </c>
      <c r="AV7" s="44">
        <v>0</v>
      </c>
      <c r="AW7" s="28">
        <f t="shared" si="9"/>
        <v>0</v>
      </c>
      <c r="AY7" s="30" t="s">
        <v>14</v>
      </c>
      <c r="AZ7" s="44">
        <v>10</v>
      </c>
      <c r="BA7" s="44">
        <v>1</v>
      </c>
      <c r="BB7" s="44">
        <v>0</v>
      </c>
      <c r="BC7" s="44">
        <v>8</v>
      </c>
      <c r="BD7" s="28">
        <f t="shared" si="10"/>
        <v>19</v>
      </c>
      <c r="BF7" s="30" t="s">
        <v>14</v>
      </c>
      <c r="BG7" s="44">
        <v>1</v>
      </c>
      <c r="BH7" s="44">
        <v>0</v>
      </c>
      <c r="BI7" s="44">
        <v>0</v>
      </c>
      <c r="BJ7" s="44">
        <v>2</v>
      </c>
      <c r="BK7" s="28">
        <f t="shared" si="11"/>
        <v>3</v>
      </c>
      <c r="BM7" s="30" t="s">
        <v>14</v>
      </c>
      <c r="BN7" s="44">
        <v>0</v>
      </c>
      <c r="BO7" s="44">
        <v>0</v>
      </c>
      <c r="BP7" s="44">
        <v>0</v>
      </c>
      <c r="BQ7" s="44"/>
      <c r="BR7" s="28">
        <f t="shared" si="12"/>
        <v>0</v>
      </c>
      <c r="BT7" s="30" t="s">
        <v>14</v>
      </c>
      <c r="BU7" s="44">
        <v>4</v>
      </c>
      <c r="BV7" s="44">
        <v>9</v>
      </c>
      <c r="BW7" s="44">
        <v>5</v>
      </c>
      <c r="BX7" s="44">
        <v>10</v>
      </c>
      <c r="BY7" s="28">
        <f t="shared" si="13"/>
        <v>28</v>
      </c>
      <c r="CA7" s="30" t="s">
        <v>14</v>
      </c>
      <c r="CB7" s="44">
        <v>0</v>
      </c>
      <c r="CC7" s="44">
        <v>0</v>
      </c>
      <c r="CD7" s="44">
        <v>0</v>
      </c>
      <c r="CE7" s="44">
        <v>1</v>
      </c>
      <c r="CF7" s="28">
        <f t="shared" si="14"/>
        <v>1</v>
      </c>
      <c r="CI7" s="30" t="s">
        <v>14</v>
      </c>
      <c r="CJ7" s="44">
        <v>0</v>
      </c>
      <c r="CK7" s="44">
        <v>0</v>
      </c>
      <c r="CL7" s="44">
        <v>0</v>
      </c>
      <c r="CM7" s="44">
        <v>2</v>
      </c>
      <c r="CN7" s="28">
        <f t="shared" si="15"/>
        <v>2</v>
      </c>
      <c r="CP7" s="30" t="s">
        <v>14</v>
      </c>
      <c r="CQ7" s="44"/>
      <c r="CR7" s="44">
        <v>0</v>
      </c>
      <c r="CS7" s="44"/>
      <c r="CT7" s="44"/>
      <c r="CU7" s="28">
        <f t="shared" si="16"/>
        <v>0</v>
      </c>
      <c r="CW7" s="30" t="s">
        <v>14</v>
      </c>
      <c r="CX7" s="44"/>
      <c r="CY7" s="44">
        <v>0</v>
      </c>
      <c r="CZ7" s="44"/>
      <c r="DA7" s="44"/>
      <c r="DB7" s="28">
        <f t="shared" si="17"/>
        <v>0</v>
      </c>
      <c r="DD7" s="30" t="s">
        <v>14</v>
      </c>
      <c r="DE7" s="44"/>
      <c r="DF7" s="44">
        <v>0</v>
      </c>
      <c r="DG7" s="44"/>
      <c r="DH7" s="44"/>
      <c r="DI7" s="28">
        <f t="shared" si="18"/>
        <v>0</v>
      </c>
      <c r="DL7" s="30" t="s">
        <v>14</v>
      </c>
      <c r="DM7" s="44">
        <f t="shared" si="19"/>
        <v>16</v>
      </c>
      <c r="DN7" s="44">
        <f t="shared" si="20"/>
        <v>10</v>
      </c>
      <c r="DO7" s="44">
        <f t="shared" si="21"/>
        <v>6</v>
      </c>
      <c r="DP7" s="44">
        <f t="shared" si="22"/>
        <v>36</v>
      </c>
      <c r="DQ7" s="44">
        <f t="shared" si="23"/>
        <v>68</v>
      </c>
    </row>
    <row r="8" spans="1:121" s="30" customFormat="1" ht="14" x14ac:dyDescent="0.35">
      <c r="A8" s="29">
        <v>53</v>
      </c>
      <c r="B8" s="30" t="s">
        <v>15</v>
      </c>
      <c r="C8" s="44">
        <v>1</v>
      </c>
      <c r="D8" s="44">
        <v>0</v>
      </c>
      <c r="E8" s="44">
        <v>0</v>
      </c>
      <c r="F8" s="44">
        <v>0</v>
      </c>
      <c r="G8" s="28">
        <f t="shared" si="3"/>
        <v>1</v>
      </c>
      <c r="I8" s="30" t="s">
        <v>15</v>
      </c>
      <c r="J8" s="44">
        <v>0</v>
      </c>
      <c r="K8" s="44">
        <v>0</v>
      </c>
      <c r="L8" s="44">
        <v>0</v>
      </c>
      <c r="M8" s="44">
        <v>0</v>
      </c>
      <c r="N8" s="28">
        <f t="shared" si="4"/>
        <v>0</v>
      </c>
      <c r="P8" s="30" t="s">
        <v>15</v>
      </c>
      <c r="Q8" s="44">
        <v>0</v>
      </c>
      <c r="R8" s="44">
        <v>0</v>
      </c>
      <c r="S8" s="44">
        <v>0</v>
      </c>
      <c r="T8" s="44">
        <v>0</v>
      </c>
      <c r="U8" s="28">
        <f t="shared" si="5"/>
        <v>0</v>
      </c>
      <c r="W8" s="30" t="s">
        <v>15</v>
      </c>
      <c r="X8" s="44">
        <v>0</v>
      </c>
      <c r="Y8" s="44">
        <v>0</v>
      </c>
      <c r="Z8" s="44">
        <v>0</v>
      </c>
      <c r="AA8" s="44">
        <v>0</v>
      </c>
      <c r="AB8" s="28">
        <f t="shared" si="6"/>
        <v>0</v>
      </c>
      <c r="AD8" s="30" t="s">
        <v>15</v>
      </c>
      <c r="AE8" s="44">
        <v>0</v>
      </c>
      <c r="AF8" s="44">
        <v>0</v>
      </c>
      <c r="AG8" s="44">
        <v>0</v>
      </c>
      <c r="AH8" s="44">
        <v>0</v>
      </c>
      <c r="AI8" s="28">
        <f t="shared" si="7"/>
        <v>0</v>
      </c>
      <c r="AK8" s="30" t="s">
        <v>15</v>
      </c>
      <c r="AL8" s="44">
        <v>0</v>
      </c>
      <c r="AM8" s="44">
        <v>0</v>
      </c>
      <c r="AN8" s="44">
        <v>0</v>
      </c>
      <c r="AO8" s="44">
        <v>0</v>
      </c>
      <c r="AP8" s="28">
        <f t="shared" si="8"/>
        <v>0</v>
      </c>
      <c r="AR8" s="30" t="s">
        <v>15</v>
      </c>
      <c r="AS8" s="44">
        <v>0</v>
      </c>
      <c r="AT8" s="44">
        <v>0</v>
      </c>
      <c r="AU8" s="44">
        <v>0</v>
      </c>
      <c r="AV8" s="44">
        <v>0</v>
      </c>
      <c r="AW8" s="28">
        <f t="shared" si="9"/>
        <v>0</v>
      </c>
      <c r="AY8" s="30" t="s">
        <v>15</v>
      </c>
      <c r="AZ8" s="44">
        <v>8</v>
      </c>
      <c r="BA8" s="44">
        <v>2</v>
      </c>
      <c r="BB8" s="44">
        <v>0</v>
      </c>
      <c r="BC8" s="44">
        <v>1</v>
      </c>
      <c r="BD8" s="28">
        <f t="shared" si="10"/>
        <v>11</v>
      </c>
      <c r="BF8" s="30" t="s">
        <v>15</v>
      </c>
      <c r="BG8" s="44">
        <v>7</v>
      </c>
      <c r="BH8" s="44">
        <v>1</v>
      </c>
      <c r="BI8" s="44">
        <v>0</v>
      </c>
      <c r="BJ8" s="44">
        <v>0</v>
      </c>
      <c r="BK8" s="28">
        <f t="shared" si="11"/>
        <v>8</v>
      </c>
      <c r="BM8" s="30" t="s">
        <v>15</v>
      </c>
      <c r="BN8" s="44">
        <v>0</v>
      </c>
      <c r="BO8" s="44">
        <v>0</v>
      </c>
      <c r="BP8" s="44">
        <v>0</v>
      </c>
      <c r="BQ8" s="44"/>
      <c r="BR8" s="28">
        <f t="shared" si="12"/>
        <v>0</v>
      </c>
      <c r="BT8" s="30" t="s">
        <v>15</v>
      </c>
      <c r="BU8" s="44">
        <v>0</v>
      </c>
      <c r="BV8" s="44">
        <v>1</v>
      </c>
      <c r="BW8" s="44">
        <v>0</v>
      </c>
      <c r="BX8" s="44">
        <v>1</v>
      </c>
      <c r="BY8" s="28">
        <f t="shared" si="13"/>
        <v>2</v>
      </c>
      <c r="CA8" s="30" t="s">
        <v>15</v>
      </c>
      <c r="CB8" s="44">
        <v>0</v>
      </c>
      <c r="CC8" s="44">
        <v>1</v>
      </c>
      <c r="CD8" s="44">
        <v>0</v>
      </c>
      <c r="CE8" s="44">
        <v>0</v>
      </c>
      <c r="CF8" s="28">
        <f t="shared" si="14"/>
        <v>1</v>
      </c>
      <c r="CI8" s="30" t="s">
        <v>15</v>
      </c>
      <c r="CJ8" s="44">
        <v>2</v>
      </c>
      <c r="CK8" s="44">
        <v>16</v>
      </c>
      <c r="CL8" s="44">
        <v>0</v>
      </c>
      <c r="CM8" s="44">
        <v>7</v>
      </c>
      <c r="CN8" s="28">
        <f t="shared" si="15"/>
        <v>25</v>
      </c>
      <c r="CP8" s="30" t="s">
        <v>15</v>
      </c>
      <c r="CQ8" s="44"/>
      <c r="CR8" s="44">
        <v>2</v>
      </c>
      <c r="CS8" s="44"/>
      <c r="CT8" s="44"/>
      <c r="CU8" s="28">
        <f t="shared" si="16"/>
        <v>2</v>
      </c>
      <c r="CW8" s="30" t="s">
        <v>15</v>
      </c>
      <c r="CX8" s="44"/>
      <c r="CY8" s="44">
        <v>0</v>
      </c>
      <c r="CZ8" s="44"/>
      <c r="DA8" s="44"/>
      <c r="DB8" s="28">
        <f t="shared" si="17"/>
        <v>0</v>
      </c>
      <c r="DD8" s="30" t="s">
        <v>15</v>
      </c>
      <c r="DE8" s="44"/>
      <c r="DF8" s="44">
        <v>0</v>
      </c>
      <c r="DG8" s="44"/>
      <c r="DH8" s="44"/>
      <c r="DI8" s="28">
        <f t="shared" si="18"/>
        <v>0</v>
      </c>
      <c r="DL8" s="30" t="s">
        <v>15</v>
      </c>
      <c r="DM8" s="44">
        <f t="shared" si="19"/>
        <v>18</v>
      </c>
      <c r="DN8" s="44">
        <f t="shared" si="20"/>
        <v>23</v>
      </c>
      <c r="DO8" s="44">
        <f t="shared" si="21"/>
        <v>0</v>
      </c>
      <c r="DP8" s="44">
        <f t="shared" si="22"/>
        <v>9</v>
      </c>
      <c r="DQ8" s="44">
        <f t="shared" si="23"/>
        <v>50</v>
      </c>
    </row>
    <row r="9" spans="1:121" s="30" customFormat="1" ht="12.75" customHeight="1" x14ac:dyDescent="0.35">
      <c r="A9" s="29">
        <v>54</v>
      </c>
      <c r="B9" s="30" t="s">
        <v>16</v>
      </c>
      <c r="C9" s="44">
        <v>0</v>
      </c>
      <c r="D9" s="44">
        <v>0</v>
      </c>
      <c r="E9" s="44">
        <v>0</v>
      </c>
      <c r="F9" s="44">
        <v>0</v>
      </c>
      <c r="G9" s="28">
        <f t="shared" si="3"/>
        <v>0</v>
      </c>
      <c r="I9" s="30" t="s">
        <v>16</v>
      </c>
      <c r="J9" s="44">
        <v>0</v>
      </c>
      <c r="K9" s="44">
        <v>0</v>
      </c>
      <c r="L9" s="44">
        <v>0</v>
      </c>
      <c r="M9" s="44">
        <v>0</v>
      </c>
      <c r="N9" s="28">
        <f t="shared" si="4"/>
        <v>0</v>
      </c>
      <c r="P9" s="30" t="s">
        <v>16</v>
      </c>
      <c r="Q9" s="44">
        <v>0</v>
      </c>
      <c r="R9" s="44">
        <v>2</v>
      </c>
      <c r="S9" s="44">
        <v>1</v>
      </c>
      <c r="T9" s="44">
        <v>0</v>
      </c>
      <c r="U9" s="28">
        <f t="shared" si="5"/>
        <v>3</v>
      </c>
      <c r="W9" s="30" t="s">
        <v>16</v>
      </c>
      <c r="X9" s="44">
        <v>0</v>
      </c>
      <c r="Y9" s="44">
        <v>0</v>
      </c>
      <c r="Z9" s="44">
        <v>0</v>
      </c>
      <c r="AA9" s="44">
        <v>0</v>
      </c>
      <c r="AB9" s="28">
        <f t="shared" si="6"/>
        <v>0</v>
      </c>
      <c r="AD9" s="30" t="s">
        <v>16</v>
      </c>
      <c r="AE9" s="44">
        <v>0</v>
      </c>
      <c r="AF9" s="44">
        <v>0</v>
      </c>
      <c r="AG9" s="44">
        <v>0</v>
      </c>
      <c r="AH9" s="44">
        <v>1</v>
      </c>
      <c r="AI9" s="28">
        <f t="shared" si="7"/>
        <v>1</v>
      </c>
      <c r="AK9" s="30" t="s">
        <v>16</v>
      </c>
      <c r="AL9" s="44">
        <v>0</v>
      </c>
      <c r="AM9" s="44">
        <v>0</v>
      </c>
      <c r="AN9" s="44">
        <v>0</v>
      </c>
      <c r="AO9" s="44">
        <v>0</v>
      </c>
      <c r="AP9" s="28">
        <f t="shared" si="8"/>
        <v>0</v>
      </c>
      <c r="AR9" s="30" t="s">
        <v>16</v>
      </c>
      <c r="AS9" s="44">
        <v>0</v>
      </c>
      <c r="AT9" s="44">
        <v>0</v>
      </c>
      <c r="AU9" s="44">
        <v>0</v>
      </c>
      <c r="AV9" s="44">
        <v>1</v>
      </c>
      <c r="AW9" s="28">
        <f t="shared" si="9"/>
        <v>1</v>
      </c>
      <c r="AY9" s="30" t="s">
        <v>16</v>
      </c>
      <c r="AZ9" s="44">
        <v>11</v>
      </c>
      <c r="BA9" s="44">
        <v>1</v>
      </c>
      <c r="BB9" s="44">
        <v>0</v>
      </c>
      <c r="BC9" s="44">
        <v>2</v>
      </c>
      <c r="BD9" s="28">
        <f t="shared" si="10"/>
        <v>14</v>
      </c>
      <c r="BF9" s="30" t="s">
        <v>16</v>
      </c>
      <c r="BG9" s="44">
        <v>0</v>
      </c>
      <c r="BH9" s="44">
        <v>0</v>
      </c>
      <c r="BI9" s="44">
        <v>1</v>
      </c>
      <c r="BJ9" s="44">
        <v>0</v>
      </c>
      <c r="BK9" s="28">
        <f t="shared" si="11"/>
        <v>1</v>
      </c>
      <c r="BM9" s="30" t="s">
        <v>16</v>
      </c>
      <c r="BN9" s="44">
        <v>0</v>
      </c>
      <c r="BO9" s="44">
        <v>0</v>
      </c>
      <c r="BP9" s="44">
        <v>0</v>
      </c>
      <c r="BQ9" s="44"/>
      <c r="BR9" s="28">
        <f t="shared" si="12"/>
        <v>0</v>
      </c>
      <c r="BT9" s="30" t="s">
        <v>16</v>
      </c>
      <c r="BU9" s="44">
        <v>2</v>
      </c>
      <c r="BV9" s="44">
        <v>26</v>
      </c>
      <c r="BW9" s="44">
        <v>3</v>
      </c>
      <c r="BX9" s="44">
        <v>7</v>
      </c>
      <c r="BY9" s="28">
        <f t="shared" si="13"/>
        <v>38</v>
      </c>
      <c r="CA9" s="30" t="s">
        <v>16</v>
      </c>
      <c r="CB9" s="44">
        <v>0</v>
      </c>
      <c r="CC9" s="44">
        <v>0</v>
      </c>
      <c r="CD9" s="44">
        <v>0</v>
      </c>
      <c r="CE9" s="44">
        <v>0</v>
      </c>
      <c r="CF9" s="28">
        <f t="shared" si="14"/>
        <v>0</v>
      </c>
      <c r="CI9" s="30" t="s">
        <v>16</v>
      </c>
      <c r="CJ9" s="44">
        <v>0</v>
      </c>
      <c r="CK9" s="44">
        <v>0</v>
      </c>
      <c r="CL9" s="44">
        <v>0</v>
      </c>
      <c r="CM9" s="44">
        <v>2</v>
      </c>
      <c r="CN9" s="28">
        <f t="shared" si="15"/>
        <v>2</v>
      </c>
      <c r="CP9" s="30" t="s">
        <v>16</v>
      </c>
      <c r="CQ9" s="44"/>
      <c r="CR9" s="44">
        <v>0</v>
      </c>
      <c r="CS9" s="44"/>
      <c r="CT9" s="44"/>
      <c r="CU9" s="28">
        <f t="shared" si="16"/>
        <v>0</v>
      </c>
      <c r="CW9" s="30" t="s">
        <v>16</v>
      </c>
      <c r="CX9" s="44"/>
      <c r="CY9" s="44">
        <v>0</v>
      </c>
      <c r="CZ9" s="44"/>
      <c r="DA9" s="44"/>
      <c r="DB9" s="28">
        <f t="shared" si="17"/>
        <v>0</v>
      </c>
      <c r="DD9" s="30" t="s">
        <v>16</v>
      </c>
      <c r="DE9" s="44"/>
      <c r="DF9" s="44">
        <v>0</v>
      </c>
      <c r="DG9" s="44"/>
      <c r="DH9" s="44"/>
      <c r="DI9" s="28">
        <f t="shared" si="18"/>
        <v>0</v>
      </c>
      <c r="DL9" s="30" t="s">
        <v>16</v>
      </c>
      <c r="DM9" s="44">
        <f t="shared" si="19"/>
        <v>13</v>
      </c>
      <c r="DN9" s="44">
        <f t="shared" si="20"/>
        <v>29</v>
      </c>
      <c r="DO9" s="44">
        <f t="shared" si="21"/>
        <v>5</v>
      </c>
      <c r="DP9" s="44">
        <f t="shared" si="22"/>
        <v>13</v>
      </c>
      <c r="DQ9" s="44">
        <f t="shared" si="23"/>
        <v>60</v>
      </c>
    </row>
    <row r="10" spans="1:121" s="30" customFormat="1" ht="12.75" customHeight="1" x14ac:dyDescent="0.35">
      <c r="A10" s="29">
        <v>54</v>
      </c>
      <c r="B10" s="30" t="s">
        <v>17</v>
      </c>
      <c r="C10" s="44">
        <v>0</v>
      </c>
      <c r="D10" s="44">
        <v>1</v>
      </c>
      <c r="E10" s="44">
        <v>0</v>
      </c>
      <c r="F10" s="44">
        <v>3</v>
      </c>
      <c r="G10" s="28">
        <f t="shared" ref="G10" si="24">SUM(C10:F10)</f>
        <v>4</v>
      </c>
      <c r="I10" s="30" t="s">
        <v>17</v>
      </c>
      <c r="J10" s="44">
        <v>0</v>
      </c>
      <c r="K10" s="44">
        <v>1</v>
      </c>
      <c r="L10" s="44">
        <v>0</v>
      </c>
      <c r="M10" s="44">
        <v>1</v>
      </c>
      <c r="N10" s="28">
        <f t="shared" ref="N10" si="25">SUM(J10:M10)</f>
        <v>2</v>
      </c>
      <c r="P10" s="30" t="s">
        <v>17</v>
      </c>
      <c r="Q10" s="44">
        <v>0</v>
      </c>
      <c r="R10" s="44">
        <v>0</v>
      </c>
      <c r="S10" s="44">
        <v>0</v>
      </c>
      <c r="T10" s="44">
        <v>0</v>
      </c>
      <c r="U10" s="28">
        <f t="shared" ref="U10" si="26">SUM(Q10:T10)</f>
        <v>0</v>
      </c>
      <c r="W10" s="30" t="s">
        <v>17</v>
      </c>
      <c r="X10" s="44">
        <v>0</v>
      </c>
      <c r="Y10" s="44">
        <v>0</v>
      </c>
      <c r="Z10" s="44">
        <v>0</v>
      </c>
      <c r="AA10" s="44">
        <v>0</v>
      </c>
      <c r="AB10" s="28">
        <f t="shared" ref="AB10" si="27">SUM(X10:AA10)</f>
        <v>0</v>
      </c>
      <c r="AD10" s="30" t="s">
        <v>17</v>
      </c>
      <c r="AE10" s="44">
        <v>0</v>
      </c>
      <c r="AF10" s="44">
        <v>0</v>
      </c>
      <c r="AG10" s="44">
        <v>0</v>
      </c>
      <c r="AH10" s="44">
        <v>0</v>
      </c>
      <c r="AI10" s="28">
        <f t="shared" ref="AI10" si="28">SUM(AE10:AH10)</f>
        <v>0</v>
      </c>
      <c r="AK10" s="30" t="s">
        <v>17</v>
      </c>
      <c r="AL10" s="44">
        <v>0</v>
      </c>
      <c r="AM10" s="44">
        <v>0</v>
      </c>
      <c r="AN10" s="44">
        <v>0</v>
      </c>
      <c r="AO10" s="44">
        <v>0</v>
      </c>
      <c r="AP10" s="28">
        <f t="shared" ref="AP10" si="29">SUM(AL10:AO10)</f>
        <v>0</v>
      </c>
      <c r="AR10" s="30" t="s">
        <v>17</v>
      </c>
      <c r="AS10" s="44">
        <v>0</v>
      </c>
      <c r="AT10" s="44">
        <v>1</v>
      </c>
      <c r="AU10" s="44">
        <v>0</v>
      </c>
      <c r="AV10" s="44">
        <v>0</v>
      </c>
      <c r="AW10" s="28">
        <f t="shared" ref="AW10" si="30">SUM(AS10:AV10)</f>
        <v>1</v>
      </c>
      <c r="AY10" s="30" t="s">
        <v>17</v>
      </c>
      <c r="AZ10" s="44">
        <v>14</v>
      </c>
      <c r="BA10" s="44">
        <v>3</v>
      </c>
      <c r="BB10" s="44">
        <v>0</v>
      </c>
      <c r="BC10" s="44">
        <v>4</v>
      </c>
      <c r="BD10" s="28">
        <f t="shared" ref="BD10" si="31">SUM(AZ10:BC10)</f>
        <v>21</v>
      </c>
      <c r="BF10" s="30" t="s">
        <v>17</v>
      </c>
      <c r="BG10" s="44">
        <v>0</v>
      </c>
      <c r="BH10" s="44">
        <v>1</v>
      </c>
      <c r="BI10" s="44">
        <v>0</v>
      </c>
      <c r="BJ10" s="44">
        <v>0</v>
      </c>
      <c r="BK10" s="28">
        <f t="shared" ref="BK10" si="32">SUM(BG10:BJ10)</f>
        <v>1</v>
      </c>
      <c r="BM10" s="30" t="s">
        <v>17</v>
      </c>
      <c r="BN10" s="44">
        <v>0</v>
      </c>
      <c r="BO10" s="44">
        <v>0</v>
      </c>
      <c r="BP10" s="44">
        <v>0</v>
      </c>
      <c r="BQ10" s="44"/>
      <c r="BR10" s="28">
        <f t="shared" ref="BR10" si="33">SUM(BN10:BQ10)</f>
        <v>0</v>
      </c>
      <c r="BT10" s="30" t="s">
        <v>17</v>
      </c>
      <c r="BU10" s="44">
        <v>5</v>
      </c>
      <c r="BV10" s="44">
        <v>11</v>
      </c>
      <c r="BW10" s="44">
        <v>0</v>
      </c>
      <c r="BX10" s="44">
        <v>32</v>
      </c>
      <c r="BY10" s="28">
        <f t="shared" ref="BY10" si="34">SUM(BU10:BX10)</f>
        <v>48</v>
      </c>
      <c r="CA10" s="30" t="s">
        <v>17</v>
      </c>
      <c r="CB10" s="44">
        <v>0</v>
      </c>
      <c r="CC10" s="44">
        <v>0</v>
      </c>
      <c r="CD10" s="44">
        <v>0</v>
      </c>
      <c r="CE10" s="44">
        <v>0</v>
      </c>
      <c r="CF10" s="28">
        <f t="shared" ref="CF10" si="35">SUM(CB10:CE10)</f>
        <v>0</v>
      </c>
      <c r="CI10" s="30" t="s">
        <v>17</v>
      </c>
      <c r="CJ10" s="44">
        <v>1</v>
      </c>
      <c r="CK10" s="44">
        <v>14</v>
      </c>
      <c r="CL10" s="44">
        <v>0</v>
      </c>
      <c r="CM10" s="44">
        <v>22</v>
      </c>
      <c r="CN10" s="28">
        <f t="shared" ref="CN10" si="36">SUM(CJ10:CM10)</f>
        <v>37</v>
      </c>
      <c r="CP10" s="30" t="s">
        <v>17</v>
      </c>
      <c r="CQ10" s="44"/>
      <c r="CR10" s="44">
        <v>0</v>
      </c>
      <c r="CS10" s="44"/>
      <c r="CT10" s="44"/>
      <c r="CU10" s="28">
        <f t="shared" si="16"/>
        <v>0</v>
      </c>
      <c r="CW10" s="30" t="s">
        <v>17</v>
      </c>
      <c r="CX10" s="44"/>
      <c r="CY10" s="44">
        <v>3</v>
      </c>
      <c r="CZ10" s="44"/>
      <c r="DA10" s="44"/>
      <c r="DB10" s="28">
        <f t="shared" si="17"/>
        <v>3</v>
      </c>
      <c r="DD10" s="30" t="s">
        <v>17</v>
      </c>
      <c r="DE10" s="44"/>
      <c r="DF10" s="44">
        <v>0</v>
      </c>
      <c r="DG10" s="44"/>
      <c r="DH10" s="44"/>
      <c r="DI10" s="28">
        <f t="shared" si="18"/>
        <v>0</v>
      </c>
      <c r="DL10" s="30" t="s">
        <v>17</v>
      </c>
      <c r="DM10" s="44">
        <f t="shared" si="19"/>
        <v>20</v>
      </c>
      <c r="DN10" s="44">
        <f t="shared" si="20"/>
        <v>35</v>
      </c>
      <c r="DO10" s="44">
        <f t="shared" si="21"/>
        <v>0</v>
      </c>
      <c r="DP10" s="44">
        <f t="shared" si="22"/>
        <v>62</v>
      </c>
      <c r="DQ10" s="44">
        <f t="shared" si="23"/>
        <v>117</v>
      </c>
    </row>
    <row r="11" spans="1:121" s="30" customFormat="1" ht="13.5" customHeight="1" x14ac:dyDescent="0.35">
      <c r="A11" s="29">
        <v>56</v>
      </c>
      <c r="B11" s="30" t="s">
        <v>18</v>
      </c>
      <c r="C11" s="44">
        <v>0</v>
      </c>
      <c r="D11" s="44">
        <v>0</v>
      </c>
      <c r="E11" s="44">
        <v>0</v>
      </c>
      <c r="F11" s="44">
        <v>0</v>
      </c>
      <c r="G11" s="28">
        <f t="shared" si="3"/>
        <v>0</v>
      </c>
      <c r="I11" s="30" t="s">
        <v>18</v>
      </c>
      <c r="J11" s="44">
        <v>0</v>
      </c>
      <c r="K11" s="44">
        <v>0</v>
      </c>
      <c r="L11" s="44">
        <v>0</v>
      </c>
      <c r="M11" s="44">
        <v>0</v>
      </c>
      <c r="N11" s="28">
        <f t="shared" si="4"/>
        <v>0</v>
      </c>
      <c r="P11" s="30" t="s">
        <v>18</v>
      </c>
      <c r="Q11" s="44">
        <v>0</v>
      </c>
      <c r="R11" s="44">
        <v>0</v>
      </c>
      <c r="S11" s="44">
        <v>0</v>
      </c>
      <c r="T11" s="44">
        <v>0</v>
      </c>
      <c r="U11" s="28">
        <f t="shared" si="5"/>
        <v>0</v>
      </c>
      <c r="W11" s="30" t="s">
        <v>18</v>
      </c>
      <c r="X11" s="44">
        <v>0</v>
      </c>
      <c r="Y11" s="44">
        <v>0</v>
      </c>
      <c r="Z11" s="44">
        <v>0</v>
      </c>
      <c r="AA11" s="44">
        <v>0</v>
      </c>
      <c r="AB11" s="28">
        <f t="shared" si="6"/>
        <v>0</v>
      </c>
      <c r="AD11" s="30" t="s">
        <v>18</v>
      </c>
      <c r="AE11" s="44">
        <v>0</v>
      </c>
      <c r="AF11" s="44">
        <v>0</v>
      </c>
      <c r="AG11" s="44">
        <v>0</v>
      </c>
      <c r="AH11" s="44">
        <v>0</v>
      </c>
      <c r="AI11" s="28">
        <f t="shared" si="7"/>
        <v>0</v>
      </c>
      <c r="AK11" s="30" t="s">
        <v>18</v>
      </c>
      <c r="AL11" s="44">
        <v>0</v>
      </c>
      <c r="AM11" s="44">
        <v>0</v>
      </c>
      <c r="AN11" s="44">
        <v>0</v>
      </c>
      <c r="AO11" s="44">
        <v>0</v>
      </c>
      <c r="AP11" s="28">
        <f t="shared" si="8"/>
        <v>0</v>
      </c>
      <c r="AR11" s="30" t="s">
        <v>18</v>
      </c>
      <c r="AS11" s="44">
        <v>0</v>
      </c>
      <c r="AT11" s="44">
        <v>0</v>
      </c>
      <c r="AU11" s="44">
        <v>0</v>
      </c>
      <c r="AV11" s="44">
        <v>0</v>
      </c>
      <c r="AW11" s="28">
        <f t="shared" si="9"/>
        <v>0</v>
      </c>
      <c r="AY11" s="30" t="s">
        <v>18</v>
      </c>
      <c r="AZ11" s="44">
        <v>22</v>
      </c>
      <c r="BA11" s="44">
        <v>1</v>
      </c>
      <c r="BB11" s="44">
        <v>0</v>
      </c>
      <c r="BC11" s="44">
        <v>2</v>
      </c>
      <c r="BD11" s="28">
        <f t="shared" si="10"/>
        <v>25</v>
      </c>
      <c r="BF11" s="30" t="s">
        <v>18</v>
      </c>
      <c r="BG11" s="44">
        <v>0</v>
      </c>
      <c r="BH11" s="44">
        <v>0</v>
      </c>
      <c r="BI11" s="44">
        <v>0</v>
      </c>
      <c r="BJ11" s="44">
        <v>2</v>
      </c>
      <c r="BK11" s="28">
        <f t="shared" si="11"/>
        <v>2</v>
      </c>
      <c r="BM11" s="30" t="s">
        <v>18</v>
      </c>
      <c r="BN11" s="44">
        <v>0</v>
      </c>
      <c r="BO11" s="44">
        <v>0</v>
      </c>
      <c r="BP11" s="44">
        <v>0</v>
      </c>
      <c r="BQ11" s="44"/>
      <c r="BR11" s="28">
        <f t="shared" si="12"/>
        <v>0</v>
      </c>
      <c r="BT11" s="30" t="s">
        <v>18</v>
      </c>
      <c r="BU11" s="44">
        <v>1</v>
      </c>
      <c r="BV11" s="44">
        <v>1</v>
      </c>
      <c r="BW11" s="44">
        <v>0</v>
      </c>
      <c r="BX11" s="44">
        <v>5</v>
      </c>
      <c r="BY11" s="28">
        <f t="shared" si="13"/>
        <v>7</v>
      </c>
      <c r="CA11" s="30" t="s">
        <v>18</v>
      </c>
      <c r="CB11" s="44">
        <v>0</v>
      </c>
      <c r="CC11" s="44">
        <v>0</v>
      </c>
      <c r="CD11" s="44">
        <v>0</v>
      </c>
      <c r="CE11" s="44">
        <v>0</v>
      </c>
      <c r="CF11" s="28">
        <f t="shared" si="14"/>
        <v>0</v>
      </c>
      <c r="CI11" s="30" t="s">
        <v>18</v>
      </c>
      <c r="CJ11" s="44">
        <v>1</v>
      </c>
      <c r="CK11" s="44">
        <v>1</v>
      </c>
      <c r="CL11" s="44">
        <v>0</v>
      </c>
      <c r="CM11" s="44">
        <v>1</v>
      </c>
      <c r="CN11" s="28">
        <f t="shared" si="15"/>
        <v>3</v>
      </c>
      <c r="CP11" s="30" t="s">
        <v>18</v>
      </c>
      <c r="CQ11" s="44"/>
      <c r="CR11" s="44">
        <v>2</v>
      </c>
      <c r="CS11" s="44"/>
      <c r="CT11" s="44"/>
      <c r="CU11" s="28">
        <f t="shared" si="16"/>
        <v>2</v>
      </c>
      <c r="CW11" s="30" t="s">
        <v>18</v>
      </c>
      <c r="CX11" s="44"/>
      <c r="CY11" s="44">
        <v>0</v>
      </c>
      <c r="CZ11" s="44"/>
      <c r="DA11" s="44"/>
      <c r="DB11" s="28">
        <f t="shared" si="17"/>
        <v>0</v>
      </c>
      <c r="DD11" s="30" t="s">
        <v>18</v>
      </c>
      <c r="DE11" s="44"/>
      <c r="DF11" s="44">
        <v>0</v>
      </c>
      <c r="DG11" s="44"/>
      <c r="DH11" s="44"/>
      <c r="DI11" s="28">
        <f t="shared" si="18"/>
        <v>0</v>
      </c>
      <c r="DL11" s="30" t="s">
        <v>18</v>
      </c>
      <c r="DM11" s="44">
        <f t="shared" si="19"/>
        <v>24</v>
      </c>
      <c r="DN11" s="44">
        <f t="shared" si="20"/>
        <v>5</v>
      </c>
      <c r="DO11" s="44">
        <f t="shared" si="21"/>
        <v>0</v>
      </c>
      <c r="DP11" s="44">
        <f t="shared" si="22"/>
        <v>10</v>
      </c>
      <c r="DQ11" s="44">
        <f t="shared" si="23"/>
        <v>39</v>
      </c>
    </row>
    <row r="12" spans="1:121" s="30" customFormat="1" ht="13.5" customHeight="1" x14ac:dyDescent="0.35">
      <c r="A12" s="29">
        <v>57</v>
      </c>
      <c r="B12" s="30" t="s">
        <v>19</v>
      </c>
      <c r="C12" s="44">
        <v>0</v>
      </c>
      <c r="D12" s="44">
        <v>0</v>
      </c>
      <c r="E12" s="44">
        <v>0</v>
      </c>
      <c r="F12" s="44">
        <v>1</v>
      </c>
      <c r="G12" s="28">
        <f t="shared" si="3"/>
        <v>1</v>
      </c>
      <c r="I12" s="30" t="s">
        <v>19</v>
      </c>
      <c r="J12" s="44">
        <v>1</v>
      </c>
      <c r="K12" s="44">
        <v>0</v>
      </c>
      <c r="L12" s="44">
        <v>0</v>
      </c>
      <c r="M12" s="44">
        <v>0</v>
      </c>
      <c r="N12" s="28">
        <f t="shared" si="4"/>
        <v>1</v>
      </c>
      <c r="P12" s="30" t="s">
        <v>19</v>
      </c>
      <c r="Q12" s="44">
        <v>0</v>
      </c>
      <c r="R12" s="44">
        <v>0</v>
      </c>
      <c r="S12" s="44">
        <v>0</v>
      </c>
      <c r="T12" s="44">
        <v>0</v>
      </c>
      <c r="U12" s="28">
        <f t="shared" si="5"/>
        <v>0</v>
      </c>
      <c r="W12" s="30" t="s">
        <v>19</v>
      </c>
      <c r="X12" s="44">
        <v>0</v>
      </c>
      <c r="Y12" s="44">
        <v>0</v>
      </c>
      <c r="Z12" s="44">
        <v>0</v>
      </c>
      <c r="AA12" s="44">
        <v>0</v>
      </c>
      <c r="AB12" s="28">
        <f t="shared" si="6"/>
        <v>0</v>
      </c>
      <c r="AD12" s="30" t="s">
        <v>19</v>
      </c>
      <c r="AE12" s="44">
        <v>0</v>
      </c>
      <c r="AF12" s="44">
        <v>0</v>
      </c>
      <c r="AG12" s="44">
        <v>0</v>
      </c>
      <c r="AH12" s="44">
        <v>1</v>
      </c>
      <c r="AI12" s="28">
        <f t="shared" si="7"/>
        <v>1</v>
      </c>
      <c r="AK12" s="30" t="s">
        <v>19</v>
      </c>
      <c r="AL12" s="44">
        <v>0</v>
      </c>
      <c r="AM12" s="44">
        <v>0</v>
      </c>
      <c r="AN12" s="44">
        <v>0</v>
      </c>
      <c r="AO12" s="44">
        <v>0</v>
      </c>
      <c r="AP12" s="28">
        <f t="shared" si="8"/>
        <v>0</v>
      </c>
      <c r="AR12" s="30" t="s">
        <v>19</v>
      </c>
      <c r="AS12" s="44">
        <v>0</v>
      </c>
      <c r="AT12" s="44">
        <v>0</v>
      </c>
      <c r="AU12" s="44">
        <v>0</v>
      </c>
      <c r="AV12" s="44">
        <v>0</v>
      </c>
      <c r="AW12" s="28">
        <f t="shared" si="9"/>
        <v>0</v>
      </c>
      <c r="AY12" s="30" t="s">
        <v>19</v>
      </c>
      <c r="AZ12" s="44">
        <v>5</v>
      </c>
      <c r="BA12" s="44">
        <v>17</v>
      </c>
      <c r="BB12" s="44">
        <v>1</v>
      </c>
      <c r="BC12" s="44">
        <v>0</v>
      </c>
      <c r="BD12" s="28">
        <f t="shared" si="10"/>
        <v>23</v>
      </c>
      <c r="BF12" s="30" t="s">
        <v>19</v>
      </c>
      <c r="BG12" s="44">
        <v>0</v>
      </c>
      <c r="BH12" s="44">
        <v>0</v>
      </c>
      <c r="BI12" s="44">
        <v>0</v>
      </c>
      <c r="BJ12" s="44">
        <v>0</v>
      </c>
      <c r="BK12" s="28">
        <f t="shared" si="11"/>
        <v>0</v>
      </c>
      <c r="BM12" s="30" t="s">
        <v>19</v>
      </c>
      <c r="BN12" s="44">
        <v>0</v>
      </c>
      <c r="BO12" s="44">
        <v>0</v>
      </c>
      <c r="BP12" s="44">
        <v>0</v>
      </c>
      <c r="BQ12" s="44"/>
      <c r="BR12" s="28">
        <f t="shared" si="12"/>
        <v>0</v>
      </c>
      <c r="BT12" s="30" t="s">
        <v>19</v>
      </c>
      <c r="BU12" s="44">
        <v>0</v>
      </c>
      <c r="BV12" s="44">
        <v>0</v>
      </c>
      <c r="BW12" s="44">
        <v>0</v>
      </c>
      <c r="BX12" s="44">
        <v>0</v>
      </c>
      <c r="BY12" s="28">
        <f t="shared" si="13"/>
        <v>0</v>
      </c>
      <c r="CA12" s="30" t="s">
        <v>19</v>
      </c>
      <c r="CB12" s="44">
        <v>0</v>
      </c>
      <c r="CC12" s="44">
        <v>0</v>
      </c>
      <c r="CD12" s="44">
        <v>0</v>
      </c>
      <c r="CE12" s="44">
        <v>0</v>
      </c>
      <c r="CF12" s="28">
        <f t="shared" si="14"/>
        <v>0</v>
      </c>
      <c r="CI12" s="30" t="s">
        <v>19</v>
      </c>
      <c r="CJ12" s="44">
        <v>0</v>
      </c>
      <c r="CK12" s="44">
        <v>22</v>
      </c>
      <c r="CL12" s="44">
        <v>0</v>
      </c>
      <c r="CM12" s="44">
        <v>10</v>
      </c>
      <c r="CN12" s="28">
        <f t="shared" si="15"/>
        <v>32</v>
      </c>
      <c r="CP12" s="30" t="s">
        <v>19</v>
      </c>
      <c r="CQ12" s="44"/>
      <c r="CR12" s="44">
        <v>0</v>
      </c>
      <c r="CS12" s="44"/>
      <c r="CT12" s="44"/>
      <c r="CU12" s="28">
        <f t="shared" si="16"/>
        <v>0</v>
      </c>
      <c r="CW12" s="30" t="s">
        <v>19</v>
      </c>
      <c r="CX12" s="44"/>
      <c r="CY12" s="44">
        <v>0</v>
      </c>
      <c r="CZ12" s="44"/>
      <c r="DA12" s="44"/>
      <c r="DB12" s="28">
        <f t="shared" si="17"/>
        <v>0</v>
      </c>
      <c r="DD12" s="30" t="s">
        <v>19</v>
      </c>
      <c r="DE12" s="44"/>
      <c r="DF12" s="44">
        <v>0</v>
      </c>
      <c r="DG12" s="44"/>
      <c r="DH12" s="44"/>
      <c r="DI12" s="28">
        <f t="shared" si="18"/>
        <v>0</v>
      </c>
      <c r="DL12" s="30" t="s">
        <v>19</v>
      </c>
      <c r="DM12" s="44">
        <f t="shared" si="19"/>
        <v>6</v>
      </c>
      <c r="DN12" s="44">
        <f t="shared" si="20"/>
        <v>39</v>
      </c>
      <c r="DO12" s="44">
        <f t="shared" si="21"/>
        <v>1</v>
      </c>
      <c r="DP12" s="44">
        <f t="shared" si="22"/>
        <v>12</v>
      </c>
      <c r="DQ12" s="44">
        <f t="shared" si="23"/>
        <v>58</v>
      </c>
    </row>
    <row r="13" spans="1:121" s="30" customFormat="1" ht="12.75" customHeight="1" x14ac:dyDescent="0.35">
      <c r="A13" s="29">
        <v>59</v>
      </c>
      <c r="B13" s="30" t="s">
        <v>20</v>
      </c>
      <c r="C13" s="44">
        <v>1</v>
      </c>
      <c r="D13" s="44">
        <v>3</v>
      </c>
      <c r="E13" s="44">
        <v>0</v>
      </c>
      <c r="F13" s="44">
        <v>1</v>
      </c>
      <c r="G13" s="28">
        <f t="shared" si="3"/>
        <v>5</v>
      </c>
      <c r="I13" s="30" t="s">
        <v>20</v>
      </c>
      <c r="J13" s="44">
        <v>0</v>
      </c>
      <c r="K13" s="44">
        <v>0</v>
      </c>
      <c r="L13" s="44">
        <v>0</v>
      </c>
      <c r="M13" s="44">
        <v>0</v>
      </c>
      <c r="N13" s="28">
        <f t="shared" si="4"/>
        <v>0</v>
      </c>
      <c r="P13" s="30" t="s">
        <v>20</v>
      </c>
      <c r="Q13" s="44">
        <v>0</v>
      </c>
      <c r="R13" s="44">
        <v>0</v>
      </c>
      <c r="S13" s="44">
        <v>0</v>
      </c>
      <c r="T13" s="44">
        <v>0</v>
      </c>
      <c r="U13" s="28">
        <f t="shared" si="5"/>
        <v>0</v>
      </c>
      <c r="W13" s="30" t="s">
        <v>20</v>
      </c>
      <c r="X13" s="44">
        <v>0</v>
      </c>
      <c r="Y13" s="44">
        <v>0</v>
      </c>
      <c r="Z13" s="44">
        <v>0</v>
      </c>
      <c r="AA13" s="44">
        <v>0</v>
      </c>
      <c r="AB13" s="28">
        <f t="shared" si="6"/>
        <v>0</v>
      </c>
      <c r="AD13" s="30" t="s">
        <v>20</v>
      </c>
      <c r="AE13" s="44">
        <v>0</v>
      </c>
      <c r="AF13" s="44">
        <v>0</v>
      </c>
      <c r="AG13" s="44">
        <v>0</v>
      </c>
      <c r="AH13" s="44">
        <v>0</v>
      </c>
      <c r="AI13" s="28">
        <f t="shared" si="7"/>
        <v>0</v>
      </c>
      <c r="AK13" s="30" t="s">
        <v>20</v>
      </c>
      <c r="AL13" s="44">
        <v>0</v>
      </c>
      <c r="AM13" s="44">
        <v>0</v>
      </c>
      <c r="AN13" s="44">
        <v>0</v>
      </c>
      <c r="AO13" s="44">
        <v>1</v>
      </c>
      <c r="AP13" s="28">
        <f t="shared" si="8"/>
        <v>1</v>
      </c>
      <c r="AR13" s="30" t="s">
        <v>20</v>
      </c>
      <c r="AS13" s="44">
        <v>1</v>
      </c>
      <c r="AT13" s="44">
        <v>3</v>
      </c>
      <c r="AU13" s="44">
        <v>0</v>
      </c>
      <c r="AV13" s="44">
        <v>0</v>
      </c>
      <c r="AW13" s="28">
        <f t="shared" si="9"/>
        <v>4</v>
      </c>
      <c r="AY13" s="30" t="s">
        <v>20</v>
      </c>
      <c r="AZ13" s="44">
        <v>7</v>
      </c>
      <c r="BA13" s="44">
        <v>3</v>
      </c>
      <c r="BB13" s="44">
        <v>0</v>
      </c>
      <c r="BC13" s="44">
        <v>0</v>
      </c>
      <c r="BD13" s="28">
        <f t="shared" si="10"/>
        <v>10</v>
      </c>
      <c r="BF13" s="30" t="s">
        <v>20</v>
      </c>
      <c r="BG13" s="44">
        <v>0</v>
      </c>
      <c r="BH13" s="44">
        <v>0</v>
      </c>
      <c r="BI13" s="44">
        <v>0</v>
      </c>
      <c r="BJ13" s="44">
        <v>0</v>
      </c>
      <c r="BK13" s="28">
        <f t="shared" si="11"/>
        <v>0</v>
      </c>
      <c r="BM13" s="30" t="s">
        <v>20</v>
      </c>
      <c r="BN13" s="44">
        <v>0</v>
      </c>
      <c r="BO13" s="44">
        <v>0</v>
      </c>
      <c r="BP13" s="44">
        <v>0</v>
      </c>
      <c r="BQ13" s="44"/>
      <c r="BR13" s="28">
        <f t="shared" si="12"/>
        <v>0</v>
      </c>
      <c r="BT13" s="30" t="s">
        <v>20</v>
      </c>
      <c r="BU13" s="44">
        <v>0</v>
      </c>
      <c r="BV13" s="44">
        <v>0</v>
      </c>
      <c r="BW13" s="44">
        <v>0</v>
      </c>
      <c r="BX13" s="44">
        <v>0</v>
      </c>
      <c r="BY13" s="28">
        <f t="shared" si="13"/>
        <v>0</v>
      </c>
      <c r="CA13" s="30" t="s">
        <v>20</v>
      </c>
      <c r="CB13" s="44">
        <v>0</v>
      </c>
      <c r="CC13" s="44">
        <v>2</v>
      </c>
      <c r="CD13" s="44">
        <v>0</v>
      </c>
      <c r="CE13" s="44">
        <v>0</v>
      </c>
      <c r="CF13" s="28">
        <f t="shared" si="14"/>
        <v>2</v>
      </c>
      <c r="CI13" s="30" t="s">
        <v>20</v>
      </c>
      <c r="CJ13" s="44">
        <v>6</v>
      </c>
      <c r="CK13" s="44">
        <v>28</v>
      </c>
      <c r="CL13" s="44">
        <v>0</v>
      </c>
      <c r="CM13" s="44">
        <v>5</v>
      </c>
      <c r="CN13" s="28">
        <f t="shared" si="15"/>
        <v>39</v>
      </c>
      <c r="CP13" s="30" t="s">
        <v>20</v>
      </c>
      <c r="CQ13" s="44"/>
      <c r="CR13" s="44">
        <v>0</v>
      </c>
      <c r="CS13" s="44"/>
      <c r="CT13" s="44"/>
      <c r="CU13" s="28">
        <f t="shared" si="16"/>
        <v>0</v>
      </c>
      <c r="CW13" s="30" t="s">
        <v>20</v>
      </c>
      <c r="CX13" s="44"/>
      <c r="CY13" s="44">
        <v>0</v>
      </c>
      <c r="CZ13" s="44"/>
      <c r="DA13" s="44"/>
      <c r="DB13" s="28">
        <f t="shared" si="17"/>
        <v>0</v>
      </c>
      <c r="DD13" s="30" t="s">
        <v>20</v>
      </c>
      <c r="DE13" s="44"/>
      <c r="DF13" s="44">
        <v>0</v>
      </c>
      <c r="DG13" s="44"/>
      <c r="DH13" s="44"/>
      <c r="DI13" s="28">
        <f t="shared" si="18"/>
        <v>0</v>
      </c>
      <c r="DL13" s="30" t="s">
        <v>20</v>
      </c>
      <c r="DM13" s="44">
        <f t="shared" si="19"/>
        <v>15</v>
      </c>
      <c r="DN13" s="44">
        <f t="shared" si="20"/>
        <v>39</v>
      </c>
      <c r="DO13" s="44">
        <f t="shared" si="21"/>
        <v>0</v>
      </c>
      <c r="DP13" s="44">
        <f t="shared" si="22"/>
        <v>7</v>
      </c>
      <c r="DQ13" s="44">
        <f t="shared" si="23"/>
        <v>61</v>
      </c>
    </row>
    <row r="14" spans="1:121" s="30" customFormat="1" ht="12.75" customHeight="1" x14ac:dyDescent="0.35">
      <c r="A14" s="29">
        <v>60</v>
      </c>
      <c r="B14" s="30" t="s">
        <v>21</v>
      </c>
      <c r="C14" s="44">
        <v>0</v>
      </c>
      <c r="D14" s="44">
        <v>3</v>
      </c>
      <c r="E14" s="44">
        <v>0</v>
      </c>
      <c r="F14" s="44">
        <v>1</v>
      </c>
      <c r="G14" s="28">
        <f t="shared" si="3"/>
        <v>4</v>
      </c>
      <c r="I14" s="30" t="s">
        <v>21</v>
      </c>
      <c r="J14" s="44">
        <v>0</v>
      </c>
      <c r="K14" s="44">
        <v>2</v>
      </c>
      <c r="L14" s="44">
        <v>0</v>
      </c>
      <c r="M14" s="44">
        <v>1</v>
      </c>
      <c r="N14" s="28">
        <f t="shared" si="4"/>
        <v>3</v>
      </c>
      <c r="P14" s="30" t="s">
        <v>21</v>
      </c>
      <c r="Q14" s="44">
        <v>0</v>
      </c>
      <c r="R14" s="44">
        <v>0</v>
      </c>
      <c r="S14" s="44">
        <v>0</v>
      </c>
      <c r="T14" s="44">
        <v>0</v>
      </c>
      <c r="U14" s="28">
        <f t="shared" si="5"/>
        <v>0</v>
      </c>
      <c r="W14" s="30" t="s">
        <v>21</v>
      </c>
      <c r="X14" s="44">
        <v>0</v>
      </c>
      <c r="Y14" s="44">
        <v>0</v>
      </c>
      <c r="Z14" s="44">
        <v>0</v>
      </c>
      <c r="AA14" s="44">
        <v>0</v>
      </c>
      <c r="AB14" s="28">
        <f t="shared" si="6"/>
        <v>0</v>
      </c>
      <c r="AD14" s="30" t="s">
        <v>21</v>
      </c>
      <c r="AE14" s="44">
        <v>0</v>
      </c>
      <c r="AF14" s="44">
        <v>0</v>
      </c>
      <c r="AG14" s="44">
        <v>0</v>
      </c>
      <c r="AH14" s="44">
        <v>7</v>
      </c>
      <c r="AI14" s="28">
        <f t="shared" si="7"/>
        <v>7</v>
      </c>
      <c r="AK14" s="30" t="s">
        <v>21</v>
      </c>
      <c r="AL14" s="44">
        <v>0</v>
      </c>
      <c r="AM14" s="44">
        <v>0</v>
      </c>
      <c r="AN14" s="44">
        <v>0</v>
      </c>
      <c r="AO14" s="44">
        <v>0</v>
      </c>
      <c r="AP14" s="28">
        <f t="shared" si="8"/>
        <v>0</v>
      </c>
      <c r="AR14" s="30" t="s">
        <v>21</v>
      </c>
      <c r="AS14" s="44">
        <v>0</v>
      </c>
      <c r="AT14" s="44">
        <v>0</v>
      </c>
      <c r="AU14" s="44">
        <v>0</v>
      </c>
      <c r="AV14" s="44">
        <v>0</v>
      </c>
      <c r="AW14" s="28">
        <f t="shared" si="9"/>
        <v>0</v>
      </c>
      <c r="AY14" s="30" t="s">
        <v>21</v>
      </c>
      <c r="AZ14" s="44">
        <v>16</v>
      </c>
      <c r="BA14" s="44">
        <v>8</v>
      </c>
      <c r="BB14" s="44">
        <v>0</v>
      </c>
      <c r="BC14" s="44">
        <v>4</v>
      </c>
      <c r="BD14" s="28">
        <f t="shared" si="10"/>
        <v>28</v>
      </c>
      <c r="BF14" s="30" t="s">
        <v>21</v>
      </c>
      <c r="BG14" s="44">
        <v>0</v>
      </c>
      <c r="BH14" s="44">
        <v>0</v>
      </c>
      <c r="BI14" s="44">
        <v>0</v>
      </c>
      <c r="BJ14" s="44">
        <v>0</v>
      </c>
      <c r="BK14" s="28">
        <f t="shared" si="11"/>
        <v>0</v>
      </c>
      <c r="BM14" s="30" t="s">
        <v>21</v>
      </c>
      <c r="BN14" s="44">
        <v>0</v>
      </c>
      <c r="BO14" s="44">
        <v>0</v>
      </c>
      <c r="BP14" s="44">
        <v>0</v>
      </c>
      <c r="BQ14" s="44"/>
      <c r="BR14" s="28">
        <f t="shared" si="12"/>
        <v>0</v>
      </c>
      <c r="BT14" s="30" t="s">
        <v>21</v>
      </c>
      <c r="BU14" s="44">
        <v>6</v>
      </c>
      <c r="BV14" s="44">
        <v>33</v>
      </c>
      <c r="BW14" s="44">
        <v>1</v>
      </c>
      <c r="BX14" s="44">
        <v>10</v>
      </c>
      <c r="BY14" s="28">
        <f t="shared" si="13"/>
        <v>50</v>
      </c>
      <c r="CA14" s="30" t="s">
        <v>21</v>
      </c>
      <c r="CB14" s="44">
        <v>0</v>
      </c>
      <c r="CC14" s="44">
        <v>0</v>
      </c>
      <c r="CD14" s="44">
        <v>0</v>
      </c>
      <c r="CE14" s="44">
        <v>0</v>
      </c>
      <c r="CF14" s="28">
        <f t="shared" si="14"/>
        <v>0</v>
      </c>
      <c r="CI14" s="30" t="s">
        <v>21</v>
      </c>
      <c r="CJ14" s="44">
        <v>0</v>
      </c>
      <c r="CK14" s="44">
        <v>6</v>
      </c>
      <c r="CL14" s="44">
        <v>0</v>
      </c>
      <c r="CM14" s="44">
        <v>1</v>
      </c>
      <c r="CN14" s="28">
        <f t="shared" si="15"/>
        <v>7</v>
      </c>
      <c r="CP14" s="30" t="s">
        <v>21</v>
      </c>
      <c r="CQ14" s="44"/>
      <c r="CR14" s="44">
        <v>0</v>
      </c>
      <c r="CS14" s="44"/>
      <c r="CT14" s="44"/>
      <c r="CU14" s="28">
        <f t="shared" si="16"/>
        <v>0</v>
      </c>
      <c r="CW14" s="30" t="s">
        <v>21</v>
      </c>
      <c r="CX14" s="44"/>
      <c r="CY14" s="44">
        <v>0</v>
      </c>
      <c r="CZ14" s="44"/>
      <c r="DA14" s="44"/>
      <c r="DB14" s="28">
        <f t="shared" si="17"/>
        <v>0</v>
      </c>
      <c r="DD14" s="30" t="s">
        <v>21</v>
      </c>
      <c r="DE14" s="44"/>
      <c r="DF14" s="44">
        <v>0</v>
      </c>
      <c r="DG14" s="44"/>
      <c r="DH14" s="44"/>
      <c r="DI14" s="28">
        <f t="shared" si="18"/>
        <v>0</v>
      </c>
      <c r="DL14" s="30" t="s">
        <v>21</v>
      </c>
      <c r="DM14" s="44">
        <f t="shared" si="19"/>
        <v>22</v>
      </c>
      <c r="DN14" s="44">
        <f t="shared" si="20"/>
        <v>52</v>
      </c>
      <c r="DO14" s="44">
        <f t="shared" si="21"/>
        <v>1</v>
      </c>
      <c r="DP14" s="44">
        <f t="shared" si="22"/>
        <v>24</v>
      </c>
      <c r="DQ14" s="44">
        <f t="shared" si="23"/>
        <v>99</v>
      </c>
    </row>
    <row r="15" spans="1:121" s="30" customFormat="1" ht="12.75" customHeight="1" x14ac:dyDescent="0.35">
      <c r="A15" s="29">
        <v>61</v>
      </c>
      <c r="B15" s="31" t="s">
        <v>60</v>
      </c>
      <c r="C15" s="44">
        <v>0</v>
      </c>
      <c r="D15" s="44">
        <v>0</v>
      </c>
      <c r="E15" s="44">
        <v>0</v>
      </c>
      <c r="F15" s="44">
        <v>0</v>
      </c>
      <c r="G15" s="28">
        <f t="shared" si="3"/>
        <v>0</v>
      </c>
      <c r="I15" s="31" t="s">
        <v>60</v>
      </c>
      <c r="J15" s="44">
        <v>5</v>
      </c>
      <c r="K15" s="44">
        <v>5</v>
      </c>
      <c r="L15" s="44">
        <v>0</v>
      </c>
      <c r="M15" s="44">
        <v>0</v>
      </c>
      <c r="N15" s="28">
        <f t="shared" si="4"/>
        <v>10</v>
      </c>
      <c r="P15" s="31" t="s">
        <v>60</v>
      </c>
      <c r="Q15" s="44">
        <v>0</v>
      </c>
      <c r="R15" s="44">
        <v>0</v>
      </c>
      <c r="S15" s="44">
        <v>0</v>
      </c>
      <c r="T15" s="44">
        <v>0</v>
      </c>
      <c r="U15" s="28">
        <f t="shared" si="5"/>
        <v>0</v>
      </c>
      <c r="W15" s="31" t="s">
        <v>60</v>
      </c>
      <c r="X15" s="44">
        <v>0</v>
      </c>
      <c r="Y15" s="44">
        <v>0</v>
      </c>
      <c r="Z15" s="44">
        <v>0</v>
      </c>
      <c r="AA15" s="44">
        <v>0</v>
      </c>
      <c r="AB15" s="28">
        <f t="shared" si="6"/>
        <v>0</v>
      </c>
      <c r="AD15" s="31" t="s">
        <v>60</v>
      </c>
      <c r="AE15" s="44">
        <v>0</v>
      </c>
      <c r="AF15" s="44">
        <v>0</v>
      </c>
      <c r="AG15" s="44">
        <v>0</v>
      </c>
      <c r="AH15" s="44">
        <v>0</v>
      </c>
      <c r="AI15" s="28">
        <f t="shared" si="7"/>
        <v>0</v>
      </c>
      <c r="AK15" s="31" t="s">
        <v>60</v>
      </c>
      <c r="AL15" s="44">
        <v>3</v>
      </c>
      <c r="AM15" s="44">
        <v>0</v>
      </c>
      <c r="AN15" s="44">
        <v>0</v>
      </c>
      <c r="AO15" s="44">
        <v>4</v>
      </c>
      <c r="AP15" s="28">
        <f t="shared" si="8"/>
        <v>7</v>
      </c>
      <c r="AR15" s="31" t="s">
        <v>60</v>
      </c>
      <c r="AS15" s="44">
        <v>0</v>
      </c>
      <c r="AT15" s="44">
        <v>0</v>
      </c>
      <c r="AU15" s="44">
        <v>0</v>
      </c>
      <c r="AV15" s="44">
        <v>0</v>
      </c>
      <c r="AW15" s="28">
        <f t="shared" si="9"/>
        <v>0</v>
      </c>
      <c r="AY15" s="31" t="s">
        <v>60</v>
      </c>
      <c r="AZ15" s="44">
        <v>15</v>
      </c>
      <c r="BA15" s="44">
        <v>14</v>
      </c>
      <c r="BB15" s="44">
        <v>0</v>
      </c>
      <c r="BC15" s="44">
        <v>6</v>
      </c>
      <c r="BD15" s="28">
        <f t="shared" si="10"/>
        <v>35</v>
      </c>
      <c r="BF15" s="31" t="s">
        <v>60</v>
      </c>
      <c r="BG15" s="44">
        <v>2</v>
      </c>
      <c r="BH15" s="44">
        <v>0</v>
      </c>
      <c r="BI15" s="44">
        <v>0</v>
      </c>
      <c r="BJ15" s="44">
        <v>0</v>
      </c>
      <c r="BK15" s="28">
        <f t="shared" si="11"/>
        <v>2</v>
      </c>
      <c r="BM15" s="31" t="s">
        <v>60</v>
      </c>
      <c r="BN15" s="44">
        <v>0</v>
      </c>
      <c r="BO15" s="44">
        <v>1</v>
      </c>
      <c r="BP15" s="44">
        <v>0</v>
      </c>
      <c r="BQ15" s="44"/>
      <c r="BR15" s="28">
        <f t="shared" si="12"/>
        <v>1</v>
      </c>
      <c r="BT15" s="31" t="s">
        <v>60</v>
      </c>
      <c r="BU15" s="44">
        <v>1</v>
      </c>
      <c r="BV15" s="44">
        <v>0</v>
      </c>
      <c r="BW15" s="44">
        <v>1</v>
      </c>
      <c r="BX15" s="44">
        <v>12</v>
      </c>
      <c r="BY15" s="28">
        <f t="shared" si="13"/>
        <v>14</v>
      </c>
      <c r="CA15" s="31" t="s">
        <v>60</v>
      </c>
      <c r="CB15" s="44">
        <v>0</v>
      </c>
      <c r="CC15" s="44">
        <v>1</v>
      </c>
      <c r="CD15" s="44">
        <v>0</v>
      </c>
      <c r="CE15" s="44">
        <v>1</v>
      </c>
      <c r="CF15" s="28">
        <f t="shared" si="14"/>
        <v>2</v>
      </c>
      <c r="CI15" s="31" t="s">
        <v>60</v>
      </c>
      <c r="CJ15" s="44">
        <v>6</v>
      </c>
      <c r="CK15" s="44">
        <v>78</v>
      </c>
      <c r="CL15" s="44">
        <v>1</v>
      </c>
      <c r="CM15" s="44">
        <v>13</v>
      </c>
      <c r="CN15" s="28">
        <f t="shared" si="15"/>
        <v>98</v>
      </c>
      <c r="CP15" s="31" t="s">
        <v>60</v>
      </c>
      <c r="CQ15" s="44"/>
      <c r="CR15" s="44">
        <v>12</v>
      </c>
      <c r="CS15" s="44"/>
      <c r="CT15" s="44"/>
      <c r="CU15" s="28">
        <f t="shared" si="16"/>
        <v>12</v>
      </c>
      <c r="CW15" s="31" t="s">
        <v>60</v>
      </c>
      <c r="CX15" s="44"/>
      <c r="CY15" s="44">
        <v>20</v>
      </c>
      <c r="CZ15" s="44"/>
      <c r="DA15" s="44"/>
      <c r="DB15" s="28">
        <f t="shared" si="17"/>
        <v>20</v>
      </c>
      <c r="DD15" s="31" t="s">
        <v>60</v>
      </c>
      <c r="DE15" s="44"/>
      <c r="DF15" s="44">
        <v>0</v>
      </c>
      <c r="DG15" s="44"/>
      <c r="DH15" s="44"/>
      <c r="DI15" s="28">
        <f t="shared" si="18"/>
        <v>0</v>
      </c>
      <c r="DL15" s="31" t="s">
        <v>60</v>
      </c>
      <c r="DM15" s="44">
        <f t="shared" si="19"/>
        <v>32</v>
      </c>
      <c r="DN15" s="44">
        <f t="shared" si="20"/>
        <v>131</v>
      </c>
      <c r="DO15" s="44">
        <f t="shared" si="21"/>
        <v>2</v>
      </c>
      <c r="DP15" s="44">
        <f t="shared" si="22"/>
        <v>36</v>
      </c>
      <c r="DQ15" s="44">
        <f t="shared" si="23"/>
        <v>201</v>
      </c>
    </row>
    <row r="16" spans="1:121" s="30" customFormat="1" ht="12.75" customHeight="1" x14ac:dyDescent="0.35">
      <c r="A16" s="29">
        <v>62</v>
      </c>
      <c r="B16" s="30" t="s">
        <v>22</v>
      </c>
      <c r="C16" s="44">
        <v>0</v>
      </c>
      <c r="D16" s="44">
        <v>0</v>
      </c>
      <c r="E16" s="44">
        <v>0</v>
      </c>
      <c r="F16" s="44">
        <v>0</v>
      </c>
      <c r="G16" s="28">
        <f t="shared" si="3"/>
        <v>0</v>
      </c>
      <c r="I16" s="30" t="s">
        <v>22</v>
      </c>
      <c r="J16" s="44">
        <v>1</v>
      </c>
      <c r="K16" s="44">
        <v>4</v>
      </c>
      <c r="L16" s="44">
        <v>0</v>
      </c>
      <c r="M16" s="44">
        <v>1</v>
      </c>
      <c r="N16" s="28">
        <f t="shared" si="4"/>
        <v>6</v>
      </c>
      <c r="P16" s="30" t="s">
        <v>22</v>
      </c>
      <c r="Q16" s="44">
        <v>0</v>
      </c>
      <c r="R16" s="44">
        <v>0</v>
      </c>
      <c r="S16" s="44">
        <v>0</v>
      </c>
      <c r="T16" s="44">
        <v>1</v>
      </c>
      <c r="U16" s="28">
        <f t="shared" si="5"/>
        <v>1</v>
      </c>
      <c r="W16" s="30" t="s">
        <v>22</v>
      </c>
      <c r="X16" s="44">
        <v>0</v>
      </c>
      <c r="Y16" s="44">
        <v>0</v>
      </c>
      <c r="Z16" s="44">
        <v>0</v>
      </c>
      <c r="AA16" s="44">
        <v>0</v>
      </c>
      <c r="AB16" s="28">
        <f t="shared" si="6"/>
        <v>0</v>
      </c>
      <c r="AD16" s="30" t="s">
        <v>22</v>
      </c>
      <c r="AE16" s="44">
        <v>0</v>
      </c>
      <c r="AF16" s="44">
        <v>0</v>
      </c>
      <c r="AG16" s="44">
        <v>0</v>
      </c>
      <c r="AH16" s="44">
        <v>0</v>
      </c>
      <c r="AI16" s="28">
        <f t="shared" si="7"/>
        <v>0</v>
      </c>
      <c r="AK16" s="30" t="s">
        <v>22</v>
      </c>
      <c r="AL16" s="44">
        <v>0</v>
      </c>
      <c r="AM16" s="44">
        <v>0</v>
      </c>
      <c r="AN16" s="44">
        <v>0</v>
      </c>
      <c r="AO16" s="44">
        <v>16</v>
      </c>
      <c r="AP16" s="28">
        <f t="shared" si="8"/>
        <v>16</v>
      </c>
      <c r="AR16" s="30" t="s">
        <v>22</v>
      </c>
      <c r="AS16" s="44">
        <v>0</v>
      </c>
      <c r="AT16" s="44">
        <v>0</v>
      </c>
      <c r="AU16" s="44">
        <v>0</v>
      </c>
      <c r="AV16" s="44">
        <v>0</v>
      </c>
      <c r="AW16" s="28">
        <f t="shared" si="9"/>
        <v>0</v>
      </c>
      <c r="AY16" s="30" t="s">
        <v>22</v>
      </c>
      <c r="AZ16" s="44">
        <v>22</v>
      </c>
      <c r="BA16" s="44">
        <v>9</v>
      </c>
      <c r="BB16" s="44">
        <v>0</v>
      </c>
      <c r="BC16" s="44">
        <v>3</v>
      </c>
      <c r="BD16" s="28">
        <f t="shared" si="10"/>
        <v>34</v>
      </c>
      <c r="BF16" s="30" t="s">
        <v>22</v>
      </c>
      <c r="BG16" s="44">
        <v>1</v>
      </c>
      <c r="BH16" s="44">
        <v>0</v>
      </c>
      <c r="BI16" s="44">
        <v>0</v>
      </c>
      <c r="BJ16" s="44">
        <v>0</v>
      </c>
      <c r="BK16" s="28">
        <f t="shared" si="11"/>
        <v>1</v>
      </c>
      <c r="BM16" s="30" t="s">
        <v>22</v>
      </c>
      <c r="BN16" s="44">
        <v>0</v>
      </c>
      <c r="BO16" s="44">
        <v>0</v>
      </c>
      <c r="BP16" s="44">
        <v>0</v>
      </c>
      <c r="BQ16" s="44"/>
      <c r="BR16" s="28">
        <f t="shared" si="12"/>
        <v>0</v>
      </c>
      <c r="BT16" s="30" t="s">
        <v>22</v>
      </c>
      <c r="BU16" s="44">
        <v>2</v>
      </c>
      <c r="BV16" s="44">
        <v>2</v>
      </c>
      <c r="BW16" s="44">
        <v>1</v>
      </c>
      <c r="BX16" s="44">
        <v>12</v>
      </c>
      <c r="BY16" s="28">
        <f t="shared" si="13"/>
        <v>17</v>
      </c>
      <c r="CA16" s="30" t="s">
        <v>22</v>
      </c>
      <c r="CB16" s="44">
        <v>0</v>
      </c>
      <c r="CC16" s="44">
        <v>0</v>
      </c>
      <c r="CD16" s="44">
        <v>0</v>
      </c>
      <c r="CE16" s="44">
        <v>0</v>
      </c>
      <c r="CF16" s="28">
        <f t="shared" si="14"/>
        <v>0</v>
      </c>
      <c r="CI16" s="30" t="s">
        <v>22</v>
      </c>
      <c r="CJ16" s="44">
        <v>1</v>
      </c>
      <c r="CK16" s="44">
        <v>49</v>
      </c>
      <c r="CL16" s="44">
        <v>1</v>
      </c>
      <c r="CM16" s="44">
        <v>15</v>
      </c>
      <c r="CN16" s="28">
        <f t="shared" si="15"/>
        <v>66</v>
      </c>
      <c r="CP16" s="30" t="s">
        <v>22</v>
      </c>
      <c r="CQ16" s="44"/>
      <c r="CR16" s="44">
        <v>5</v>
      </c>
      <c r="CS16" s="44"/>
      <c r="CT16" s="44"/>
      <c r="CU16" s="28">
        <f t="shared" si="16"/>
        <v>5</v>
      </c>
      <c r="CW16" s="30" t="s">
        <v>22</v>
      </c>
      <c r="CX16" s="44"/>
      <c r="CY16" s="44">
        <v>0</v>
      </c>
      <c r="CZ16" s="44"/>
      <c r="DA16" s="44"/>
      <c r="DB16" s="28">
        <f t="shared" si="17"/>
        <v>0</v>
      </c>
      <c r="DD16" s="30" t="s">
        <v>22</v>
      </c>
      <c r="DE16" s="44"/>
      <c r="DF16" s="44">
        <v>0</v>
      </c>
      <c r="DG16" s="44"/>
      <c r="DH16" s="44"/>
      <c r="DI16" s="28">
        <f t="shared" si="18"/>
        <v>0</v>
      </c>
      <c r="DL16" s="30" t="s">
        <v>22</v>
      </c>
      <c r="DM16" s="44">
        <f t="shared" si="19"/>
        <v>27</v>
      </c>
      <c r="DN16" s="44">
        <f t="shared" si="20"/>
        <v>69</v>
      </c>
      <c r="DO16" s="44">
        <f t="shared" si="21"/>
        <v>2</v>
      </c>
      <c r="DP16" s="44">
        <f t="shared" si="22"/>
        <v>48</v>
      </c>
      <c r="DQ16" s="44">
        <f t="shared" si="23"/>
        <v>146</v>
      </c>
    </row>
    <row r="17" spans="1:121" s="30" customFormat="1" ht="12.75" customHeight="1" x14ac:dyDescent="0.35">
      <c r="A17" s="29">
        <v>58</v>
      </c>
      <c r="B17" s="30" t="s">
        <v>23</v>
      </c>
      <c r="C17" s="44">
        <v>0</v>
      </c>
      <c r="D17" s="44">
        <v>0</v>
      </c>
      <c r="E17" s="44">
        <v>0</v>
      </c>
      <c r="F17" s="44">
        <v>0</v>
      </c>
      <c r="G17" s="28">
        <f t="shared" si="3"/>
        <v>0</v>
      </c>
      <c r="I17" s="30" t="s">
        <v>23</v>
      </c>
      <c r="J17" s="44">
        <v>4</v>
      </c>
      <c r="K17" s="44">
        <v>2</v>
      </c>
      <c r="L17" s="44">
        <v>0</v>
      </c>
      <c r="M17" s="44">
        <v>0</v>
      </c>
      <c r="N17" s="28">
        <f t="shared" si="4"/>
        <v>6</v>
      </c>
      <c r="P17" s="30" t="s">
        <v>23</v>
      </c>
      <c r="Q17" s="44">
        <v>0</v>
      </c>
      <c r="R17" s="44">
        <v>0</v>
      </c>
      <c r="S17" s="44">
        <v>0</v>
      </c>
      <c r="T17" s="44">
        <v>0</v>
      </c>
      <c r="U17" s="28">
        <f t="shared" si="5"/>
        <v>0</v>
      </c>
      <c r="W17" s="30" t="s">
        <v>23</v>
      </c>
      <c r="X17" s="44">
        <v>0</v>
      </c>
      <c r="Y17" s="44">
        <v>0</v>
      </c>
      <c r="Z17" s="44">
        <v>0</v>
      </c>
      <c r="AA17" s="44">
        <v>0</v>
      </c>
      <c r="AB17" s="28">
        <f t="shared" si="6"/>
        <v>0</v>
      </c>
      <c r="AD17" s="30" t="s">
        <v>23</v>
      </c>
      <c r="AE17" s="44">
        <v>0</v>
      </c>
      <c r="AF17" s="44">
        <v>0</v>
      </c>
      <c r="AG17" s="44">
        <v>0</v>
      </c>
      <c r="AH17" s="44">
        <v>0</v>
      </c>
      <c r="AI17" s="28">
        <f t="shared" si="7"/>
        <v>0</v>
      </c>
      <c r="AK17" s="30" t="s">
        <v>23</v>
      </c>
      <c r="AL17" s="44">
        <v>0</v>
      </c>
      <c r="AM17" s="44">
        <v>0</v>
      </c>
      <c r="AN17" s="44">
        <v>6</v>
      </c>
      <c r="AO17" s="44">
        <v>7</v>
      </c>
      <c r="AP17" s="28">
        <f t="shared" si="8"/>
        <v>13</v>
      </c>
      <c r="AR17" s="30" t="s">
        <v>23</v>
      </c>
      <c r="AS17" s="44">
        <v>0</v>
      </c>
      <c r="AT17" s="44">
        <v>0</v>
      </c>
      <c r="AU17" s="44">
        <v>0</v>
      </c>
      <c r="AV17" s="44">
        <v>0</v>
      </c>
      <c r="AW17" s="28">
        <f t="shared" si="9"/>
        <v>0</v>
      </c>
      <c r="AY17" s="30" t="s">
        <v>23</v>
      </c>
      <c r="AZ17" s="44">
        <v>13</v>
      </c>
      <c r="BA17" s="44">
        <v>2</v>
      </c>
      <c r="BB17" s="44">
        <v>0</v>
      </c>
      <c r="BC17" s="44">
        <v>0</v>
      </c>
      <c r="BD17" s="28">
        <f t="shared" si="10"/>
        <v>15</v>
      </c>
      <c r="BF17" s="30" t="s">
        <v>23</v>
      </c>
      <c r="BG17" s="44">
        <v>2</v>
      </c>
      <c r="BH17" s="44">
        <v>0</v>
      </c>
      <c r="BI17" s="44">
        <v>0</v>
      </c>
      <c r="BJ17" s="44">
        <v>0</v>
      </c>
      <c r="BK17" s="28">
        <f t="shared" si="11"/>
        <v>2</v>
      </c>
      <c r="BM17" s="30" t="s">
        <v>23</v>
      </c>
      <c r="BN17" s="44">
        <v>0</v>
      </c>
      <c r="BO17" s="44">
        <v>0</v>
      </c>
      <c r="BP17" s="44">
        <v>0</v>
      </c>
      <c r="BQ17" s="44"/>
      <c r="BR17" s="28">
        <f t="shared" si="12"/>
        <v>0</v>
      </c>
      <c r="BT17" s="30" t="s">
        <v>23</v>
      </c>
      <c r="BU17" s="44">
        <v>0</v>
      </c>
      <c r="BV17" s="44">
        <v>4</v>
      </c>
      <c r="BW17" s="44">
        <v>1</v>
      </c>
      <c r="BX17" s="44">
        <v>4</v>
      </c>
      <c r="BY17" s="28">
        <f t="shared" si="13"/>
        <v>9</v>
      </c>
      <c r="CA17" s="30" t="s">
        <v>23</v>
      </c>
      <c r="CB17" s="44">
        <v>0</v>
      </c>
      <c r="CC17" s="44">
        <v>0</v>
      </c>
      <c r="CD17" s="44">
        <v>0</v>
      </c>
      <c r="CE17" s="44">
        <v>0</v>
      </c>
      <c r="CF17" s="28">
        <f t="shared" si="14"/>
        <v>0</v>
      </c>
      <c r="CI17" s="30" t="s">
        <v>23</v>
      </c>
      <c r="CJ17" s="44">
        <v>0</v>
      </c>
      <c r="CK17" s="44">
        <v>10</v>
      </c>
      <c r="CL17" s="44">
        <v>0</v>
      </c>
      <c r="CM17" s="44">
        <v>3</v>
      </c>
      <c r="CN17" s="28">
        <f t="shared" si="15"/>
        <v>13</v>
      </c>
      <c r="CP17" s="30" t="s">
        <v>23</v>
      </c>
      <c r="CQ17" s="44"/>
      <c r="CR17" s="44">
        <v>0</v>
      </c>
      <c r="CS17" s="44"/>
      <c r="CT17" s="44"/>
      <c r="CU17" s="28">
        <f t="shared" si="16"/>
        <v>0</v>
      </c>
      <c r="CW17" s="30" t="s">
        <v>23</v>
      </c>
      <c r="CX17" s="44"/>
      <c r="CY17" s="44">
        <v>0</v>
      </c>
      <c r="CZ17" s="44"/>
      <c r="DA17" s="44"/>
      <c r="DB17" s="28">
        <f t="shared" si="17"/>
        <v>0</v>
      </c>
      <c r="DD17" s="30" t="s">
        <v>23</v>
      </c>
      <c r="DE17" s="44"/>
      <c r="DF17" s="44">
        <v>0</v>
      </c>
      <c r="DG17" s="44"/>
      <c r="DH17" s="44"/>
      <c r="DI17" s="28">
        <f t="shared" si="18"/>
        <v>0</v>
      </c>
      <c r="DL17" s="30" t="s">
        <v>23</v>
      </c>
      <c r="DM17" s="44">
        <f t="shared" si="19"/>
        <v>19</v>
      </c>
      <c r="DN17" s="44">
        <f t="shared" si="20"/>
        <v>18</v>
      </c>
      <c r="DO17" s="44">
        <f t="shared" si="21"/>
        <v>7</v>
      </c>
      <c r="DP17" s="44">
        <f t="shared" si="22"/>
        <v>14</v>
      </c>
      <c r="DQ17" s="44">
        <f t="shared" si="23"/>
        <v>58</v>
      </c>
    </row>
    <row r="18" spans="1:121" s="30" customFormat="1" ht="12.75" customHeight="1" x14ac:dyDescent="0.35">
      <c r="A18" s="29">
        <v>63</v>
      </c>
      <c r="B18" s="30" t="s">
        <v>24</v>
      </c>
      <c r="C18" s="44">
        <v>0</v>
      </c>
      <c r="D18" s="44">
        <v>0</v>
      </c>
      <c r="E18" s="44">
        <v>0</v>
      </c>
      <c r="F18" s="44">
        <v>0</v>
      </c>
      <c r="G18" s="28">
        <f t="shared" si="3"/>
        <v>0</v>
      </c>
      <c r="I18" s="30" t="s">
        <v>24</v>
      </c>
      <c r="J18" s="44">
        <v>1</v>
      </c>
      <c r="K18" s="44">
        <v>0</v>
      </c>
      <c r="L18" s="44">
        <v>0</v>
      </c>
      <c r="M18" s="44">
        <v>0</v>
      </c>
      <c r="N18" s="28">
        <f t="shared" si="4"/>
        <v>1</v>
      </c>
      <c r="P18" s="30" t="s">
        <v>24</v>
      </c>
      <c r="Q18" s="44">
        <v>0</v>
      </c>
      <c r="R18" s="44">
        <v>0</v>
      </c>
      <c r="S18" s="44">
        <v>0</v>
      </c>
      <c r="T18" s="44">
        <v>0</v>
      </c>
      <c r="U18" s="28">
        <f t="shared" si="5"/>
        <v>0</v>
      </c>
      <c r="W18" s="30" t="s">
        <v>24</v>
      </c>
      <c r="X18" s="44">
        <v>1</v>
      </c>
      <c r="Y18" s="44">
        <v>0</v>
      </c>
      <c r="Z18" s="44">
        <v>0</v>
      </c>
      <c r="AA18" s="44">
        <v>0</v>
      </c>
      <c r="AB18" s="28">
        <f t="shared" si="6"/>
        <v>1</v>
      </c>
      <c r="AD18" s="30" t="s">
        <v>24</v>
      </c>
      <c r="AE18" s="44">
        <v>0</v>
      </c>
      <c r="AF18" s="44">
        <v>0</v>
      </c>
      <c r="AG18" s="44">
        <v>0</v>
      </c>
      <c r="AH18" s="44">
        <v>0</v>
      </c>
      <c r="AI18" s="28">
        <f t="shared" si="7"/>
        <v>0</v>
      </c>
      <c r="AK18" s="30" t="s">
        <v>24</v>
      </c>
      <c r="AL18" s="44">
        <v>6</v>
      </c>
      <c r="AM18" s="44">
        <v>0</v>
      </c>
      <c r="AN18" s="44">
        <v>0</v>
      </c>
      <c r="AO18" s="44">
        <v>0</v>
      </c>
      <c r="AP18" s="28">
        <f t="shared" si="8"/>
        <v>6</v>
      </c>
      <c r="AR18" s="30" t="s">
        <v>24</v>
      </c>
      <c r="AS18" s="44">
        <v>0</v>
      </c>
      <c r="AT18" s="44">
        <v>0</v>
      </c>
      <c r="AU18" s="44">
        <v>0</v>
      </c>
      <c r="AV18" s="44">
        <v>0</v>
      </c>
      <c r="AW18" s="28">
        <f t="shared" si="9"/>
        <v>0</v>
      </c>
      <c r="AY18" s="30" t="s">
        <v>24</v>
      </c>
      <c r="AZ18" s="44">
        <v>8</v>
      </c>
      <c r="BA18" s="44">
        <v>4</v>
      </c>
      <c r="BB18" s="44">
        <v>1</v>
      </c>
      <c r="BC18" s="44">
        <v>3</v>
      </c>
      <c r="BD18" s="28">
        <f t="shared" si="10"/>
        <v>16</v>
      </c>
      <c r="BF18" s="30" t="s">
        <v>24</v>
      </c>
      <c r="BG18" s="44">
        <v>5</v>
      </c>
      <c r="BH18" s="44">
        <v>0</v>
      </c>
      <c r="BI18" s="44">
        <v>0</v>
      </c>
      <c r="BJ18" s="44">
        <v>0</v>
      </c>
      <c r="BK18" s="28">
        <f t="shared" si="11"/>
        <v>5</v>
      </c>
      <c r="BM18" s="30" t="s">
        <v>24</v>
      </c>
      <c r="BN18" s="44">
        <v>0</v>
      </c>
      <c r="BO18" s="44">
        <v>0</v>
      </c>
      <c r="BP18" s="44">
        <v>0</v>
      </c>
      <c r="BQ18" s="44"/>
      <c r="BR18" s="28">
        <f t="shared" si="12"/>
        <v>0</v>
      </c>
      <c r="BT18" s="30" t="s">
        <v>24</v>
      </c>
      <c r="BU18" s="44">
        <v>2</v>
      </c>
      <c r="BV18" s="44">
        <v>25</v>
      </c>
      <c r="BW18" s="44">
        <v>3</v>
      </c>
      <c r="BX18" s="44">
        <v>11</v>
      </c>
      <c r="BY18" s="28">
        <f t="shared" si="13"/>
        <v>41</v>
      </c>
      <c r="CA18" s="30" t="s">
        <v>24</v>
      </c>
      <c r="CB18" s="44">
        <v>0</v>
      </c>
      <c r="CC18" s="44">
        <v>0</v>
      </c>
      <c r="CD18" s="44">
        <v>0</v>
      </c>
      <c r="CE18" s="44">
        <v>1</v>
      </c>
      <c r="CF18" s="28">
        <f t="shared" si="14"/>
        <v>1</v>
      </c>
      <c r="CI18" s="30" t="s">
        <v>24</v>
      </c>
      <c r="CJ18" s="44">
        <v>0</v>
      </c>
      <c r="CK18" s="44">
        <v>0</v>
      </c>
      <c r="CL18" s="44">
        <v>0</v>
      </c>
      <c r="CM18" s="44">
        <v>5</v>
      </c>
      <c r="CN18" s="28">
        <f t="shared" si="15"/>
        <v>5</v>
      </c>
      <c r="CP18" s="30" t="s">
        <v>24</v>
      </c>
      <c r="CQ18" s="44"/>
      <c r="CR18" s="44">
        <v>0</v>
      </c>
      <c r="CS18" s="44"/>
      <c r="CT18" s="44"/>
      <c r="CU18" s="28">
        <f t="shared" si="16"/>
        <v>0</v>
      </c>
      <c r="CW18" s="30" t="s">
        <v>24</v>
      </c>
      <c r="CX18" s="44"/>
      <c r="CY18" s="44">
        <v>0</v>
      </c>
      <c r="CZ18" s="44"/>
      <c r="DA18" s="44"/>
      <c r="DB18" s="28">
        <f t="shared" si="17"/>
        <v>0</v>
      </c>
      <c r="DD18" s="30" t="s">
        <v>24</v>
      </c>
      <c r="DE18" s="44"/>
      <c r="DF18" s="44">
        <v>0</v>
      </c>
      <c r="DG18" s="44"/>
      <c r="DH18" s="44"/>
      <c r="DI18" s="28">
        <f t="shared" si="18"/>
        <v>0</v>
      </c>
      <c r="DL18" s="30" t="s">
        <v>24</v>
      </c>
      <c r="DM18" s="44">
        <f t="shared" si="19"/>
        <v>23</v>
      </c>
      <c r="DN18" s="44">
        <f t="shared" si="20"/>
        <v>29</v>
      </c>
      <c r="DO18" s="44">
        <f t="shared" si="21"/>
        <v>4</v>
      </c>
      <c r="DP18" s="44">
        <f t="shared" si="22"/>
        <v>20</v>
      </c>
      <c r="DQ18" s="44">
        <f t="shared" si="23"/>
        <v>76</v>
      </c>
    </row>
    <row r="19" spans="1:121" s="30" customFormat="1" ht="12.75" customHeight="1" x14ac:dyDescent="0.35">
      <c r="A19" s="29">
        <v>64</v>
      </c>
      <c r="B19" s="30" t="s">
        <v>25</v>
      </c>
      <c r="C19" s="44">
        <v>2</v>
      </c>
      <c r="D19" s="44">
        <v>1</v>
      </c>
      <c r="E19" s="44">
        <v>0</v>
      </c>
      <c r="F19" s="44">
        <v>3</v>
      </c>
      <c r="G19" s="28">
        <f t="shared" si="3"/>
        <v>6</v>
      </c>
      <c r="I19" s="30" t="s">
        <v>25</v>
      </c>
      <c r="J19" s="44">
        <v>3</v>
      </c>
      <c r="K19" s="44">
        <v>2</v>
      </c>
      <c r="L19" s="44">
        <v>0</v>
      </c>
      <c r="M19" s="44">
        <v>1</v>
      </c>
      <c r="N19" s="28">
        <f t="shared" si="4"/>
        <v>6</v>
      </c>
      <c r="P19" s="30" t="s">
        <v>25</v>
      </c>
      <c r="Q19" s="44">
        <v>0</v>
      </c>
      <c r="R19" s="44">
        <v>0</v>
      </c>
      <c r="S19" s="44">
        <v>0</v>
      </c>
      <c r="T19" s="44">
        <v>0</v>
      </c>
      <c r="U19" s="28">
        <f t="shared" si="5"/>
        <v>0</v>
      </c>
      <c r="W19" s="30" t="s">
        <v>25</v>
      </c>
      <c r="X19" s="44">
        <v>0</v>
      </c>
      <c r="Y19" s="44">
        <v>0</v>
      </c>
      <c r="Z19" s="44">
        <v>0</v>
      </c>
      <c r="AA19" s="44">
        <v>0</v>
      </c>
      <c r="AB19" s="28">
        <f t="shared" si="6"/>
        <v>0</v>
      </c>
      <c r="AD19" s="30" t="s">
        <v>25</v>
      </c>
      <c r="AE19" s="44">
        <v>0</v>
      </c>
      <c r="AF19" s="44">
        <v>0</v>
      </c>
      <c r="AG19" s="44">
        <v>0</v>
      </c>
      <c r="AH19" s="44">
        <v>1</v>
      </c>
      <c r="AI19" s="28">
        <f t="shared" si="7"/>
        <v>1</v>
      </c>
      <c r="AK19" s="30" t="s">
        <v>25</v>
      </c>
      <c r="AL19" s="44">
        <v>1</v>
      </c>
      <c r="AM19" s="44">
        <v>0</v>
      </c>
      <c r="AN19" s="44">
        <v>0</v>
      </c>
      <c r="AO19" s="44">
        <v>1</v>
      </c>
      <c r="AP19" s="28">
        <f t="shared" si="8"/>
        <v>2</v>
      </c>
      <c r="AR19" s="30" t="s">
        <v>25</v>
      </c>
      <c r="AS19" s="44">
        <v>44</v>
      </c>
      <c r="AT19" s="44">
        <v>1</v>
      </c>
      <c r="AU19" s="44">
        <v>0</v>
      </c>
      <c r="AV19" s="44">
        <v>4</v>
      </c>
      <c r="AW19" s="28">
        <f t="shared" si="9"/>
        <v>49</v>
      </c>
      <c r="AY19" s="30" t="s">
        <v>25</v>
      </c>
      <c r="AZ19" s="44">
        <v>29</v>
      </c>
      <c r="BA19" s="44">
        <v>5</v>
      </c>
      <c r="BB19" s="44">
        <v>0</v>
      </c>
      <c r="BC19" s="44">
        <v>12</v>
      </c>
      <c r="BD19" s="28">
        <f t="shared" si="10"/>
        <v>46</v>
      </c>
      <c r="BF19" s="30" t="s">
        <v>25</v>
      </c>
      <c r="BG19" s="44">
        <v>5</v>
      </c>
      <c r="BH19" s="44">
        <v>0</v>
      </c>
      <c r="BI19" s="44">
        <v>0</v>
      </c>
      <c r="BJ19" s="44">
        <v>1</v>
      </c>
      <c r="BK19" s="28">
        <f t="shared" si="11"/>
        <v>6</v>
      </c>
      <c r="BM19" s="30" t="s">
        <v>25</v>
      </c>
      <c r="BN19" s="44">
        <v>0</v>
      </c>
      <c r="BO19" s="44">
        <v>0</v>
      </c>
      <c r="BP19" s="44">
        <v>0</v>
      </c>
      <c r="BQ19" s="44"/>
      <c r="BR19" s="28">
        <f t="shared" si="12"/>
        <v>0</v>
      </c>
      <c r="BT19" s="30" t="s">
        <v>25</v>
      </c>
      <c r="BU19" s="44">
        <v>5</v>
      </c>
      <c r="BV19" s="44">
        <v>37</v>
      </c>
      <c r="BW19" s="44">
        <v>1</v>
      </c>
      <c r="BX19" s="44">
        <v>31</v>
      </c>
      <c r="BY19" s="28">
        <f t="shared" si="13"/>
        <v>74</v>
      </c>
      <c r="CA19" s="30" t="s">
        <v>25</v>
      </c>
      <c r="CB19" s="44">
        <v>1</v>
      </c>
      <c r="CC19" s="44">
        <v>0</v>
      </c>
      <c r="CD19" s="44">
        <v>0</v>
      </c>
      <c r="CE19" s="44">
        <v>0</v>
      </c>
      <c r="CF19" s="28">
        <f t="shared" si="14"/>
        <v>1</v>
      </c>
      <c r="CI19" s="30" t="s">
        <v>25</v>
      </c>
      <c r="CJ19" s="44">
        <v>1</v>
      </c>
      <c r="CK19" s="44">
        <v>3</v>
      </c>
      <c r="CL19" s="44">
        <v>0</v>
      </c>
      <c r="CM19" s="44">
        <v>9</v>
      </c>
      <c r="CN19" s="28">
        <f t="shared" si="15"/>
        <v>13</v>
      </c>
      <c r="CP19" s="30" t="s">
        <v>25</v>
      </c>
      <c r="CQ19" s="44"/>
      <c r="CR19" s="44">
        <v>3</v>
      </c>
      <c r="CS19" s="44"/>
      <c r="CT19" s="44"/>
      <c r="CU19" s="28">
        <f t="shared" si="16"/>
        <v>3</v>
      </c>
      <c r="CW19" s="30" t="s">
        <v>25</v>
      </c>
      <c r="CX19" s="44"/>
      <c r="CY19" s="44">
        <v>0</v>
      </c>
      <c r="CZ19" s="44"/>
      <c r="DA19" s="44"/>
      <c r="DB19" s="28">
        <f t="shared" si="17"/>
        <v>0</v>
      </c>
      <c r="DD19" s="30" t="s">
        <v>25</v>
      </c>
      <c r="DE19" s="44"/>
      <c r="DF19" s="44">
        <v>0</v>
      </c>
      <c r="DG19" s="44"/>
      <c r="DH19" s="44"/>
      <c r="DI19" s="28">
        <f t="shared" si="18"/>
        <v>0</v>
      </c>
      <c r="DL19" s="30" t="s">
        <v>25</v>
      </c>
      <c r="DM19" s="44">
        <f t="shared" si="19"/>
        <v>91</v>
      </c>
      <c r="DN19" s="44">
        <f t="shared" si="20"/>
        <v>52</v>
      </c>
      <c r="DO19" s="44">
        <f t="shared" si="21"/>
        <v>1</v>
      </c>
      <c r="DP19" s="44">
        <f t="shared" si="22"/>
        <v>63</v>
      </c>
      <c r="DQ19" s="44">
        <f t="shared" si="23"/>
        <v>207</v>
      </c>
    </row>
    <row r="20" spans="1:121" s="30" customFormat="1" ht="12.75" customHeight="1" x14ac:dyDescent="0.35">
      <c r="A20" s="29">
        <v>65</v>
      </c>
      <c r="B20" s="30" t="s">
        <v>26</v>
      </c>
      <c r="C20" s="44">
        <v>1</v>
      </c>
      <c r="D20" s="44">
        <v>0</v>
      </c>
      <c r="E20" s="44">
        <v>0</v>
      </c>
      <c r="F20" s="44">
        <v>0</v>
      </c>
      <c r="G20" s="28">
        <f t="shared" si="3"/>
        <v>1</v>
      </c>
      <c r="I20" s="30" t="s">
        <v>26</v>
      </c>
      <c r="J20" s="44">
        <v>0</v>
      </c>
      <c r="K20" s="44">
        <v>1</v>
      </c>
      <c r="L20" s="44">
        <v>0</v>
      </c>
      <c r="M20" s="44">
        <v>0</v>
      </c>
      <c r="N20" s="28">
        <f t="shared" si="4"/>
        <v>1</v>
      </c>
      <c r="P20" s="30" t="s">
        <v>26</v>
      </c>
      <c r="Q20" s="44">
        <v>0</v>
      </c>
      <c r="R20" s="44">
        <v>0</v>
      </c>
      <c r="S20" s="44">
        <v>0</v>
      </c>
      <c r="T20" s="44">
        <v>0</v>
      </c>
      <c r="U20" s="28">
        <f t="shared" si="5"/>
        <v>0</v>
      </c>
      <c r="W20" s="30" t="s">
        <v>26</v>
      </c>
      <c r="X20" s="44">
        <v>0</v>
      </c>
      <c r="Y20" s="44">
        <v>0</v>
      </c>
      <c r="Z20" s="44">
        <v>0</v>
      </c>
      <c r="AA20" s="44">
        <v>0</v>
      </c>
      <c r="AB20" s="28">
        <f t="shared" si="6"/>
        <v>0</v>
      </c>
      <c r="AD20" s="30" t="s">
        <v>26</v>
      </c>
      <c r="AE20" s="44">
        <v>0</v>
      </c>
      <c r="AF20" s="44">
        <v>7</v>
      </c>
      <c r="AG20" s="44">
        <v>0</v>
      </c>
      <c r="AH20" s="44">
        <v>0</v>
      </c>
      <c r="AI20" s="28">
        <f t="shared" si="7"/>
        <v>7</v>
      </c>
      <c r="AK20" s="30" t="s">
        <v>26</v>
      </c>
      <c r="AL20" s="44">
        <v>0</v>
      </c>
      <c r="AM20" s="44">
        <v>0</v>
      </c>
      <c r="AN20" s="44">
        <v>0</v>
      </c>
      <c r="AO20" s="44">
        <v>0</v>
      </c>
      <c r="AP20" s="28">
        <f t="shared" si="8"/>
        <v>0</v>
      </c>
      <c r="AR20" s="30" t="s">
        <v>26</v>
      </c>
      <c r="AS20" s="44">
        <v>2</v>
      </c>
      <c r="AT20" s="44">
        <v>0</v>
      </c>
      <c r="AU20" s="44">
        <v>0</v>
      </c>
      <c r="AV20" s="44">
        <v>1</v>
      </c>
      <c r="AW20" s="28">
        <f t="shared" si="9"/>
        <v>3</v>
      </c>
      <c r="AY20" s="30" t="s">
        <v>26</v>
      </c>
      <c r="AZ20" s="44">
        <v>12</v>
      </c>
      <c r="BA20" s="44">
        <v>1</v>
      </c>
      <c r="BB20" s="44">
        <v>0</v>
      </c>
      <c r="BC20" s="44">
        <v>2</v>
      </c>
      <c r="BD20" s="28">
        <f t="shared" si="10"/>
        <v>15</v>
      </c>
      <c r="BF20" s="30" t="s">
        <v>26</v>
      </c>
      <c r="BG20" s="44">
        <v>0</v>
      </c>
      <c r="BH20" s="44">
        <v>0</v>
      </c>
      <c r="BI20" s="44">
        <v>0</v>
      </c>
      <c r="BJ20" s="44">
        <v>0</v>
      </c>
      <c r="BK20" s="28">
        <f t="shared" si="11"/>
        <v>0</v>
      </c>
      <c r="BM20" s="30" t="s">
        <v>26</v>
      </c>
      <c r="BN20" s="44">
        <v>0</v>
      </c>
      <c r="BO20" s="44">
        <v>0</v>
      </c>
      <c r="BP20" s="44">
        <v>0</v>
      </c>
      <c r="BQ20" s="44"/>
      <c r="BR20" s="28">
        <f t="shared" si="12"/>
        <v>0</v>
      </c>
      <c r="BT20" s="30" t="s">
        <v>26</v>
      </c>
      <c r="BU20" s="44">
        <v>2</v>
      </c>
      <c r="BV20" s="44">
        <v>27</v>
      </c>
      <c r="BW20" s="44">
        <v>0</v>
      </c>
      <c r="BX20" s="44">
        <v>1</v>
      </c>
      <c r="BY20" s="28">
        <f t="shared" si="13"/>
        <v>30</v>
      </c>
      <c r="CA20" s="30" t="s">
        <v>26</v>
      </c>
      <c r="CB20" s="44">
        <v>0</v>
      </c>
      <c r="CC20" s="44">
        <v>1</v>
      </c>
      <c r="CD20" s="44">
        <v>0</v>
      </c>
      <c r="CE20" s="44">
        <v>0</v>
      </c>
      <c r="CF20" s="28">
        <f t="shared" si="14"/>
        <v>1</v>
      </c>
      <c r="CI20" s="30" t="s">
        <v>26</v>
      </c>
      <c r="CJ20" s="44">
        <v>0</v>
      </c>
      <c r="CK20" s="44">
        <v>0</v>
      </c>
      <c r="CL20" s="44">
        <v>0</v>
      </c>
      <c r="CM20" s="44">
        <v>0</v>
      </c>
      <c r="CN20" s="28">
        <f t="shared" si="15"/>
        <v>0</v>
      </c>
      <c r="CP20" s="30" t="s">
        <v>26</v>
      </c>
      <c r="CQ20" s="44"/>
      <c r="CR20" s="44">
        <v>0</v>
      </c>
      <c r="CS20" s="44"/>
      <c r="CT20" s="44"/>
      <c r="CU20" s="28">
        <f t="shared" si="16"/>
        <v>0</v>
      </c>
      <c r="CW20" s="30" t="s">
        <v>26</v>
      </c>
      <c r="CX20" s="44"/>
      <c r="CY20" s="44">
        <v>0</v>
      </c>
      <c r="CZ20" s="44"/>
      <c r="DA20" s="44"/>
      <c r="DB20" s="28">
        <f t="shared" si="17"/>
        <v>0</v>
      </c>
      <c r="DD20" s="30" t="s">
        <v>26</v>
      </c>
      <c r="DE20" s="44"/>
      <c r="DF20" s="44">
        <v>0</v>
      </c>
      <c r="DG20" s="44"/>
      <c r="DH20" s="44"/>
      <c r="DI20" s="28">
        <f t="shared" si="18"/>
        <v>0</v>
      </c>
      <c r="DL20" s="30" t="s">
        <v>26</v>
      </c>
      <c r="DM20" s="44">
        <f t="shared" si="19"/>
        <v>17</v>
      </c>
      <c r="DN20" s="44">
        <f t="shared" si="20"/>
        <v>37</v>
      </c>
      <c r="DO20" s="44">
        <f t="shared" si="21"/>
        <v>0</v>
      </c>
      <c r="DP20" s="44">
        <f t="shared" si="22"/>
        <v>4</v>
      </c>
      <c r="DQ20" s="44">
        <f t="shared" si="23"/>
        <v>58</v>
      </c>
    </row>
    <row r="21" spans="1:121" s="30" customFormat="1" ht="12.75" customHeight="1" x14ac:dyDescent="0.35">
      <c r="A21" s="29">
        <v>67</v>
      </c>
      <c r="B21" s="30" t="s">
        <v>29</v>
      </c>
      <c r="C21" s="44">
        <v>1</v>
      </c>
      <c r="D21" s="44">
        <v>1</v>
      </c>
      <c r="E21" s="44">
        <v>0</v>
      </c>
      <c r="F21" s="44">
        <v>5</v>
      </c>
      <c r="G21" s="28">
        <f t="shared" si="3"/>
        <v>7</v>
      </c>
      <c r="I21" s="30" t="s">
        <v>29</v>
      </c>
      <c r="J21" s="44">
        <v>1</v>
      </c>
      <c r="K21" s="44">
        <v>2</v>
      </c>
      <c r="L21" s="44">
        <v>0</v>
      </c>
      <c r="M21" s="44">
        <v>1</v>
      </c>
      <c r="N21" s="28">
        <f t="shared" si="4"/>
        <v>4</v>
      </c>
      <c r="P21" s="30" t="s">
        <v>29</v>
      </c>
      <c r="Q21" s="44">
        <v>0</v>
      </c>
      <c r="R21" s="44">
        <v>0</v>
      </c>
      <c r="S21" s="44">
        <v>0</v>
      </c>
      <c r="T21" s="44">
        <v>0</v>
      </c>
      <c r="U21" s="28">
        <f t="shared" si="5"/>
        <v>0</v>
      </c>
      <c r="W21" s="30" t="s">
        <v>29</v>
      </c>
      <c r="X21" s="44">
        <v>0</v>
      </c>
      <c r="Y21" s="44">
        <v>0</v>
      </c>
      <c r="Z21" s="44">
        <v>0</v>
      </c>
      <c r="AA21" s="44">
        <v>0</v>
      </c>
      <c r="AB21" s="28">
        <f t="shared" si="6"/>
        <v>0</v>
      </c>
      <c r="AD21" s="30" t="s">
        <v>29</v>
      </c>
      <c r="AE21" s="44">
        <v>0</v>
      </c>
      <c r="AF21" s="44">
        <v>0</v>
      </c>
      <c r="AG21" s="44">
        <v>0</v>
      </c>
      <c r="AH21" s="44">
        <v>5</v>
      </c>
      <c r="AI21" s="28">
        <f t="shared" si="7"/>
        <v>5</v>
      </c>
      <c r="AK21" s="30" t="s">
        <v>29</v>
      </c>
      <c r="AL21" s="44">
        <v>11</v>
      </c>
      <c r="AM21" s="44">
        <v>13</v>
      </c>
      <c r="AN21" s="44">
        <v>0</v>
      </c>
      <c r="AO21" s="44">
        <v>7</v>
      </c>
      <c r="AP21" s="28">
        <f t="shared" si="8"/>
        <v>31</v>
      </c>
      <c r="AR21" s="30" t="s">
        <v>29</v>
      </c>
      <c r="AS21" s="44">
        <v>0</v>
      </c>
      <c r="AT21" s="44">
        <v>0</v>
      </c>
      <c r="AU21" s="44">
        <v>0</v>
      </c>
      <c r="AV21" s="44">
        <v>0</v>
      </c>
      <c r="AW21" s="28">
        <f t="shared" si="9"/>
        <v>0</v>
      </c>
      <c r="AY21" s="30" t="s">
        <v>29</v>
      </c>
      <c r="AZ21" s="44">
        <v>24</v>
      </c>
      <c r="BA21" s="44">
        <v>1</v>
      </c>
      <c r="BB21" s="44">
        <v>0</v>
      </c>
      <c r="BC21" s="44">
        <v>2</v>
      </c>
      <c r="BD21" s="28">
        <f t="shared" si="10"/>
        <v>27</v>
      </c>
      <c r="BF21" s="30" t="s">
        <v>29</v>
      </c>
      <c r="BG21" s="44">
        <v>0</v>
      </c>
      <c r="BH21" s="44">
        <v>0</v>
      </c>
      <c r="BI21" s="44">
        <v>0</v>
      </c>
      <c r="BJ21" s="44">
        <v>0</v>
      </c>
      <c r="BK21" s="28">
        <f t="shared" si="11"/>
        <v>0</v>
      </c>
      <c r="BM21" s="30" t="s">
        <v>29</v>
      </c>
      <c r="BN21" s="44">
        <v>0</v>
      </c>
      <c r="BO21" s="44">
        <v>0</v>
      </c>
      <c r="BP21" s="44">
        <v>0</v>
      </c>
      <c r="BQ21" s="44"/>
      <c r="BR21" s="28">
        <f t="shared" si="12"/>
        <v>0</v>
      </c>
      <c r="BT21" s="30" t="s">
        <v>29</v>
      </c>
      <c r="BU21" s="44">
        <v>10</v>
      </c>
      <c r="BV21" s="44">
        <v>22</v>
      </c>
      <c r="BW21" s="44">
        <v>1</v>
      </c>
      <c r="BX21" s="44">
        <v>15</v>
      </c>
      <c r="BY21" s="28">
        <f t="shared" si="13"/>
        <v>48</v>
      </c>
      <c r="CA21" s="30" t="s">
        <v>29</v>
      </c>
      <c r="CB21" s="44">
        <v>0</v>
      </c>
      <c r="CC21" s="44">
        <v>0</v>
      </c>
      <c r="CD21" s="44">
        <v>0</v>
      </c>
      <c r="CE21" s="44">
        <v>1</v>
      </c>
      <c r="CF21" s="28">
        <f t="shared" si="14"/>
        <v>1</v>
      </c>
      <c r="CI21" s="30" t="s">
        <v>29</v>
      </c>
      <c r="CJ21" s="44">
        <v>53</v>
      </c>
      <c r="CK21" s="44">
        <v>47</v>
      </c>
      <c r="CL21" s="44">
        <v>2</v>
      </c>
      <c r="CM21" s="44">
        <v>36</v>
      </c>
      <c r="CN21" s="28">
        <f t="shared" si="15"/>
        <v>138</v>
      </c>
      <c r="CP21" s="30" t="s">
        <v>29</v>
      </c>
      <c r="CQ21" s="44"/>
      <c r="CR21" s="44">
        <v>14</v>
      </c>
      <c r="CS21" s="44"/>
      <c r="CT21" s="44"/>
      <c r="CU21" s="28">
        <f t="shared" si="16"/>
        <v>14</v>
      </c>
      <c r="CW21" s="30" t="s">
        <v>29</v>
      </c>
      <c r="CX21" s="44"/>
      <c r="CY21" s="44">
        <v>0</v>
      </c>
      <c r="CZ21" s="44"/>
      <c r="DA21" s="44"/>
      <c r="DB21" s="28">
        <f t="shared" si="17"/>
        <v>0</v>
      </c>
      <c r="DD21" s="30" t="s">
        <v>29</v>
      </c>
      <c r="DE21" s="44"/>
      <c r="DF21" s="44">
        <v>0</v>
      </c>
      <c r="DG21" s="44"/>
      <c r="DH21" s="44"/>
      <c r="DI21" s="28">
        <f t="shared" si="18"/>
        <v>0</v>
      </c>
      <c r="DL21" s="30" t="s">
        <v>29</v>
      </c>
      <c r="DM21" s="44">
        <f t="shared" si="19"/>
        <v>100</v>
      </c>
      <c r="DN21" s="44">
        <f t="shared" si="20"/>
        <v>100</v>
      </c>
      <c r="DO21" s="44">
        <f t="shared" si="21"/>
        <v>3</v>
      </c>
      <c r="DP21" s="44">
        <f t="shared" si="22"/>
        <v>72</v>
      </c>
      <c r="DQ21" s="44">
        <f t="shared" si="23"/>
        <v>275</v>
      </c>
    </row>
    <row r="22" spans="1:121" s="30" customFormat="1" ht="12.75" customHeight="1" x14ac:dyDescent="0.35">
      <c r="A22" s="29">
        <v>68</v>
      </c>
      <c r="B22" s="30" t="s">
        <v>61</v>
      </c>
      <c r="C22" s="44">
        <v>0</v>
      </c>
      <c r="D22" s="44">
        <v>1</v>
      </c>
      <c r="E22" s="44">
        <v>0</v>
      </c>
      <c r="F22" s="44">
        <v>0</v>
      </c>
      <c r="G22" s="28">
        <f t="shared" si="3"/>
        <v>1</v>
      </c>
      <c r="I22" s="30" t="s">
        <v>61</v>
      </c>
      <c r="J22" s="44">
        <v>0</v>
      </c>
      <c r="K22" s="44">
        <v>1</v>
      </c>
      <c r="L22" s="44">
        <v>0</v>
      </c>
      <c r="M22" s="44">
        <v>0</v>
      </c>
      <c r="N22" s="28">
        <f t="shared" si="4"/>
        <v>1</v>
      </c>
      <c r="P22" s="30" t="s">
        <v>61</v>
      </c>
      <c r="Q22" s="44">
        <v>0</v>
      </c>
      <c r="R22" s="44">
        <v>0</v>
      </c>
      <c r="S22" s="44">
        <v>0</v>
      </c>
      <c r="T22" s="44">
        <v>0</v>
      </c>
      <c r="U22" s="28">
        <f t="shared" si="5"/>
        <v>0</v>
      </c>
      <c r="W22" s="30" t="s">
        <v>61</v>
      </c>
      <c r="X22" s="44">
        <v>0</v>
      </c>
      <c r="Y22" s="44">
        <v>0</v>
      </c>
      <c r="Z22" s="44">
        <v>0</v>
      </c>
      <c r="AA22" s="44">
        <v>0</v>
      </c>
      <c r="AB22" s="28">
        <f t="shared" si="6"/>
        <v>0</v>
      </c>
      <c r="AD22" s="30" t="s">
        <v>61</v>
      </c>
      <c r="AE22" s="44">
        <v>0</v>
      </c>
      <c r="AF22" s="44">
        <v>0</v>
      </c>
      <c r="AG22" s="44">
        <v>0</v>
      </c>
      <c r="AH22" s="44">
        <v>0</v>
      </c>
      <c r="AI22" s="28">
        <f t="shared" si="7"/>
        <v>0</v>
      </c>
      <c r="AK22" s="30" t="s">
        <v>61</v>
      </c>
      <c r="AL22" s="44">
        <v>13</v>
      </c>
      <c r="AM22" s="44">
        <v>0</v>
      </c>
      <c r="AN22" s="44">
        <v>0</v>
      </c>
      <c r="AO22" s="44">
        <v>0</v>
      </c>
      <c r="AP22" s="28">
        <f t="shared" si="8"/>
        <v>13</v>
      </c>
      <c r="AR22" s="30" t="s">
        <v>61</v>
      </c>
      <c r="AS22" s="44">
        <v>0</v>
      </c>
      <c r="AT22" s="44">
        <v>0</v>
      </c>
      <c r="AU22" s="44">
        <v>0</v>
      </c>
      <c r="AV22" s="44">
        <v>3</v>
      </c>
      <c r="AW22" s="28">
        <f t="shared" si="9"/>
        <v>3</v>
      </c>
      <c r="AY22" s="30" t="s">
        <v>61</v>
      </c>
      <c r="AZ22" s="44">
        <v>10</v>
      </c>
      <c r="BA22" s="44">
        <v>9</v>
      </c>
      <c r="BB22" s="44">
        <v>1</v>
      </c>
      <c r="BC22" s="44">
        <v>2</v>
      </c>
      <c r="BD22" s="28">
        <f t="shared" si="10"/>
        <v>22</v>
      </c>
      <c r="BF22" s="30" t="s">
        <v>61</v>
      </c>
      <c r="BG22" s="44">
        <v>4</v>
      </c>
      <c r="BH22" s="44">
        <v>0</v>
      </c>
      <c r="BI22" s="44">
        <v>1</v>
      </c>
      <c r="BJ22" s="44">
        <v>0</v>
      </c>
      <c r="BK22" s="28">
        <f t="shared" si="11"/>
        <v>5</v>
      </c>
      <c r="BM22" s="30" t="s">
        <v>61</v>
      </c>
      <c r="BN22" s="44">
        <v>0</v>
      </c>
      <c r="BO22" s="44">
        <v>0</v>
      </c>
      <c r="BP22" s="44">
        <v>0</v>
      </c>
      <c r="BQ22" s="44"/>
      <c r="BR22" s="28">
        <f t="shared" si="12"/>
        <v>0</v>
      </c>
      <c r="BT22" s="30" t="s">
        <v>61</v>
      </c>
      <c r="BU22" s="44">
        <v>1</v>
      </c>
      <c r="BV22" s="44">
        <v>41</v>
      </c>
      <c r="BW22" s="44">
        <v>1</v>
      </c>
      <c r="BX22" s="44">
        <v>6</v>
      </c>
      <c r="BY22" s="28">
        <f t="shared" si="13"/>
        <v>49</v>
      </c>
      <c r="CA22" s="30" t="s">
        <v>61</v>
      </c>
      <c r="CB22" s="44">
        <v>0</v>
      </c>
      <c r="CC22" s="44">
        <v>0</v>
      </c>
      <c r="CD22" s="44">
        <v>0</v>
      </c>
      <c r="CE22" s="44">
        <v>0</v>
      </c>
      <c r="CF22" s="28">
        <f t="shared" si="14"/>
        <v>0</v>
      </c>
      <c r="CI22" s="30" t="s">
        <v>61</v>
      </c>
      <c r="CJ22" s="44">
        <v>0</v>
      </c>
      <c r="CK22" s="44">
        <v>1</v>
      </c>
      <c r="CL22" s="44">
        <v>0</v>
      </c>
      <c r="CM22" s="44">
        <v>0</v>
      </c>
      <c r="CN22" s="28">
        <f t="shared" si="15"/>
        <v>1</v>
      </c>
      <c r="CP22" s="30" t="s">
        <v>61</v>
      </c>
      <c r="CQ22" s="44"/>
      <c r="CR22" s="44">
        <v>0</v>
      </c>
      <c r="CS22" s="44"/>
      <c r="CT22" s="44"/>
      <c r="CU22" s="28">
        <f t="shared" si="16"/>
        <v>0</v>
      </c>
      <c r="CW22" s="30" t="s">
        <v>61</v>
      </c>
      <c r="CX22" s="44"/>
      <c r="CY22" s="44">
        <v>1</v>
      </c>
      <c r="CZ22" s="44"/>
      <c r="DA22" s="44"/>
      <c r="DB22" s="28">
        <f t="shared" si="17"/>
        <v>1</v>
      </c>
      <c r="DD22" s="30" t="s">
        <v>61</v>
      </c>
      <c r="DE22" s="44"/>
      <c r="DF22" s="44">
        <v>0</v>
      </c>
      <c r="DG22" s="44"/>
      <c r="DH22" s="44"/>
      <c r="DI22" s="28">
        <f t="shared" si="18"/>
        <v>0</v>
      </c>
      <c r="DL22" s="30" t="s">
        <v>61</v>
      </c>
      <c r="DM22" s="44">
        <f t="shared" si="19"/>
        <v>28</v>
      </c>
      <c r="DN22" s="44">
        <f t="shared" si="20"/>
        <v>54</v>
      </c>
      <c r="DO22" s="44">
        <f t="shared" si="21"/>
        <v>3</v>
      </c>
      <c r="DP22" s="44">
        <f t="shared" si="22"/>
        <v>11</v>
      </c>
      <c r="DQ22" s="44">
        <f t="shared" si="23"/>
        <v>96</v>
      </c>
    </row>
    <row r="23" spans="1:121" s="30" customFormat="1" ht="12.75" customHeight="1" x14ac:dyDescent="0.35">
      <c r="A23" s="29">
        <v>69</v>
      </c>
      <c r="B23" s="30" t="s">
        <v>30</v>
      </c>
      <c r="C23" s="44">
        <v>0</v>
      </c>
      <c r="D23" s="44">
        <v>0</v>
      </c>
      <c r="E23" s="44">
        <v>0</v>
      </c>
      <c r="F23" s="44">
        <v>0</v>
      </c>
      <c r="G23" s="28">
        <f t="shared" si="3"/>
        <v>0</v>
      </c>
      <c r="I23" s="30" t="s">
        <v>30</v>
      </c>
      <c r="J23" s="44">
        <v>0</v>
      </c>
      <c r="K23" s="44">
        <v>0</v>
      </c>
      <c r="L23" s="44">
        <v>0</v>
      </c>
      <c r="M23" s="44">
        <v>0</v>
      </c>
      <c r="N23" s="28">
        <f t="shared" si="4"/>
        <v>0</v>
      </c>
      <c r="P23" s="30" t="s">
        <v>30</v>
      </c>
      <c r="Q23" s="44">
        <v>0</v>
      </c>
      <c r="R23" s="44">
        <v>0</v>
      </c>
      <c r="S23" s="44">
        <v>0</v>
      </c>
      <c r="T23" s="44">
        <v>0</v>
      </c>
      <c r="U23" s="28">
        <f t="shared" si="5"/>
        <v>0</v>
      </c>
      <c r="W23" s="30" t="s">
        <v>30</v>
      </c>
      <c r="X23" s="44">
        <v>0</v>
      </c>
      <c r="Y23" s="44">
        <v>0</v>
      </c>
      <c r="Z23" s="44">
        <v>0</v>
      </c>
      <c r="AA23" s="44">
        <v>0</v>
      </c>
      <c r="AB23" s="28">
        <f t="shared" si="6"/>
        <v>0</v>
      </c>
      <c r="AD23" s="30" t="s">
        <v>30</v>
      </c>
      <c r="AE23" s="44">
        <v>0</v>
      </c>
      <c r="AF23" s="44">
        <v>0</v>
      </c>
      <c r="AG23" s="44">
        <v>0</v>
      </c>
      <c r="AH23" s="44">
        <v>1</v>
      </c>
      <c r="AI23" s="28">
        <f t="shared" si="7"/>
        <v>1</v>
      </c>
      <c r="AK23" s="30" t="s">
        <v>30</v>
      </c>
      <c r="AL23" s="44">
        <v>1</v>
      </c>
      <c r="AM23" s="44">
        <v>0</v>
      </c>
      <c r="AN23" s="44">
        <v>0</v>
      </c>
      <c r="AO23" s="44">
        <v>1</v>
      </c>
      <c r="AP23" s="28">
        <f t="shared" si="8"/>
        <v>2</v>
      </c>
      <c r="AR23" s="30" t="s">
        <v>30</v>
      </c>
      <c r="AS23" s="44">
        <v>12</v>
      </c>
      <c r="AT23" s="44">
        <v>2</v>
      </c>
      <c r="AU23" s="44">
        <v>0</v>
      </c>
      <c r="AV23" s="44">
        <v>1</v>
      </c>
      <c r="AW23" s="28">
        <f t="shared" si="9"/>
        <v>15</v>
      </c>
      <c r="AY23" s="30" t="s">
        <v>30</v>
      </c>
      <c r="AZ23" s="44">
        <v>3</v>
      </c>
      <c r="BA23" s="44">
        <v>3</v>
      </c>
      <c r="BB23" s="44">
        <v>0</v>
      </c>
      <c r="BC23" s="44">
        <v>4</v>
      </c>
      <c r="BD23" s="28">
        <f t="shared" si="10"/>
        <v>10</v>
      </c>
      <c r="BF23" s="30" t="s">
        <v>30</v>
      </c>
      <c r="BG23" s="44">
        <v>4</v>
      </c>
      <c r="BH23" s="44">
        <v>0</v>
      </c>
      <c r="BI23" s="44">
        <v>0</v>
      </c>
      <c r="BJ23" s="44">
        <v>0</v>
      </c>
      <c r="BK23" s="28">
        <f t="shared" si="11"/>
        <v>4</v>
      </c>
      <c r="BM23" s="30" t="s">
        <v>30</v>
      </c>
      <c r="BN23" s="44">
        <v>0</v>
      </c>
      <c r="BO23" s="44">
        <v>0</v>
      </c>
      <c r="BP23" s="44">
        <v>0</v>
      </c>
      <c r="BQ23" s="44"/>
      <c r="BR23" s="28">
        <f t="shared" si="12"/>
        <v>0</v>
      </c>
      <c r="BT23" s="30" t="s">
        <v>30</v>
      </c>
      <c r="BU23" s="44">
        <v>5</v>
      </c>
      <c r="BV23" s="44">
        <v>3</v>
      </c>
      <c r="BW23" s="44">
        <v>0</v>
      </c>
      <c r="BX23" s="44">
        <v>8</v>
      </c>
      <c r="BY23" s="28">
        <f t="shared" si="13"/>
        <v>16</v>
      </c>
      <c r="CA23" s="30" t="s">
        <v>30</v>
      </c>
      <c r="CB23" s="44">
        <v>0</v>
      </c>
      <c r="CC23" s="44">
        <v>0</v>
      </c>
      <c r="CD23" s="44">
        <v>0</v>
      </c>
      <c r="CE23" s="44">
        <v>0</v>
      </c>
      <c r="CF23" s="28">
        <f t="shared" si="14"/>
        <v>0</v>
      </c>
      <c r="CI23" s="30" t="s">
        <v>30</v>
      </c>
      <c r="CJ23" s="44">
        <v>8</v>
      </c>
      <c r="CK23" s="44">
        <v>23</v>
      </c>
      <c r="CL23" s="44">
        <v>0</v>
      </c>
      <c r="CM23" s="44">
        <v>6</v>
      </c>
      <c r="CN23" s="28">
        <f t="shared" si="15"/>
        <v>37</v>
      </c>
      <c r="CP23" s="30" t="s">
        <v>30</v>
      </c>
      <c r="CQ23" s="44"/>
      <c r="CR23" s="44"/>
      <c r="CS23" s="44"/>
      <c r="CT23" s="44"/>
      <c r="CU23" s="28">
        <f t="shared" si="16"/>
        <v>0</v>
      </c>
      <c r="CW23" s="30" t="s">
        <v>30</v>
      </c>
      <c r="CX23" s="44"/>
      <c r="CY23" s="44"/>
      <c r="CZ23" s="44"/>
      <c r="DA23" s="44"/>
      <c r="DB23" s="28">
        <f t="shared" si="17"/>
        <v>0</v>
      </c>
      <c r="DD23" s="30" t="s">
        <v>30</v>
      </c>
      <c r="DE23" s="44"/>
      <c r="DF23" s="44">
        <v>0</v>
      </c>
      <c r="DG23" s="44"/>
      <c r="DH23" s="44"/>
      <c r="DI23" s="28">
        <f t="shared" si="18"/>
        <v>0</v>
      </c>
      <c r="DL23" s="30" t="s">
        <v>30</v>
      </c>
      <c r="DM23" s="44">
        <f t="shared" si="19"/>
        <v>33</v>
      </c>
      <c r="DN23" s="44">
        <f>D23+K23+R23+Y23+AF23+AM23+AT23+BA23+BH23+BO23+BV23+CC23+CK23+CR23+CY23+DF23</f>
        <v>31</v>
      </c>
      <c r="DO23" s="44">
        <f t="shared" si="21"/>
        <v>0</v>
      </c>
      <c r="DP23" s="44">
        <f t="shared" si="22"/>
        <v>21</v>
      </c>
      <c r="DQ23" s="44">
        <f t="shared" si="23"/>
        <v>85</v>
      </c>
    </row>
    <row r="24" spans="1:121" s="30" customFormat="1" ht="12.75" customHeight="1" x14ac:dyDescent="0.35">
      <c r="A24" s="29">
        <v>70</v>
      </c>
      <c r="B24" s="30" t="s">
        <v>31</v>
      </c>
      <c r="C24" s="44">
        <v>0</v>
      </c>
      <c r="D24" s="44">
        <v>3</v>
      </c>
      <c r="E24" s="44">
        <v>0</v>
      </c>
      <c r="F24" s="44">
        <v>1</v>
      </c>
      <c r="G24" s="28">
        <f t="shared" si="3"/>
        <v>4</v>
      </c>
      <c r="I24" s="30" t="s">
        <v>31</v>
      </c>
      <c r="J24" s="44">
        <v>0</v>
      </c>
      <c r="K24" s="44">
        <v>2</v>
      </c>
      <c r="L24" s="44">
        <v>0</v>
      </c>
      <c r="M24" s="44">
        <v>0</v>
      </c>
      <c r="N24" s="28">
        <f t="shared" si="4"/>
        <v>2</v>
      </c>
      <c r="P24" s="30" t="s">
        <v>31</v>
      </c>
      <c r="Q24" s="44">
        <v>0</v>
      </c>
      <c r="R24" s="44">
        <v>0</v>
      </c>
      <c r="S24" s="44">
        <v>0</v>
      </c>
      <c r="T24" s="44">
        <v>0</v>
      </c>
      <c r="U24" s="28">
        <f t="shared" si="5"/>
        <v>0</v>
      </c>
      <c r="W24" s="30" t="s">
        <v>31</v>
      </c>
      <c r="X24" s="44">
        <v>0</v>
      </c>
      <c r="Y24" s="44">
        <v>0</v>
      </c>
      <c r="Z24" s="44">
        <v>0</v>
      </c>
      <c r="AA24" s="44">
        <v>0</v>
      </c>
      <c r="AB24" s="28">
        <f t="shared" si="6"/>
        <v>0</v>
      </c>
      <c r="AD24" s="30" t="s">
        <v>31</v>
      </c>
      <c r="AE24" s="44">
        <v>0</v>
      </c>
      <c r="AF24" s="44">
        <v>0</v>
      </c>
      <c r="AG24" s="44">
        <v>0</v>
      </c>
      <c r="AH24" s="44">
        <v>0</v>
      </c>
      <c r="AI24" s="28">
        <f t="shared" si="7"/>
        <v>0</v>
      </c>
      <c r="AK24" s="30" t="s">
        <v>31</v>
      </c>
      <c r="AL24" s="44">
        <v>0</v>
      </c>
      <c r="AM24" s="44">
        <v>0</v>
      </c>
      <c r="AN24" s="44">
        <v>1</v>
      </c>
      <c r="AO24" s="44">
        <v>11</v>
      </c>
      <c r="AP24" s="28">
        <f t="shared" si="8"/>
        <v>12</v>
      </c>
      <c r="AR24" s="30" t="s">
        <v>31</v>
      </c>
      <c r="AS24" s="44">
        <v>0</v>
      </c>
      <c r="AT24" s="44">
        <v>0</v>
      </c>
      <c r="AU24" s="44">
        <v>3</v>
      </c>
      <c r="AV24" s="44">
        <v>2</v>
      </c>
      <c r="AW24" s="28">
        <f t="shared" si="9"/>
        <v>5</v>
      </c>
      <c r="AY24" s="30" t="s">
        <v>31</v>
      </c>
      <c r="AZ24" s="44">
        <v>26</v>
      </c>
      <c r="BA24" s="44">
        <v>8</v>
      </c>
      <c r="BB24" s="44">
        <v>0</v>
      </c>
      <c r="BC24" s="44">
        <v>2</v>
      </c>
      <c r="BD24" s="28">
        <f t="shared" si="10"/>
        <v>36</v>
      </c>
      <c r="BF24" s="30" t="s">
        <v>31</v>
      </c>
      <c r="BG24" s="44">
        <v>0</v>
      </c>
      <c r="BH24" s="44">
        <v>0</v>
      </c>
      <c r="BI24" s="44">
        <v>0</v>
      </c>
      <c r="BJ24" s="44">
        <v>0</v>
      </c>
      <c r="BK24" s="28">
        <f t="shared" si="11"/>
        <v>0</v>
      </c>
      <c r="BM24" s="30" t="s">
        <v>31</v>
      </c>
      <c r="BN24" s="44">
        <v>0</v>
      </c>
      <c r="BO24" s="44">
        <v>0</v>
      </c>
      <c r="BP24" s="44">
        <v>0</v>
      </c>
      <c r="BQ24" s="44"/>
      <c r="BR24" s="28">
        <f t="shared" si="12"/>
        <v>0</v>
      </c>
      <c r="BT24" s="30" t="s">
        <v>31</v>
      </c>
      <c r="BU24" s="44">
        <v>3</v>
      </c>
      <c r="BV24" s="44">
        <v>28</v>
      </c>
      <c r="BW24" s="44">
        <v>0</v>
      </c>
      <c r="BX24" s="44">
        <v>8</v>
      </c>
      <c r="BY24" s="28">
        <f t="shared" si="13"/>
        <v>39</v>
      </c>
      <c r="CA24" s="30" t="s">
        <v>31</v>
      </c>
      <c r="CB24" s="44">
        <v>0</v>
      </c>
      <c r="CC24" s="44">
        <v>0</v>
      </c>
      <c r="CD24" s="44">
        <v>0</v>
      </c>
      <c r="CE24" s="44">
        <v>0</v>
      </c>
      <c r="CF24" s="28">
        <f t="shared" si="14"/>
        <v>0</v>
      </c>
      <c r="CI24" s="30" t="s">
        <v>31</v>
      </c>
      <c r="CJ24" s="44">
        <v>0</v>
      </c>
      <c r="CK24" s="44">
        <v>0</v>
      </c>
      <c r="CL24" s="44">
        <v>0</v>
      </c>
      <c r="CM24" s="44">
        <v>1</v>
      </c>
      <c r="CN24" s="28">
        <f t="shared" si="15"/>
        <v>1</v>
      </c>
      <c r="CP24" s="30" t="s">
        <v>31</v>
      </c>
      <c r="CQ24" s="44"/>
      <c r="CR24" s="44">
        <v>0</v>
      </c>
      <c r="CS24" s="44"/>
      <c r="CT24" s="44"/>
      <c r="CU24" s="28">
        <f t="shared" si="16"/>
        <v>0</v>
      </c>
      <c r="CW24" s="30" t="s">
        <v>31</v>
      </c>
      <c r="CX24" s="44"/>
      <c r="CY24" s="44">
        <v>0</v>
      </c>
      <c r="CZ24" s="44"/>
      <c r="DA24" s="44"/>
      <c r="DB24" s="28">
        <f t="shared" si="17"/>
        <v>0</v>
      </c>
      <c r="DD24" s="30" t="s">
        <v>31</v>
      </c>
      <c r="DE24" s="44"/>
      <c r="DF24" s="44">
        <v>0</v>
      </c>
      <c r="DG24" s="44"/>
      <c r="DH24" s="44"/>
      <c r="DI24" s="28">
        <f t="shared" si="18"/>
        <v>0</v>
      </c>
      <c r="DL24" s="30" t="s">
        <v>31</v>
      </c>
      <c r="DM24" s="44">
        <f t="shared" si="19"/>
        <v>29</v>
      </c>
      <c r="DN24" s="44">
        <f t="shared" si="20"/>
        <v>41</v>
      </c>
      <c r="DO24" s="44">
        <f t="shared" si="21"/>
        <v>4</v>
      </c>
      <c r="DP24" s="44">
        <f t="shared" si="22"/>
        <v>25</v>
      </c>
      <c r="DQ24" s="44">
        <f t="shared" si="23"/>
        <v>99</v>
      </c>
    </row>
    <row r="25" spans="1:121" s="30" customFormat="1" ht="12.75" customHeight="1" x14ac:dyDescent="0.35">
      <c r="A25" s="29">
        <v>71</v>
      </c>
      <c r="B25" s="30" t="s">
        <v>62</v>
      </c>
      <c r="C25" s="44">
        <v>0</v>
      </c>
      <c r="D25" s="44">
        <v>0</v>
      </c>
      <c r="E25" s="44">
        <v>0</v>
      </c>
      <c r="F25" s="44">
        <v>0</v>
      </c>
      <c r="G25" s="28">
        <f t="shared" si="3"/>
        <v>0</v>
      </c>
      <c r="I25" s="30" t="s">
        <v>62</v>
      </c>
      <c r="J25" s="44">
        <v>0</v>
      </c>
      <c r="K25" s="44">
        <v>1</v>
      </c>
      <c r="L25" s="44">
        <v>0</v>
      </c>
      <c r="M25" s="44">
        <v>0</v>
      </c>
      <c r="N25" s="28">
        <f t="shared" si="4"/>
        <v>1</v>
      </c>
      <c r="P25" s="30" t="s">
        <v>62</v>
      </c>
      <c r="Q25" s="44">
        <v>0</v>
      </c>
      <c r="R25" s="44">
        <v>0</v>
      </c>
      <c r="S25" s="44">
        <v>0</v>
      </c>
      <c r="T25" s="44">
        <v>0</v>
      </c>
      <c r="U25" s="28">
        <f t="shared" si="5"/>
        <v>0</v>
      </c>
      <c r="W25" s="30" t="s">
        <v>62</v>
      </c>
      <c r="X25" s="44">
        <v>0</v>
      </c>
      <c r="Y25" s="44">
        <v>0</v>
      </c>
      <c r="Z25" s="44">
        <v>0</v>
      </c>
      <c r="AA25" s="44">
        <v>0</v>
      </c>
      <c r="AB25" s="28">
        <f t="shared" si="6"/>
        <v>0</v>
      </c>
      <c r="AD25" s="30" t="s">
        <v>62</v>
      </c>
      <c r="AE25" s="44">
        <v>0</v>
      </c>
      <c r="AF25" s="44">
        <v>0</v>
      </c>
      <c r="AG25" s="44">
        <v>0</v>
      </c>
      <c r="AH25" s="44">
        <v>2</v>
      </c>
      <c r="AI25" s="28">
        <f t="shared" si="7"/>
        <v>2</v>
      </c>
      <c r="AK25" s="30" t="s">
        <v>62</v>
      </c>
      <c r="AL25" s="44">
        <v>0</v>
      </c>
      <c r="AM25" s="44">
        <v>1</v>
      </c>
      <c r="AN25" s="44">
        <v>0</v>
      </c>
      <c r="AO25" s="44">
        <v>0</v>
      </c>
      <c r="AP25" s="28">
        <f t="shared" si="8"/>
        <v>1</v>
      </c>
      <c r="AR25" s="30" t="s">
        <v>62</v>
      </c>
      <c r="AS25" s="44">
        <v>0</v>
      </c>
      <c r="AT25" s="44">
        <v>0</v>
      </c>
      <c r="AU25" s="44">
        <v>0</v>
      </c>
      <c r="AV25" s="44">
        <v>0</v>
      </c>
      <c r="AW25" s="28">
        <f t="shared" si="9"/>
        <v>0</v>
      </c>
      <c r="AY25" s="30" t="s">
        <v>62</v>
      </c>
      <c r="AZ25" s="44">
        <v>1</v>
      </c>
      <c r="BA25" s="44">
        <v>1</v>
      </c>
      <c r="BB25" s="44">
        <v>0</v>
      </c>
      <c r="BC25" s="44">
        <v>0</v>
      </c>
      <c r="BD25" s="28">
        <f t="shared" si="10"/>
        <v>2</v>
      </c>
      <c r="BF25" s="30" t="s">
        <v>62</v>
      </c>
      <c r="BG25" s="44">
        <v>0</v>
      </c>
      <c r="BH25" s="44">
        <v>0</v>
      </c>
      <c r="BI25" s="44">
        <v>0</v>
      </c>
      <c r="BJ25" s="44">
        <v>0</v>
      </c>
      <c r="BK25" s="28">
        <f t="shared" si="11"/>
        <v>0</v>
      </c>
      <c r="BM25" s="30" t="s">
        <v>62</v>
      </c>
      <c r="BN25" s="44">
        <v>0</v>
      </c>
      <c r="BO25" s="44">
        <v>0</v>
      </c>
      <c r="BP25" s="44">
        <v>0</v>
      </c>
      <c r="BQ25" s="44"/>
      <c r="BR25" s="28">
        <f t="shared" si="12"/>
        <v>0</v>
      </c>
      <c r="BT25" s="30" t="s">
        <v>62</v>
      </c>
      <c r="BU25" s="44">
        <v>1</v>
      </c>
      <c r="BV25" s="44">
        <v>0</v>
      </c>
      <c r="BW25" s="44">
        <v>0</v>
      </c>
      <c r="BX25" s="44">
        <v>0</v>
      </c>
      <c r="BY25" s="28">
        <f t="shared" si="13"/>
        <v>1</v>
      </c>
      <c r="CA25" s="30" t="s">
        <v>62</v>
      </c>
      <c r="CB25" s="44">
        <v>0</v>
      </c>
      <c r="CC25" s="44">
        <v>0</v>
      </c>
      <c r="CD25" s="44">
        <v>0</v>
      </c>
      <c r="CE25" s="44">
        <v>0</v>
      </c>
      <c r="CF25" s="28">
        <f t="shared" si="14"/>
        <v>0</v>
      </c>
      <c r="CI25" s="30" t="s">
        <v>62</v>
      </c>
      <c r="CJ25" s="44">
        <v>1</v>
      </c>
      <c r="CK25" s="44">
        <v>4</v>
      </c>
      <c r="CL25" s="44">
        <v>0</v>
      </c>
      <c r="CM25" s="44">
        <v>3</v>
      </c>
      <c r="CN25" s="28">
        <f t="shared" si="15"/>
        <v>8</v>
      </c>
      <c r="CP25" s="30" t="s">
        <v>62</v>
      </c>
      <c r="CQ25" s="44"/>
      <c r="CR25" s="44">
        <v>0</v>
      </c>
      <c r="CS25" s="44"/>
      <c r="CT25" s="44"/>
      <c r="CU25" s="28">
        <f t="shared" si="16"/>
        <v>0</v>
      </c>
      <c r="CW25" s="30" t="s">
        <v>62</v>
      </c>
      <c r="CX25" s="44"/>
      <c r="CY25" s="44">
        <v>2</v>
      </c>
      <c r="CZ25" s="44"/>
      <c r="DA25" s="44"/>
      <c r="DB25" s="28">
        <f t="shared" si="17"/>
        <v>2</v>
      </c>
      <c r="DD25" s="30" t="s">
        <v>62</v>
      </c>
      <c r="DE25" s="44"/>
      <c r="DF25" s="44">
        <v>0</v>
      </c>
      <c r="DG25" s="44"/>
      <c r="DH25" s="44"/>
      <c r="DI25" s="28">
        <f t="shared" si="18"/>
        <v>0</v>
      </c>
      <c r="DL25" s="30" t="s">
        <v>62</v>
      </c>
      <c r="DM25" s="44">
        <f t="shared" si="19"/>
        <v>3</v>
      </c>
      <c r="DN25" s="44">
        <f t="shared" si="20"/>
        <v>9</v>
      </c>
      <c r="DO25" s="44">
        <f t="shared" si="21"/>
        <v>0</v>
      </c>
      <c r="DP25" s="44">
        <f t="shared" si="22"/>
        <v>5</v>
      </c>
      <c r="DQ25" s="44">
        <f t="shared" si="23"/>
        <v>17</v>
      </c>
    </row>
    <row r="26" spans="1:121" s="30" customFormat="1" ht="12.75" customHeight="1" x14ac:dyDescent="0.35">
      <c r="A26" s="29">
        <v>73</v>
      </c>
      <c r="B26" s="30" t="s">
        <v>33</v>
      </c>
      <c r="C26" s="44">
        <v>1</v>
      </c>
      <c r="D26" s="44">
        <v>0</v>
      </c>
      <c r="E26" s="44">
        <v>0</v>
      </c>
      <c r="F26" s="44">
        <v>1</v>
      </c>
      <c r="G26" s="28">
        <f t="shared" si="3"/>
        <v>2</v>
      </c>
      <c r="I26" s="30" t="s">
        <v>33</v>
      </c>
      <c r="J26" s="44">
        <v>0</v>
      </c>
      <c r="K26" s="44">
        <v>1</v>
      </c>
      <c r="L26" s="44">
        <v>0</v>
      </c>
      <c r="M26" s="44">
        <v>0</v>
      </c>
      <c r="N26" s="28">
        <f t="shared" si="4"/>
        <v>1</v>
      </c>
      <c r="P26" s="30" t="s">
        <v>33</v>
      </c>
      <c r="Q26" s="44">
        <v>0</v>
      </c>
      <c r="R26" s="44">
        <v>0</v>
      </c>
      <c r="S26" s="44">
        <v>0</v>
      </c>
      <c r="T26" s="44">
        <v>0</v>
      </c>
      <c r="U26" s="28">
        <f t="shared" si="5"/>
        <v>0</v>
      </c>
      <c r="W26" s="30" t="s">
        <v>33</v>
      </c>
      <c r="X26" s="44">
        <v>0</v>
      </c>
      <c r="Y26" s="44">
        <v>0</v>
      </c>
      <c r="Z26" s="44">
        <v>0</v>
      </c>
      <c r="AA26" s="44">
        <v>0</v>
      </c>
      <c r="AB26" s="28">
        <f t="shared" si="6"/>
        <v>0</v>
      </c>
      <c r="AD26" s="30" t="s">
        <v>33</v>
      </c>
      <c r="AE26" s="44">
        <v>0</v>
      </c>
      <c r="AF26" s="44">
        <v>0</v>
      </c>
      <c r="AG26" s="44">
        <v>0</v>
      </c>
      <c r="AH26" s="44">
        <v>0</v>
      </c>
      <c r="AI26" s="28">
        <f t="shared" si="7"/>
        <v>0</v>
      </c>
      <c r="AK26" s="30" t="s">
        <v>33</v>
      </c>
      <c r="AL26" s="44">
        <v>2</v>
      </c>
      <c r="AM26" s="44">
        <v>0</v>
      </c>
      <c r="AN26" s="44">
        <v>1</v>
      </c>
      <c r="AO26" s="44">
        <v>7</v>
      </c>
      <c r="AP26" s="28">
        <f t="shared" si="8"/>
        <v>10</v>
      </c>
      <c r="AR26" s="30" t="s">
        <v>33</v>
      </c>
      <c r="AS26" s="44">
        <v>0</v>
      </c>
      <c r="AT26" s="44">
        <v>0</v>
      </c>
      <c r="AU26" s="44">
        <v>0</v>
      </c>
      <c r="AV26" s="44">
        <v>0</v>
      </c>
      <c r="AW26" s="28">
        <f t="shared" si="9"/>
        <v>0</v>
      </c>
      <c r="AY26" s="30" t="s">
        <v>33</v>
      </c>
      <c r="AZ26" s="44">
        <v>38</v>
      </c>
      <c r="BA26" s="44">
        <v>8</v>
      </c>
      <c r="BB26" s="44">
        <v>0</v>
      </c>
      <c r="BC26" s="44">
        <v>3</v>
      </c>
      <c r="BD26" s="28">
        <f t="shared" si="10"/>
        <v>49</v>
      </c>
      <c r="BF26" s="30" t="s">
        <v>33</v>
      </c>
      <c r="BG26" s="44">
        <v>0</v>
      </c>
      <c r="BH26" s="44">
        <v>0</v>
      </c>
      <c r="BI26" s="44">
        <v>0</v>
      </c>
      <c r="BJ26" s="44">
        <v>0</v>
      </c>
      <c r="BK26" s="28">
        <f t="shared" si="11"/>
        <v>0</v>
      </c>
      <c r="BM26" s="30" t="s">
        <v>33</v>
      </c>
      <c r="BN26" s="44">
        <v>0</v>
      </c>
      <c r="BO26" s="44">
        <v>0</v>
      </c>
      <c r="BP26" s="44">
        <v>0</v>
      </c>
      <c r="BQ26" s="44"/>
      <c r="BR26" s="28">
        <f t="shared" si="12"/>
        <v>0</v>
      </c>
      <c r="BT26" s="30" t="s">
        <v>33</v>
      </c>
      <c r="BU26" s="44">
        <v>4</v>
      </c>
      <c r="BV26" s="44">
        <v>29</v>
      </c>
      <c r="BW26" s="44">
        <v>1</v>
      </c>
      <c r="BX26" s="44">
        <v>9</v>
      </c>
      <c r="BY26" s="28">
        <f t="shared" si="13"/>
        <v>43</v>
      </c>
      <c r="CA26" s="30" t="s">
        <v>33</v>
      </c>
      <c r="CB26" s="44">
        <v>0</v>
      </c>
      <c r="CC26" s="44">
        <v>0</v>
      </c>
      <c r="CD26" s="44">
        <v>0</v>
      </c>
      <c r="CE26" s="44">
        <v>1</v>
      </c>
      <c r="CF26" s="28">
        <f t="shared" si="14"/>
        <v>1</v>
      </c>
      <c r="CI26" s="30" t="s">
        <v>33</v>
      </c>
      <c r="CJ26" s="44">
        <v>1</v>
      </c>
      <c r="CK26" s="44">
        <v>4</v>
      </c>
      <c r="CL26" s="44">
        <v>1</v>
      </c>
      <c r="CM26" s="44">
        <v>6</v>
      </c>
      <c r="CN26" s="28">
        <f t="shared" si="15"/>
        <v>12</v>
      </c>
      <c r="CP26" s="30" t="s">
        <v>33</v>
      </c>
      <c r="CQ26" s="44"/>
      <c r="CR26" s="44">
        <v>2</v>
      </c>
      <c r="CS26" s="44"/>
      <c r="CT26" s="44"/>
      <c r="CU26" s="28">
        <f t="shared" si="16"/>
        <v>2</v>
      </c>
      <c r="CW26" s="30" t="s">
        <v>33</v>
      </c>
      <c r="CX26" s="44"/>
      <c r="CY26" s="44">
        <v>0</v>
      </c>
      <c r="CZ26" s="44"/>
      <c r="DA26" s="44"/>
      <c r="DB26" s="28">
        <f t="shared" si="17"/>
        <v>0</v>
      </c>
      <c r="DD26" s="30" t="s">
        <v>33</v>
      </c>
      <c r="DE26" s="44"/>
      <c r="DF26" s="44">
        <v>0</v>
      </c>
      <c r="DG26" s="44"/>
      <c r="DH26" s="44"/>
      <c r="DI26" s="28">
        <f t="shared" si="18"/>
        <v>0</v>
      </c>
      <c r="DL26" s="30" t="s">
        <v>33</v>
      </c>
      <c r="DM26" s="44">
        <f t="shared" si="19"/>
        <v>46</v>
      </c>
      <c r="DN26" s="44">
        <f t="shared" si="20"/>
        <v>44</v>
      </c>
      <c r="DO26" s="44">
        <f t="shared" si="21"/>
        <v>3</v>
      </c>
      <c r="DP26" s="44">
        <f t="shared" si="22"/>
        <v>27</v>
      </c>
      <c r="DQ26" s="44">
        <f t="shared" si="23"/>
        <v>120</v>
      </c>
    </row>
    <row r="27" spans="1:121" s="30" customFormat="1" ht="12.75" customHeight="1" x14ac:dyDescent="0.35">
      <c r="A27" s="29">
        <v>74</v>
      </c>
      <c r="B27" s="30" t="s">
        <v>34</v>
      </c>
      <c r="C27" s="44">
        <v>1</v>
      </c>
      <c r="D27" s="44">
        <v>4</v>
      </c>
      <c r="E27" s="44">
        <v>0</v>
      </c>
      <c r="F27" s="44">
        <v>3</v>
      </c>
      <c r="G27" s="28">
        <f t="shared" si="3"/>
        <v>8</v>
      </c>
      <c r="I27" s="30" t="s">
        <v>34</v>
      </c>
      <c r="J27" s="44">
        <v>2</v>
      </c>
      <c r="K27" s="44">
        <v>0</v>
      </c>
      <c r="L27" s="44">
        <v>0</v>
      </c>
      <c r="M27" s="44">
        <v>0</v>
      </c>
      <c r="N27" s="28">
        <f t="shared" si="4"/>
        <v>2</v>
      </c>
      <c r="P27" s="30" t="s">
        <v>34</v>
      </c>
      <c r="Q27" s="44">
        <v>0</v>
      </c>
      <c r="R27" s="44">
        <v>0</v>
      </c>
      <c r="S27" s="44">
        <v>0</v>
      </c>
      <c r="T27" s="44">
        <v>0</v>
      </c>
      <c r="U27" s="28">
        <f t="shared" si="5"/>
        <v>0</v>
      </c>
      <c r="W27" s="30" t="s">
        <v>34</v>
      </c>
      <c r="X27" s="44">
        <v>0</v>
      </c>
      <c r="Y27" s="44">
        <v>0</v>
      </c>
      <c r="Z27" s="44">
        <v>0</v>
      </c>
      <c r="AA27" s="44">
        <v>0</v>
      </c>
      <c r="AB27" s="28">
        <f t="shared" si="6"/>
        <v>0</v>
      </c>
      <c r="AD27" s="30" t="s">
        <v>34</v>
      </c>
      <c r="AE27" s="44">
        <v>0</v>
      </c>
      <c r="AF27" s="44">
        <v>0</v>
      </c>
      <c r="AG27" s="44">
        <v>0</v>
      </c>
      <c r="AH27" s="44">
        <v>0</v>
      </c>
      <c r="AI27" s="28">
        <f t="shared" si="7"/>
        <v>0</v>
      </c>
      <c r="AK27" s="30" t="s">
        <v>34</v>
      </c>
      <c r="AL27" s="44">
        <v>0</v>
      </c>
      <c r="AM27" s="44">
        <v>0</v>
      </c>
      <c r="AN27" s="44">
        <v>0</v>
      </c>
      <c r="AO27" s="44">
        <v>1</v>
      </c>
      <c r="AP27" s="28">
        <f t="shared" si="8"/>
        <v>1</v>
      </c>
      <c r="AR27" s="30" t="s">
        <v>34</v>
      </c>
      <c r="AS27" s="44">
        <v>0</v>
      </c>
      <c r="AT27" s="44">
        <v>0</v>
      </c>
      <c r="AU27" s="44">
        <v>0</v>
      </c>
      <c r="AV27" s="44">
        <v>0</v>
      </c>
      <c r="AW27" s="28">
        <f t="shared" si="9"/>
        <v>0</v>
      </c>
      <c r="AY27" s="30" t="s">
        <v>34</v>
      </c>
      <c r="AZ27" s="44">
        <v>37</v>
      </c>
      <c r="BA27" s="44">
        <v>4</v>
      </c>
      <c r="BB27" s="44">
        <v>0</v>
      </c>
      <c r="BC27" s="44">
        <v>2</v>
      </c>
      <c r="BD27" s="28">
        <f t="shared" si="10"/>
        <v>43</v>
      </c>
      <c r="BF27" s="30" t="s">
        <v>34</v>
      </c>
      <c r="BG27" s="44">
        <v>0</v>
      </c>
      <c r="BH27" s="44">
        <v>0</v>
      </c>
      <c r="BI27" s="44">
        <v>0</v>
      </c>
      <c r="BJ27" s="44">
        <v>0</v>
      </c>
      <c r="BK27" s="28">
        <f t="shared" si="11"/>
        <v>0</v>
      </c>
      <c r="BM27" s="30" t="s">
        <v>34</v>
      </c>
      <c r="BN27" s="44">
        <v>0</v>
      </c>
      <c r="BO27" s="44">
        <v>0</v>
      </c>
      <c r="BP27" s="44">
        <v>0</v>
      </c>
      <c r="BQ27" s="44"/>
      <c r="BR27" s="28">
        <f t="shared" si="12"/>
        <v>0</v>
      </c>
      <c r="BT27" s="30" t="s">
        <v>34</v>
      </c>
      <c r="BU27" s="44">
        <v>8</v>
      </c>
      <c r="BV27" s="44">
        <v>50</v>
      </c>
      <c r="BW27" s="44">
        <v>0</v>
      </c>
      <c r="BX27" s="44">
        <v>15</v>
      </c>
      <c r="BY27" s="28">
        <f t="shared" si="13"/>
        <v>73</v>
      </c>
      <c r="CA27" s="30" t="s">
        <v>34</v>
      </c>
      <c r="CB27" s="44">
        <v>0</v>
      </c>
      <c r="CC27" s="44">
        <v>0</v>
      </c>
      <c r="CD27" s="44">
        <v>0</v>
      </c>
      <c r="CE27" s="44">
        <v>0</v>
      </c>
      <c r="CF27" s="28">
        <f t="shared" si="14"/>
        <v>0</v>
      </c>
      <c r="CI27" s="30" t="s">
        <v>34</v>
      </c>
      <c r="CJ27" s="44">
        <v>0</v>
      </c>
      <c r="CK27" s="44">
        <v>0</v>
      </c>
      <c r="CL27" s="44">
        <v>0</v>
      </c>
      <c r="CM27" s="44">
        <v>7</v>
      </c>
      <c r="CN27" s="28">
        <f t="shared" si="15"/>
        <v>7</v>
      </c>
      <c r="CP27" s="30" t="s">
        <v>34</v>
      </c>
      <c r="CQ27" s="44"/>
      <c r="CR27" s="44">
        <v>0</v>
      </c>
      <c r="CS27" s="44"/>
      <c r="CT27" s="44"/>
      <c r="CU27" s="28">
        <f t="shared" si="16"/>
        <v>0</v>
      </c>
      <c r="CW27" s="30" t="s">
        <v>34</v>
      </c>
      <c r="CX27" s="44"/>
      <c r="CY27" s="44">
        <v>0</v>
      </c>
      <c r="CZ27" s="44"/>
      <c r="DA27" s="44"/>
      <c r="DB27" s="28">
        <f t="shared" si="17"/>
        <v>0</v>
      </c>
      <c r="DD27" s="30" t="s">
        <v>34</v>
      </c>
      <c r="DE27" s="44"/>
      <c r="DF27" s="44">
        <v>0</v>
      </c>
      <c r="DG27" s="44"/>
      <c r="DH27" s="44"/>
      <c r="DI27" s="28">
        <f t="shared" si="18"/>
        <v>0</v>
      </c>
      <c r="DL27" s="30" t="s">
        <v>34</v>
      </c>
      <c r="DM27" s="44">
        <f t="shared" si="19"/>
        <v>48</v>
      </c>
      <c r="DN27" s="44">
        <f t="shared" si="20"/>
        <v>58</v>
      </c>
      <c r="DO27" s="44">
        <f t="shared" si="21"/>
        <v>0</v>
      </c>
      <c r="DP27" s="44">
        <f t="shared" si="22"/>
        <v>28</v>
      </c>
      <c r="DQ27" s="44">
        <f t="shared" si="23"/>
        <v>134</v>
      </c>
    </row>
    <row r="28" spans="1:121" s="30" customFormat="1" ht="12.75" customHeight="1" x14ac:dyDescent="0.35">
      <c r="A28" s="29">
        <v>75</v>
      </c>
      <c r="B28" s="30" t="s">
        <v>35</v>
      </c>
      <c r="C28" s="44">
        <v>1</v>
      </c>
      <c r="D28" s="44">
        <v>2</v>
      </c>
      <c r="E28" s="44">
        <v>0</v>
      </c>
      <c r="F28" s="44">
        <v>0</v>
      </c>
      <c r="G28" s="28">
        <f t="shared" si="3"/>
        <v>3</v>
      </c>
      <c r="I28" s="30" t="s">
        <v>35</v>
      </c>
      <c r="J28" s="44">
        <v>1</v>
      </c>
      <c r="K28" s="44">
        <v>0</v>
      </c>
      <c r="L28" s="44">
        <v>0</v>
      </c>
      <c r="M28" s="44">
        <v>1</v>
      </c>
      <c r="N28" s="28">
        <f t="shared" si="4"/>
        <v>2</v>
      </c>
      <c r="P28" s="30" t="s">
        <v>35</v>
      </c>
      <c r="Q28" s="44">
        <v>0</v>
      </c>
      <c r="R28" s="44">
        <v>0</v>
      </c>
      <c r="S28" s="44">
        <v>0</v>
      </c>
      <c r="T28" s="44">
        <v>0</v>
      </c>
      <c r="U28" s="28">
        <f t="shared" si="5"/>
        <v>0</v>
      </c>
      <c r="W28" s="30" t="s">
        <v>35</v>
      </c>
      <c r="X28" s="44">
        <v>0</v>
      </c>
      <c r="Y28" s="44">
        <v>0</v>
      </c>
      <c r="Z28" s="44">
        <v>0</v>
      </c>
      <c r="AA28" s="44">
        <v>0</v>
      </c>
      <c r="AB28" s="28">
        <f t="shared" si="6"/>
        <v>0</v>
      </c>
      <c r="AD28" s="30" t="s">
        <v>35</v>
      </c>
      <c r="AE28" s="44">
        <v>0</v>
      </c>
      <c r="AF28" s="44">
        <v>0</v>
      </c>
      <c r="AG28" s="44">
        <v>0</v>
      </c>
      <c r="AH28" s="44">
        <v>0</v>
      </c>
      <c r="AI28" s="28">
        <f t="shared" si="7"/>
        <v>0</v>
      </c>
      <c r="AK28" s="30" t="s">
        <v>35</v>
      </c>
      <c r="AL28" s="44">
        <v>7</v>
      </c>
      <c r="AM28" s="44">
        <v>4</v>
      </c>
      <c r="AN28" s="44">
        <v>0</v>
      </c>
      <c r="AO28" s="44">
        <v>0</v>
      </c>
      <c r="AP28" s="28">
        <f t="shared" si="8"/>
        <v>11</v>
      </c>
      <c r="AR28" s="30" t="s">
        <v>35</v>
      </c>
      <c r="AS28" s="44">
        <v>0</v>
      </c>
      <c r="AT28" s="44">
        <v>0</v>
      </c>
      <c r="AU28" s="44">
        <v>0</v>
      </c>
      <c r="AV28" s="44">
        <v>0</v>
      </c>
      <c r="AW28" s="28">
        <f t="shared" si="9"/>
        <v>0</v>
      </c>
      <c r="AY28" s="30" t="s">
        <v>35</v>
      </c>
      <c r="AZ28" s="44">
        <v>13</v>
      </c>
      <c r="BA28" s="44">
        <v>5</v>
      </c>
      <c r="BB28" s="44">
        <v>0</v>
      </c>
      <c r="BC28" s="44">
        <v>0</v>
      </c>
      <c r="BD28" s="28">
        <f t="shared" si="10"/>
        <v>18</v>
      </c>
      <c r="BF28" s="30" t="s">
        <v>35</v>
      </c>
      <c r="BG28" s="44">
        <v>0</v>
      </c>
      <c r="BH28" s="44">
        <v>0</v>
      </c>
      <c r="BI28" s="44">
        <v>0</v>
      </c>
      <c r="BJ28" s="44">
        <v>0</v>
      </c>
      <c r="BK28" s="28">
        <f t="shared" si="11"/>
        <v>0</v>
      </c>
      <c r="BM28" s="30" t="s">
        <v>35</v>
      </c>
      <c r="BN28" s="44">
        <v>0</v>
      </c>
      <c r="BO28" s="44">
        <v>0</v>
      </c>
      <c r="BP28" s="44">
        <v>0</v>
      </c>
      <c r="BQ28" s="44"/>
      <c r="BR28" s="28">
        <f t="shared" si="12"/>
        <v>0</v>
      </c>
      <c r="BT28" s="30" t="s">
        <v>35</v>
      </c>
      <c r="BU28" s="44">
        <v>12</v>
      </c>
      <c r="BV28" s="44">
        <v>32</v>
      </c>
      <c r="BW28" s="44">
        <v>1</v>
      </c>
      <c r="BX28" s="44">
        <v>7</v>
      </c>
      <c r="BY28" s="28">
        <f t="shared" si="13"/>
        <v>52</v>
      </c>
      <c r="CA28" s="30" t="s">
        <v>35</v>
      </c>
      <c r="CB28" s="44">
        <v>1</v>
      </c>
      <c r="CC28" s="44">
        <v>0</v>
      </c>
      <c r="CD28" s="44">
        <v>0</v>
      </c>
      <c r="CE28" s="44">
        <v>0</v>
      </c>
      <c r="CF28" s="28">
        <f t="shared" si="14"/>
        <v>1</v>
      </c>
      <c r="CI28" s="30" t="s">
        <v>35</v>
      </c>
      <c r="CJ28" s="44">
        <v>0</v>
      </c>
      <c r="CK28" s="44">
        <v>0</v>
      </c>
      <c r="CL28" s="44">
        <v>0</v>
      </c>
      <c r="CM28" s="44">
        <v>4</v>
      </c>
      <c r="CN28" s="28">
        <f t="shared" si="15"/>
        <v>4</v>
      </c>
      <c r="CP28" s="30" t="s">
        <v>35</v>
      </c>
      <c r="CQ28" s="44"/>
      <c r="CR28" s="44">
        <v>0</v>
      </c>
      <c r="CS28" s="44"/>
      <c r="CT28" s="44"/>
      <c r="CU28" s="28">
        <f t="shared" si="16"/>
        <v>0</v>
      </c>
      <c r="CW28" s="30" t="s">
        <v>35</v>
      </c>
      <c r="CX28" s="44"/>
      <c r="CY28" s="44">
        <v>0</v>
      </c>
      <c r="CZ28" s="44"/>
      <c r="DA28" s="44"/>
      <c r="DB28" s="28">
        <f t="shared" si="17"/>
        <v>0</v>
      </c>
      <c r="DD28" s="30" t="s">
        <v>35</v>
      </c>
      <c r="DE28" s="44"/>
      <c r="DF28" s="44">
        <v>0</v>
      </c>
      <c r="DG28" s="44"/>
      <c r="DH28" s="44"/>
      <c r="DI28" s="28">
        <f t="shared" si="18"/>
        <v>0</v>
      </c>
      <c r="DL28" s="30" t="s">
        <v>35</v>
      </c>
      <c r="DM28" s="44">
        <f t="shared" si="19"/>
        <v>35</v>
      </c>
      <c r="DN28" s="44">
        <f t="shared" si="20"/>
        <v>43</v>
      </c>
      <c r="DO28" s="44">
        <f t="shared" si="21"/>
        <v>1</v>
      </c>
      <c r="DP28" s="44">
        <f t="shared" si="22"/>
        <v>12</v>
      </c>
      <c r="DQ28" s="44">
        <f t="shared" si="23"/>
        <v>91</v>
      </c>
    </row>
    <row r="29" spans="1:121" s="30" customFormat="1" ht="12.75" customHeight="1" x14ac:dyDescent="0.35">
      <c r="A29" s="29">
        <v>76</v>
      </c>
      <c r="B29" s="30" t="s">
        <v>36</v>
      </c>
      <c r="C29" s="44">
        <v>0</v>
      </c>
      <c r="D29" s="44">
        <v>2</v>
      </c>
      <c r="E29" s="44">
        <v>0</v>
      </c>
      <c r="F29" s="44">
        <v>0</v>
      </c>
      <c r="G29" s="28">
        <f t="shared" si="3"/>
        <v>2</v>
      </c>
      <c r="I29" s="30" t="s">
        <v>36</v>
      </c>
      <c r="J29" s="44">
        <v>0</v>
      </c>
      <c r="K29" s="44">
        <v>1</v>
      </c>
      <c r="L29" s="44">
        <v>0</v>
      </c>
      <c r="M29" s="44">
        <v>0</v>
      </c>
      <c r="N29" s="28">
        <f t="shared" si="4"/>
        <v>1</v>
      </c>
      <c r="P29" s="30" t="s">
        <v>36</v>
      </c>
      <c r="Q29" s="44">
        <v>0</v>
      </c>
      <c r="R29" s="44">
        <v>0</v>
      </c>
      <c r="S29" s="44">
        <v>0</v>
      </c>
      <c r="T29" s="44">
        <v>0</v>
      </c>
      <c r="U29" s="28">
        <f t="shared" si="5"/>
        <v>0</v>
      </c>
      <c r="W29" s="30" t="s">
        <v>36</v>
      </c>
      <c r="X29" s="44">
        <v>0</v>
      </c>
      <c r="Y29" s="44">
        <v>0</v>
      </c>
      <c r="Z29" s="44">
        <v>0</v>
      </c>
      <c r="AA29" s="44">
        <v>0</v>
      </c>
      <c r="AB29" s="28">
        <f t="shared" si="6"/>
        <v>0</v>
      </c>
      <c r="AD29" s="30" t="s">
        <v>36</v>
      </c>
      <c r="AE29" s="44">
        <v>0</v>
      </c>
      <c r="AF29" s="44">
        <v>0</v>
      </c>
      <c r="AG29" s="44">
        <v>0</v>
      </c>
      <c r="AH29" s="44">
        <v>8</v>
      </c>
      <c r="AI29" s="28">
        <f t="shared" si="7"/>
        <v>8</v>
      </c>
      <c r="AK29" s="30" t="s">
        <v>36</v>
      </c>
      <c r="AL29" s="44">
        <v>0</v>
      </c>
      <c r="AM29" s="44">
        <v>0</v>
      </c>
      <c r="AN29" s="44">
        <v>1</v>
      </c>
      <c r="AO29" s="44">
        <v>0</v>
      </c>
      <c r="AP29" s="28">
        <f t="shared" si="8"/>
        <v>1</v>
      </c>
      <c r="AR29" s="30" t="s">
        <v>36</v>
      </c>
      <c r="AS29" s="44">
        <v>4</v>
      </c>
      <c r="AT29" s="44">
        <v>1</v>
      </c>
      <c r="AU29" s="44">
        <v>0</v>
      </c>
      <c r="AV29" s="44">
        <v>0</v>
      </c>
      <c r="AW29" s="28">
        <f t="shared" si="9"/>
        <v>5</v>
      </c>
      <c r="AY29" s="30" t="s">
        <v>36</v>
      </c>
      <c r="AZ29" s="44">
        <v>2</v>
      </c>
      <c r="BA29" s="44">
        <v>1</v>
      </c>
      <c r="BB29" s="44">
        <v>0</v>
      </c>
      <c r="BC29" s="44">
        <v>0</v>
      </c>
      <c r="BD29" s="28">
        <f t="shared" si="10"/>
        <v>3</v>
      </c>
      <c r="BF29" s="30" t="s">
        <v>36</v>
      </c>
      <c r="BG29" s="44">
        <v>3</v>
      </c>
      <c r="BH29" s="44">
        <v>1</v>
      </c>
      <c r="BI29" s="44">
        <v>1</v>
      </c>
      <c r="BJ29" s="44">
        <v>0</v>
      </c>
      <c r="BK29" s="28">
        <f t="shared" si="11"/>
        <v>5</v>
      </c>
      <c r="BM29" s="30" t="s">
        <v>36</v>
      </c>
      <c r="BN29" s="44">
        <v>0</v>
      </c>
      <c r="BO29" s="44">
        <v>0</v>
      </c>
      <c r="BP29" s="44">
        <v>0</v>
      </c>
      <c r="BQ29" s="44"/>
      <c r="BR29" s="28">
        <f t="shared" si="12"/>
        <v>0</v>
      </c>
      <c r="BT29" s="30" t="s">
        <v>36</v>
      </c>
      <c r="BU29" s="44">
        <v>0</v>
      </c>
      <c r="BV29" s="44">
        <v>10</v>
      </c>
      <c r="BW29" s="44">
        <v>0</v>
      </c>
      <c r="BX29" s="44">
        <v>4</v>
      </c>
      <c r="BY29" s="28">
        <f t="shared" si="13"/>
        <v>14</v>
      </c>
      <c r="CA29" s="30" t="s">
        <v>36</v>
      </c>
      <c r="CB29" s="44">
        <v>0</v>
      </c>
      <c r="CC29" s="44">
        <v>0</v>
      </c>
      <c r="CD29" s="44">
        <v>0</v>
      </c>
      <c r="CE29" s="44">
        <v>0</v>
      </c>
      <c r="CF29" s="28">
        <f t="shared" si="14"/>
        <v>0</v>
      </c>
      <c r="CI29" s="30" t="s">
        <v>36</v>
      </c>
      <c r="CJ29" s="44">
        <v>0</v>
      </c>
      <c r="CK29" s="44">
        <v>42</v>
      </c>
      <c r="CL29" s="44">
        <v>1</v>
      </c>
      <c r="CM29" s="44">
        <v>1</v>
      </c>
      <c r="CN29" s="28">
        <f t="shared" si="15"/>
        <v>44</v>
      </c>
      <c r="CP29" s="30" t="s">
        <v>36</v>
      </c>
      <c r="CQ29" s="44"/>
      <c r="CR29" s="44">
        <v>0</v>
      </c>
      <c r="CS29" s="44"/>
      <c r="CT29" s="44"/>
      <c r="CU29" s="28">
        <f t="shared" si="16"/>
        <v>0</v>
      </c>
      <c r="CW29" s="30" t="s">
        <v>36</v>
      </c>
      <c r="CX29" s="44"/>
      <c r="CY29" s="44">
        <v>0</v>
      </c>
      <c r="CZ29" s="44"/>
      <c r="DA29" s="44"/>
      <c r="DB29" s="28">
        <f t="shared" si="17"/>
        <v>0</v>
      </c>
      <c r="DD29" s="30" t="s">
        <v>36</v>
      </c>
      <c r="DE29" s="44"/>
      <c r="DF29" s="44">
        <v>0</v>
      </c>
      <c r="DG29" s="44"/>
      <c r="DH29" s="44"/>
      <c r="DI29" s="28">
        <f t="shared" si="18"/>
        <v>0</v>
      </c>
      <c r="DL29" s="30" t="s">
        <v>36</v>
      </c>
      <c r="DM29" s="44">
        <f t="shared" si="19"/>
        <v>9</v>
      </c>
      <c r="DN29" s="44">
        <f t="shared" si="20"/>
        <v>58</v>
      </c>
      <c r="DO29" s="44">
        <f t="shared" si="21"/>
        <v>3</v>
      </c>
      <c r="DP29" s="44">
        <f t="shared" si="22"/>
        <v>13</v>
      </c>
      <c r="DQ29" s="44">
        <f t="shared" si="23"/>
        <v>83</v>
      </c>
    </row>
    <row r="30" spans="1:121" s="30" customFormat="1" ht="12.75" customHeight="1" x14ac:dyDescent="0.35">
      <c r="A30" s="29">
        <v>79</v>
      </c>
      <c r="B30" s="30" t="s">
        <v>38</v>
      </c>
      <c r="C30" s="44">
        <v>0</v>
      </c>
      <c r="D30" s="44">
        <v>1</v>
      </c>
      <c r="E30" s="44">
        <v>0</v>
      </c>
      <c r="F30" s="44">
        <v>0</v>
      </c>
      <c r="G30" s="28">
        <f t="shared" si="3"/>
        <v>1</v>
      </c>
      <c r="I30" s="30" t="s">
        <v>38</v>
      </c>
      <c r="J30" s="44">
        <v>0</v>
      </c>
      <c r="K30" s="44">
        <v>0</v>
      </c>
      <c r="L30" s="44">
        <v>0</v>
      </c>
      <c r="M30" s="44">
        <v>0</v>
      </c>
      <c r="N30" s="28">
        <f t="shared" si="4"/>
        <v>0</v>
      </c>
      <c r="P30" s="30" t="s">
        <v>38</v>
      </c>
      <c r="Q30" s="44">
        <v>0</v>
      </c>
      <c r="R30" s="44">
        <v>0</v>
      </c>
      <c r="S30" s="44">
        <v>0</v>
      </c>
      <c r="T30" s="44">
        <v>0</v>
      </c>
      <c r="U30" s="28">
        <f t="shared" si="5"/>
        <v>0</v>
      </c>
      <c r="W30" s="30" t="s">
        <v>38</v>
      </c>
      <c r="X30" s="44">
        <v>0</v>
      </c>
      <c r="Y30" s="44">
        <v>0</v>
      </c>
      <c r="Z30" s="44">
        <v>0</v>
      </c>
      <c r="AA30" s="44">
        <v>0</v>
      </c>
      <c r="AB30" s="28">
        <f t="shared" si="6"/>
        <v>0</v>
      </c>
      <c r="AD30" s="30" t="s">
        <v>38</v>
      </c>
      <c r="AE30" s="44">
        <v>0</v>
      </c>
      <c r="AF30" s="44">
        <v>0</v>
      </c>
      <c r="AG30" s="44">
        <v>0</v>
      </c>
      <c r="AH30" s="44">
        <v>2</v>
      </c>
      <c r="AI30" s="28">
        <f t="shared" si="7"/>
        <v>2</v>
      </c>
      <c r="AK30" s="30" t="s">
        <v>38</v>
      </c>
      <c r="AL30" s="44">
        <v>0</v>
      </c>
      <c r="AM30" s="44">
        <v>0</v>
      </c>
      <c r="AN30" s="44">
        <v>0</v>
      </c>
      <c r="AO30" s="44">
        <v>0</v>
      </c>
      <c r="AP30" s="28">
        <f t="shared" si="8"/>
        <v>0</v>
      </c>
      <c r="AR30" s="30" t="s">
        <v>38</v>
      </c>
      <c r="AS30" s="44">
        <v>0</v>
      </c>
      <c r="AT30" s="44">
        <v>0</v>
      </c>
      <c r="AU30" s="44">
        <v>0</v>
      </c>
      <c r="AV30" s="44">
        <v>0</v>
      </c>
      <c r="AW30" s="28">
        <f t="shared" si="9"/>
        <v>0</v>
      </c>
      <c r="AY30" s="30" t="s">
        <v>38</v>
      </c>
      <c r="AZ30" s="44">
        <v>4</v>
      </c>
      <c r="BA30" s="44">
        <v>5</v>
      </c>
      <c r="BB30" s="44">
        <v>0</v>
      </c>
      <c r="BC30" s="44">
        <v>2</v>
      </c>
      <c r="BD30" s="28">
        <f t="shared" si="10"/>
        <v>11</v>
      </c>
      <c r="BF30" s="30" t="s">
        <v>38</v>
      </c>
      <c r="BG30" s="44">
        <v>0</v>
      </c>
      <c r="BH30" s="44">
        <v>0</v>
      </c>
      <c r="BI30" s="44">
        <v>0</v>
      </c>
      <c r="BJ30" s="44">
        <v>1</v>
      </c>
      <c r="BK30" s="28">
        <f t="shared" si="11"/>
        <v>1</v>
      </c>
      <c r="BM30" s="30" t="s">
        <v>38</v>
      </c>
      <c r="BN30" s="44">
        <v>0</v>
      </c>
      <c r="BO30" s="44">
        <v>0</v>
      </c>
      <c r="BP30" s="44">
        <v>0</v>
      </c>
      <c r="BQ30" s="44"/>
      <c r="BR30" s="28">
        <f t="shared" si="12"/>
        <v>0</v>
      </c>
      <c r="BT30" s="30" t="s">
        <v>38</v>
      </c>
      <c r="BU30" s="44">
        <v>1</v>
      </c>
      <c r="BV30" s="44">
        <v>1</v>
      </c>
      <c r="BW30" s="44">
        <v>0</v>
      </c>
      <c r="BX30" s="44">
        <v>18</v>
      </c>
      <c r="BY30" s="28">
        <f t="shared" si="13"/>
        <v>20</v>
      </c>
      <c r="CA30" s="30" t="s">
        <v>38</v>
      </c>
      <c r="CB30" s="44">
        <v>0</v>
      </c>
      <c r="CC30" s="44">
        <v>0</v>
      </c>
      <c r="CD30" s="44">
        <v>0</v>
      </c>
      <c r="CE30" s="44">
        <v>0</v>
      </c>
      <c r="CF30" s="28">
        <f t="shared" si="14"/>
        <v>0</v>
      </c>
      <c r="CI30" s="30" t="s">
        <v>38</v>
      </c>
      <c r="CJ30" s="44">
        <v>0</v>
      </c>
      <c r="CK30" s="44">
        <v>0</v>
      </c>
      <c r="CL30" s="44">
        <v>0</v>
      </c>
      <c r="CM30" s="44">
        <v>15</v>
      </c>
      <c r="CN30" s="28">
        <f t="shared" si="15"/>
        <v>15</v>
      </c>
      <c r="CP30" s="30" t="s">
        <v>38</v>
      </c>
      <c r="CQ30" s="44"/>
      <c r="CR30" s="44">
        <v>0</v>
      </c>
      <c r="CS30" s="44"/>
      <c r="CT30" s="44"/>
      <c r="CU30" s="28">
        <f t="shared" si="16"/>
        <v>0</v>
      </c>
      <c r="CW30" s="30" t="s">
        <v>38</v>
      </c>
      <c r="CX30" s="44"/>
      <c r="CY30" s="44">
        <v>50</v>
      </c>
      <c r="CZ30" s="44"/>
      <c r="DA30" s="44"/>
      <c r="DB30" s="28">
        <f t="shared" si="17"/>
        <v>50</v>
      </c>
      <c r="DD30" s="30" t="s">
        <v>38</v>
      </c>
      <c r="DE30" s="44"/>
      <c r="DF30" s="44">
        <v>0</v>
      </c>
      <c r="DG30" s="44"/>
      <c r="DH30" s="44"/>
      <c r="DI30" s="28">
        <f t="shared" si="18"/>
        <v>0</v>
      </c>
      <c r="DL30" s="30" t="s">
        <v>38</v>
      </c>
      <c r="DM30" s="44">
        <f t="shared" si="19"/>
        <v>5</v>
      </c>
      <c r="DN30" s="44">
        <f t="shared" si="20"/>
        <v>57</v>
      </c>
      <c r="DO30" s="44">
        <f t="shared" si="21"/>
        <v>0</v>
      </c>
      <c r="DP30" s="44">
        <f t="shared" si="22"/>
        <v>38</v>
      </c>
      <c r="DQ30" s="44">
        <f t="shared" si="23"/>
        <v>100</v>
      </c>
    </row>
    <row r="31" spans="1:121" s="30" customFormat="1" ht="12.75" customHeight="1" x14ac:dyDescent="0.35">
      <c r="A31" s="29"/>
      <c r="B31" s="30" t="s">
        <v>39</v>
      </c>
      <c r="C31" s="44">
        <v>0</v>
      </c>
      <c r="D31" s="44">
        <v>0</v>
      </c>
      <c r="E31" s="44">
        <v>0</v>
      </c>
      <c r="F31" s="44">
        <v>0</v>
      </c>
      <c r="G31" s="28">
        <f t="shared" si="3"/>
        <v>0</v>
      </c>
      <c r="I31" s="30" t="s">
        <v>39</v>
      </c>
      <c r="J31" s="44">
        <v>0</v>
      </c>
      <c r="K31" s="44">
        <v>0</v>
      </c>
      <c r="L31" s="44">
        <v>0</v>
      </c>
      <c r="M31" s="44">
        <v>0</v>
      </c>
      <c r="N31" s="28">
        <f t="shared" si="4"/>
        <v>0</v>
      </c>
      <c r="P31" s="30" t="s">
        <v>39</v>
      </c>
      <c r="Q31" s="44">
        <v>0</v>
      </c>
      <c r="R31" s="44">
        <v>0</v>
      </c>
      <c r="S31" s="44">
        <v>0</v>
      </c>
      <c r="T31" s="44">
        <v>0</v>
      </c>
      <c r="U31" s="28">
        <f t="shared" si="5"/>
        <v>0</v>
      </c>
      <c r="W31" s="30" t="s">
        <v>39</v>
      </c>
      <c r="X31" s="44">
        <v>0</v>
      </c>
      <c r="Y31" s="44">
        <v>0</v>
      </c>
      <c r="Z31" s="44">
        <v>0</v>
      </c>
      <c r="AA31" s="44">
        <v>0</v>
      </c>
      <c r="AB31" s="28">
        <f t="shared" si="6"/>
        <v>0</v>
      </c>
      <c r="AD31" s="30" t="s">
        <v>39</v>
      </c>
      <c r="AE31" s="44">
        <v>0</v>
      </c>
      <c r="AF31" s="44">
        <v>0</v>
      </c>
      <c r="AG31" s="44">
        <v>0</v>
      </c>
      <c r="AH31" s="44">
        <v>0</v>
      </c>
      <c r="AI31" s="28">
        <f t="shared" si="7"/>
        <v>0</v>
      </c>
      <c r="AK31" s="30" t="s">
        <v>39</v>
      </c>
      <c r="AL31" s="44">
        <v>0</v>
      </c>
      <c r="AM31" s="44">
        <v>0</v>
      </c>
      <c r="AN31" s="44">
        <v>0</v>
      </c>
      <c r="AO31" s="44">
        <v>0</v>
      </c>
      <c r="AP31" s="28">
        <f t="shared" si="8"/>
        <v>0</v>
      </c>
      <c r="AR31" s="30" t="s">
        <v>39</v>
      </c>
      <c r="AS31" s="44">
        <v>0</v>
      </c>
      <c r="AT31" s="44">
        <v>0</v>
      </c>
      <c r="AU31" s="44">
        <v>0</v>
      </c>
      <c r="AV31" s="44">
        <v>0</v>
      </c>
      <c r="AW31" s="28">
        <f t="shared" si="9"/>
        <v>0</v>
      </c>
      <c r="AY31" s="30" t="s">
        <v>39</v>
      </c>
      <c r="AZ31" s="44">
        <v>0</v>
      </c>
      <c r="BA31" s="44">
        <v>0</v>
      </c>
      <c r="BB31" s="44">
        <v>0</v>
      </c>
      <c r="BC31" s="44">
        <v>0</v>
      </c>
      <c r="BD31" s="28">
        <f t="shared" si="10"/>
        <v>0</v>
      </c>
      <c r="BF31" s="30" t="s">
        <v>39</v>
      </c>
      <c r="BG31" s="44">
        <v>0</v>
      </c>
      <c r="BH31" s="44">
        <v>0</v>
      </c>
      <c r="BI31" s="44">
        <v>1</v>
      </c>
      <c r="BJ31" s="44">
        <v>0</v>
      </c>
      <c r="BK31" s="28">
        <f t="shared" si="11"/>
        <v>1</v>
      </c>
      <c r="BM31" s="30" t="s">
        <v>39</v>
      </c>
      <c r="BN31" s="44">
        <v>0</v>
      </c>
      <c r="BO31" s="44">
        <v>0</v>
      </c>
      <c r="BP31" s="44">
        <v>0</v>
      </c>
      <c r="BQ31" s="44"/>
      <c r="BR31" s="28">
        <f t="shared" si="12"/>
        <v>0</v>
      </c>
      <c r="BT31" s="30" t="s">
        <v>39</v>
      </c>
      <c r="BU31" s="44">
        <v>0</v>
      </c>
      <c r="BV31" s="44">
        <v>0</v>
      </c>
      <c r="BW31" s="44">
        <v>3</v>
      </c>
      <c r="BX31" s="44">
        <v>0</v>
      </c>
      <c r="BY31" s="28">
        <f t="shared" si="13"/>
        <v>3</v>
      </c>
      <c r="CA31" s="30" t="s">
        <v>39</v>
      </c>
      <c r="CB31" s="44">
        <v>0</v>
      </c>
      <c r="CC31" s="44">
        <v>0</v>
      </c>
      <c r="CD31" s="44">
        <v>0</v>
      </c>
      <c r="CE31" s="44">
        <v>0</v>
      </c>
      <c r="CF31" s="28">
        <f t="shared" si="14"/>
        <v>0</v>
      </c>
      <c r="CI31" s="30" t="s">
        <v>39</v>
      </c>
      <c r="CJ31" s="44">
        <v>0</v>
      </c>
      <c r="CK31" s="44">
        <v>0</v>
      </c>
      <c r="CL31" s="44">
        <v>0</v>
      </c>
      <c r="CM31" s="44">
        <v>0</v>
      </c>
      <c r="CN31" s="28">
        <f t="shared" si="15"/>
        <v>0</v>
      </c>
      <c r="CP31" s="30" t="s">
        <v>39</v>
      </c>
      <c r="CQ31" s="44"/>
      <c r="CR31" s="44">
        <v>0</v>
      </c>
      <c r="CS31" s="44"/>
      <c r="CT31" s="44"/>
      <c r="CU31" s="28">
        <f t="shared" si="16"/>
        <v>0</v>
      </c>
      <c r="CW31" s="30" t="s">
        <v>39</v>
      </c>
      <c r="CX31" s="44"/>
      <c r="CY31" s="44">
        <v>0</v>
      </c>
      <c r="CZ31" s="44"/>
      <c r="DA31" s="44"/>
      <c r="DB31" s="28">
        <f t="shared" si="17"/>
        <v>0</v>
      </c>
      <c r="DD31" s="30" t="s">
        <v>39</v>
      </c>
      <c r="DE31" s="44"/>
      <c r="DF31" s="44">
        <v>0</v>
      </c>
      <c r="DG31" s="44"/>
      <c r="DH31" s="44"/>
      <c r="DI31" s="28">
        <f t="shared" si="18"/>
        <v>0</v>
      </c>
      <c r="DL31" s="30" t="s">
        <v>39</v>
      </c>
      <c r="DM31" s="44">
        <f t="shared" si="19"/>
        <v>0</v>
      </c>
      <c r="DN31" s="44">
        <f t="shared" si="20"/>
        <v>0</v>
      </c>
      <c r="DO31" s="44">
        <f t="shared" si="21"/>
        <v>4</v>
      </c>
      <c r="DP31" s="44">
        <f t="shared" si="22"/>
        <v>0</v>
      </c>
      <c r="DQ31" s="44">
        <f t="shared" si="23"/>
        <v>4</v>
      </c>
    </row>
    <row r="32" spans="1:121" s="30" customFormat="1" ht="12.75" customHeight="1" x14ac:dyDescent="0.35">
      <c r="A32" s="29">
        <v>80</v>
      </c>
      <c r="B32" s="30" t="s">
        <v>40</v>
      </c>
      <c r="C32" s="44">
        <v>1</v>
      </c>
      <c r="D32" s="44">
        <v>2</v>
      </c>
      <c r="E32" s="44">
        <v>0</v>
      </c>
      <c r="F32" s="44">
        <v>0</v>
      </c>
      <c r="G32" s="28">
        <f t="shared" si="3"/>
        <v>3</v>
      </c>
      <c r="I32" s="30" t="s">
        <v>40</v>
      </c>
      <c r="J32" s="44">
        <v>0</v>
      </c>
      <c r="K32" s="44">
        <v>0</v>
      </c>
      <c r="L32" s="44">
        <v>0</v>
      </c>
      <c r="M32" s="44">
        <v>0</v>
      </c>
      <c r="N32" s="28">
        <f t="shared" si="4"/>
        <v>0</v>
      </c>
      <c r="P32" s="30" t="s">
        <v>40</v>
      </c>
      <c r="Q32" s="44">
        <v>0</v>
      </c>
      <c r="R32" s="44">
        <v>0</v>
      </c>
      <c r="S32" s="44">
        <v>0</v>
      </c>
      <c r="T32" s="44">
        <v>0</v>
      </c>
      <c r="U32" s="28">
        <f t="shared" si="5"/>
        <v>0</v>
      </c>
      <c r="W32" s="30" t="s">
        <v>40</v>
      </c>
      <c r="X32" s="44">
        <v>0</v>
      </c>
      <c r="Y32" s="44">
        <v>0</v>
      </c>
      <c r="Z32" s="44">
        <v>0</v>
      </c>
      <c r="AA32" s="44">
        <v>0</v>
      </c>
      <c r="AB32" s="28">
        <f t="shared" si="6"/>
        <v>0</v>
      </c>
      <c r="AD32" s="30" t="s">
        <v>40</v>
      </c>
      <c r="AE32" s="44">
        <v>0</v>
      </c>
      <c r="AF32" s="44">
        <v>0</v>
      </c>
      <c r="AG32" s="44">
        <v>0</v>
      </c>
      <c r="AH32" s="44">
        <v>0</v>
      </c>
      <c r="AI32" s="28">
        <f t="shared" si="7"/>
        <v>0</v>
      </c>
      <c r="AK32" s="30" t="s">
        <v>40</v>
      </c>
      <c r="AL32" s="44">
        <v>0</v>
      </c>
      <c r="AM32" s="44">
        <v>0</v>
      </c>
      <c r="AN32" s="44">
        <v>6</v>
      </c>
      <c r="AO32" s="44">
        <v>0</v>
      </c>
      <c r="AP32" s="28">
        <f t="shared" si="8"/>
        <v>6</v>
      </c>
      <c r="AR32" s="30" t="s">
        <v>40</v>
      </c>
      <c r="AS32" s="44">
        <v>0</v>
      </c>
      <c r="AT32" s="44">
        <v>0</v>
      </c>
      <c r="AU32" s="44">
        <v>0</v>
      </c>
      <c r="AV32" s="44">
        <v>0</v>
      </c>
      <c r="AW32" s="28">
        <f t="shared" si="9"/>
        <v>0</v>
      </c>
      <c r="AY32" s="30" t="s">
        <v>40</v>
      </c>
      <c r="AZ32" s="44">
        <v>9</v>
      </c>
      <c r="BA32" s="44">
        <v>2</v>
      </c>
      <c r="BB32" s="44">
        <v>0</v>
      </c>
      <c r="BC32" s="44">
        <v>4</v>
      </c>
      <c r="BD32" s="28">
        <f t="shared" si="10"/>
        <v>15</v>
      </c>
      <c r="BF32" s="30" t="s">
        <v>40</v>
      </c>
      <c r="BG32" s="44">
        <v>1</v>
      </c>
      <c r="BH32" s="44">
        <v>0</v>
      </c>
      <c r="BI32" s="44">
        <v>0</v>
      </c>
      <c r="BJ32" s="44">
        <v>0</v>
      </c>
      <c r="BK32" s="28">
        <f t="shared" si="11"/>
        <v>1</v>
      </c>
      <c r="BM32" s="30" t="s">
        <v>40</v>
      </c>
      <c r="BN32" s="44">
        <v>0</v>
      </c>
      <c r="BO32" s="44">
        <v>0</v>
      </c>
      <c r="BP32" s="44">
        <v>0</v>
      </c>
      <c r="BQ32" s="44"/>
      <c r="BR32" s="28">
        <f t="shared" si="12"/>
        <v>0</v>
      </c>
      <c r="BT32" s="30" t="s">
        <v>40</v>
      </c>
      <c r="BU32" s="44">
        <v>0</v>
      </c>
      <c r="BV32" s="44">
        <v>2</v>
      </c>
      <c r="BW32" s="44">
        <v>1</v>
      </c>
      <c r="BX32" s="44">
        <v>7</v>
      </c>
      <c r="BY32" s="28">
        <f t="shared" si="13"/>
        <v>10</v>
      </c>
      <c r="CA32" s="30" t="s">
        <v>40</v>
      </c>
      <c r="CB32" s="44">
        <v>1</v>
      </c>
      <c r="CC32" s="44">
        <v>0</v>
      </c>
      <c r="CD32" s="44">
        <v>0</v>
      </c>
      <c r="CE32" s="44">
        <v>1</v>
      </c>
      <c r="CF32" s="28">
        <f t="shared" si="14"/>
        <v>2</v>
      </c>
      <c r="CI32" s="30" t="s">
        <v>40</v>
      </c>
      <c r="CJ32" s="44">
        <v>0</v>
      </c>
      <c r="CK32" s="44">
        <v>55</v>
      </c>
      <c r="CL32" s="44">
        <v>0</v>
      </c>
      <c r="CM32" s="44">
        <v>4</v>
      </c>
      <c r="CN32" s="28">
        <f t="shared" si="15"/>
        <v>59</v>
      </c>
      <c r="CP32" s="30" t="s">
        <v>40</v>
      </c>
      <c r="CQ32" s="44"/>
      <c r="CR32" s="44">
        <v>0</v>
      </c>
      <c r="CS32" s="44"/>
      <c r="CT32" s="44"/>
      <c r="CU32" s="28">
        <f t="shared" si="16"/>
        <v>0</v>
      </c>
      <c r="CW32" s="30" t="s">
        <v>40</v>
      </c>
      <c r="CX32" s="44"/>
      <c r="CY32" s="44">
        <v>0</v>
      </c>
      <c r="CZ32" s="44"/>
      <c r="DA32" s="44"/>
      <c r="DB32" s="28">
        <f t="shared" si="17"/>
        <v>0</v>
      </c>
      <c r="DD32" s="30" t="s">
        <v>40</v>
      </c>
      <c r="DE32" s="44"/>
      <c r="DF32" s="44">
        <v>0</v>
      </c>
      <c r="DG32" s="44"/>
      <c r="DH32" s="44"/>
      <c r="DI32" s="28">
        <f t="shared" si="18"/>
        <v>0</v>
      </c>
      <c r="DL32" s="30" t="s">
        <v>40</v>
      </c>
      <c r="DM32" s="44">
        <f t="shared" si="19"/>
        <v>12</v>
      </c>
      <c r="DN32" s="44">
        <f t="shared" si="20"/>
        <v>61</v>
      </c>
      <c r="DO32" s="44">
        <f t="shared" si="21"/>
        <v>7</v>
      </c>
      <c r="DP32" s="44">
        <f t="shared" si="22"/>
        <v>16</v>
      </c>
      <c r="DQ32" s="44">
        <f t="shared" si="23"/>
        <v>96</v>
      </c>
    </row>
    <row r="33" spans="1:121" s="30" customFormat="1" ht="13.5" customHeight="1" x14ac:dyDescent="0.35">
      <c r="A33" s="29">
        <v>81</v>
      </c>
      <c r="B33" s="30" t="s">
        <v>41</v>
      </c>
      <c r="C33" s="44">
        <v>0</v>
      </c>
      <c r="D33" s="44">
        <v>0</v>
      </c>
      <c r="E33" s="44">
        <v>0</v>
      </c>
      <c r="F33" s="44">
        <v>0</v>
      </c>
      <c r="G33" s="28">
        <f t="shared" si="3"/>
        <v>0</v>
      </c>
      <c r="I33" s="30" t="s">
        <v>41</v>
      </c>
      <c r="J33" s="44">
        <v>1</v>
      </c>
      <c r="K33" s="44">
        <v>0</v>
      </c>
      <c r="L33" s="44">
        <v>0</v>
      </c>
      <c r="M33" s="44">
        <v>0</v>
      </c>
      <c r="N33" s="28">
        <f t="shared" si="4"/>
        <v>1</v>
      </c>
      <c r="P33" s="30" t="s">
        <v>41</v>
      </c>
      <c r="Q33" s="44">
        <v>0</v>
      </c>
      <c r="R33" s="44">
        <v>0</v>
      </c>
      <c r="S33" s="44">
        <v>0</v>
      </c>
      <c r="T33" s="44">
        <v>0</v>
      </c>
      <c r="U33" s="28">
        <f t="shared" si="5"/>
        <v>0</v>
      </c>
      <c r="W33" s="30" t="s">
        <v>41</v>
      </c>
      <c r="X33" s="44">
        <v>0</v>
      </c>
      <c r="Y33" s="44">
        <v>0</v>
      </c>
      <c r="Z33" s="44">
        <v>0</v>
      </c>
      <c r="AA33" s="44">
        <v>0</v>
      </c>
      <c r="AB33" s="28">
        <f t="shared" si="6"/>
        <v>0</v>
      </c>
      <c r="AD33" s="30" t="s">
        <v>41</v>
      </c>
      <c r="AE33" s="44">
        <v>0</v>
      </c>
      <c r="AF33" s="44">
        <v>0</v>
      </c>
      <c r="AG33" s="44">
        <v>0</v>
      </c>
      <c r="AH33" s="44">
        <v>0</v>
      </c>
      <c r="AI33" s="28">
        <f t="shared" si="7"/>
        <v>0</v>
      </c>
      <c r="AK33" s="30" t="s">
        <v>41</v>
      </c>
      <c r="AL33" s="44">
        <v>0</v>
      </c>
      <c r="AM33" s="44">
        <v>0</v>
      </c>
      <c r="AN33" s="44">
        <v>0</v>
      </c>
      <c r="AO33" s="44">
        <v>0</v>
      </c>
      <c r="AP33" s="28">
        <f t="shared" si="8"/>
        <v>0</v>
      </c>
      <c r="AR33" s="30" t="s">
        <v>41</v>
      </c>
      <c r="AS33" s="44">
        <v>0</v>
      </c>
      <c r="AT33" s="44">
        <v>0</v>
      </c>
      <c r="AU33" s="44">
        <v>0</v>
      </c>
      <c r="AV33" s="44">
        <v>0</v>
      </c>
      <c r="AW33" s="28">
        <f t="shared" si="9"/>
        <v>0</v>
      </c>
      <c r="AY33" s="30" t="s">
        <v>41</v>
      </c>
      <c r="AZ33" s="44">
        <v>27</v>
      </c>
      <c r="BA33" s="44">
        <v>1</v>
      </c>
      <c r="BB33" s="44">
        <v>0</v>
      </c>
      <c r="BC33" s="44">
        <v>1</v>
      </c>
      <c r="BD33" s="28">
        <f t="shared" si="10"/>
        <v>29</v>
      </c>
      <c r="BF33" s="30" t="s">
        <v>41</v>
      </c>
      <c r="BG33" s="44">
        <v>0</v>
      </c>
      <c r="BH33" s="44">
        <v>0</v>
      </c>
      <c r="BI33" s="44">
        <v>0</v>
      </c>
      <c r="BJ33" s="44">
        <v>0</v>
      </c>
      <c r="BK33" s="28">
        <f t="shared" si="11"/>
        <v>0</v>
      </c>
      <c r="BM33" s="30" t="s">
        <v>41</v>
      </c>
      <c r="BN33" s="44">
        <v>0</v>
      </c>
      <c r="BO33" s="44">
        <v>0</v>
      </c>
      <c r="BP33" s="44">
        <v>0</v>
      </c>
      <c r="BQ33" s="44"/>
      <c r="BR33" s="28">
        <f t="shared" si="12"/>
        <v>0</v>
      </c>
      <c r="BT33" s="30" t="s">
        <v>41</v>
      </c>
      <c r="BU33" s="44">
        <v>0</v>
      </c>
      <c r="BV33" s="44">
        <v>24</v>
      </c>
      <c r="BW33" s="44">
        <v>0</v>
      </c>
      <c r="BX33" s="44">
        <v>9</v>
      </c>
      <c r="BY33" s="28">
        <f t="shared" si="13"/>
        <v>33</v>
      </c>
      <c r="CA33" s="30" t="s">
        <v>41</v>
      </c>
      <c r="CB33" s="44">
        <v>0</v>
      </c>
      <c r="CC33" s="44">
        <v>0</v>
      </c>
      <c r="CD33" s="44">
        <v>0</v>
      </c>
      <c r="CE33" s="44">
        <v>0</v>
      </c>
      <c r="CF33" s="28">
        <f t="shared" si="14"/>
        <v>0</v>
      </c>
      <c r="CI33" s="30" t="s">
        <v>41</v>
      </c>
      <c r="CJ33" s="44">
        <v>0</v>
      </c>
      <c r="CK33" s="44">
        <v>0</v>
      </c>
      <c r="CL33" s="44">
        <v>0</v>
      </c>
      <c r="CM33" s="44">
        <v>0</v>
      </c>
      <c r="CN33" s="28">
        <f t="shared" si="15"/>
        <v>0</v>
      </c>
      <c r="CP33" s="30" t="s">
        <v>41</v>
      </c>
      <c r="CQ33" s="44"/>
      <c r="CR33" s="44">
        <v>0</v>
      </c>
      <c r="CS33" s="44"/>
      <c r="CT33" s="44"/>
      <c r="CU33" s="28">
        <f t="shared" si="16"/>
        <v>0</v>
      </c>
      <c r="CW33" s="30" t="s">
        <v>41</v>
      </c>
      <c r="CX33" s="44"/>
      <c r="CY33" s="44">
        <v>0</v>
      </c>
      <c r="CZ33" s="44"/>
      <c r="DA33" s="44"/>
      <c r="DB33" s="28">
        <f t="shared" si="17"/>
        <v>0</v>
      </c>
      <c r="DD33" s="30" t="s">
        <v>41</v>
      </c>
      <c r="DE33" s="44"/>
      <c r="DF33" s="44">
        <v>0</v>
      </c>
      <c r="DG33" s="44"/>
      <c r="DH33" s="44"/>
      <c r="DI33" s="28">
        <f t="shared" si="18"/>
        <v>0</v>
      </c>
      <c r="DL33" s="30" t="s">
        <v>41</v>
      </c>
      <c r="DM33" s="44">
        <f t="shared" si="19"/>
        <v>28</v>
      </c>
      <c r="DN33" s="44">
        <f t="shared" si="20"/>
        <v>25</v>
      </c>
      <c r="DO33" s="44">
        <f t="shared" si="21"/>
        <v>0</v>
      </c>
      <c r="DP33" s="44">
        <f t="shared" si="22"/>
        <v>10</v>
      </c>
      <c r="DQ33" s="44">
        <f t="shared" si="23"/>
        <v>63</v>
      </c>
    </row>
    <row r="34" spans="1:121" s="30" customFormat="1" ht="13.5" customHeight="1" x14ac:dyDescent="0.35">
      <c r="A34" s="29">
        <v>83</v>
      </c>
      <c r="B34" s="30" t="s">
        <v>42</v>
      </c>
      <c r="C34" s="44">
        <v>0</v>
      </c>
      <c r="D34" s="44">
        <v>0</v>
      </c>
      <c r="E34" s="44">
        <v>0</v>
      </c>
      <c r="F34" s="44">
        <v>0</v>
      </c>
      <c r="G34" s="28">
        <f t="shared" si="3"/>
        <v>0</v>
      </c>
      <c r="I34" s="30" t="s">
        <v>42</v>
      </c>
      <c r="J34" s="44">
        <v>0</v>
      </c>
      <c r="K34" s="44">
        <v>1</v>
      </c>
      <c r="L34" s="44">
        <v>0</v>
      </c>
      <c r="M34" s="44">
        <v>0</v>
      </c>
      <c r="N34" s="28">
        <f t="shared" si="4"/>
        <v>1</v>
      </c>
      <c r="P34" s="30" t="s">
        <v>42</v>
      </c>
      <c r="Q34" s="44">
        <v>0</v>
      </c>
      <c r="R34" s="44">
        <v>0</v>
      </c>
      <c r="S34" s="44">
        <v>0</v>
      </c>
      <c r="T34" s="44">
        <v>0</v>
      </c>
      <c r="U34" s="28">
        <f t="shared" si="5"/>
        <v>0</v>
      </c>
      <c r="W34" s="30" t="s">
        <v>42</v>
      </c>
      <c r="X34" s="44">
        <v>0</v>
      </c>
      <c r="Y34" s="44">
        <v>0</v>
      </c>
      <c r="Z34" s="44">
        <v>0</v>
      </c>
      <c r="AA34" s="44">
        <v>0</v>
      </c>
      <c r="AB34" s="28">
        <f t="shared" si="6"/>
        <v>0</v>
      </c>
      <c r="AD34" s="30" t="s">
        <v>42</v>
      </c>
      <c r="AE34" s="44">
        <v>0</v>
      </c>
      <c r="AF34" s="44">
        <v>21</v>
      </c>
      <c r="AG34" s="44">
        <v>0</v>
      </c>
      <c r="AH34" s="44">
        <v>1</v>
      </c>
      <c r="AI34" s="28">
        <f t="shared" si="7"/>
        <v>22</v>
      </c>
      <c r="AK34" s="30" t="s">
        <v>42</v>
      </c>
      <c r="AL34" s="44">
        <v>0</v>
      </c>
      <c r="AM34" s="44">
        <v>0</v>
      </c>
      <c r="AN34" s="44">
        <v>0</v>
      </c>
      <c r="AO34" s="44">
        <v>2</v>
      </c>
      <c r="AP34" s="28">
        <f t="shared" si="8"/>
        <v>2</v>
      </c>
      <c r="AR34" s="30" t="s">
        <v>42</v>
      </c>
      <c r="AS34" s="44">
        <v>0</v>
      </c>
      <c r="AT34" s="44">
        <v>0</v>
      </c>
      <c r="AU34" s="44">
        <v>0</v>
      </c>
      <c r="AV34" s="44">
        <v>0</v>
      </c>
      <c r="AW34" s="28">
        <f t="shared" si="9"/>
        <v>0</v>
      </c>
      <c r="AY34" s="30" t="s">
        <v>42</v>
      </c>
      <c r="AZ34" s="44">
        <v>4</v>
      </c>
      <c r="BA34" s="44">
        <v>5</v>
      </c>
      <c r="BB34" s="44">
        <v>0</v>
      </c>
      <c r="BC34" s="44">
        <v>0</v>
      </c>
      <c r="BD34" s="28">
        <f t="shared" si="10"/>
        <v>9</v>
      </c>
      <c r="BF34" s="30" t="s">
        <v>42</v>
      </c>
      <c r="BG34" s="44">
        <v>0</v>
      </c>
      <c r="BH34" s="44">
        <v>0</v>
      </c>
      <c r="BI34" s="44">
        <v>0</v>
      </c>
      <c r="BJ34" s="44">
        <v>0</v>
      </c>
      <c r="BK34" s="28">
        <f t="shared" si="11"/>
        <v>0</v>
      </c>
      <c r="BM34" s="30" t="s">
        <v>42</v>
      </c>
      <c r="BN34" s="44">
        <v>0</v>
      </c>
      <c r="BO34" s="44">
        <v>0</v>
      </c>
      <c r="BP34" s="44">
        <v>0</v>
      </c>
      <c r="BQ34" s="44"/>
      <c r="BR34" s="28">
        <f t="shared" si="12"/>
        <v>0</v>
      </c>
      <c r="BT34" s="30" t="s">
        <v>42</v>
      </c>
      <c r="BU34" s="44">
        <v>0</v>
      </c>
      <c r="BV34" s="44">
        <v>14</v>
      </c>
      <c r="BW34" s="44">
        <v>1</v>
      </c>
      <c r="BX34" s="44">
        <v>0</v>
      </c>
      <c r="BY34" s="28">
        <f t="shared" si="13"/>
        <v>15</v>
      </c>
      <c r="CA34" s="30" t="s">
        <v>42</v>
      </c>
      <c r="CB34" s="44">
        <v>0</v>
      </c>
      <c r="CC34" s="44">
        <v>1</v>
      </c>
      <c r="CD34" s="44">
        <v>0</v>
      </c>
      <c r="CE34" s="44">
        <v>0</v>
      </c>
      <c r="CF34" s="28">
        <f t="shared" si="14"/>
        <v>1</v>
      </c>
      <c r="CI34" s="30" t="s">
        <v>42</v>
      </c>
      <c r="CJ34" s="44">
        <v>0</v>
      </c>
      <c r="CK34" s="44">
        <v>0</v>
      </c>
      <c r="CL34" s="44">
        <v>0</v>
      </c>
      <c r="CM34" s="44">
        <v>0</v>
      </c>
      <c r="CN34" s="28">
        <f t="shared" si="15"/>
        <v>0</v>
      </c>
      <c r="CP34" s="30" t="s">
        <v>42</v>
      </c>
      <c r="CQ34" s="44"/>
      <c r="CR34" s="44">
        <v>0</v>
      </c>
      <c r="CS34" s="44"/>
      <c r="CT34" s="44"/>
      <c r="CU34" s="28">
        <f t="shared" si="16"/>
        <v>0</v>
      </c>
      <c r="CW34" s="30" t="s">
        <v>42</v>
      </c>
      <c r="CX34" s="44"/>
      <c r="CY34" s="44">
        <v>0</v>
      </c>
      <c r="CZ34" s="44"/>
      <c r="DA34" s="44"/>
      <c r="DB34" s="28">
        <f t="shared" si="17"/>
        <v>0</v>
      </c>
      <c r="DD34" s="30" t="s">
        <v>42</v>
      </c>
      <c r="DE34" s="44"/>
      <c r="DF34" s="44">
        <v>0</v>
      </c>
      <c r="DG34" s="44"/>
      <c r="DH34" s="44"/>
      <c r="DI34" s="28">
        <f t="shared" si="18"/>
        <v>0</v>
      </c>
      <c r="DL34" s="30" t="s">
        <v>42</v>
      </c>
      <c r="DM34" s="44">
        <f t="shared" si="19"/>
        <v>4</v>
      </c>
      <c r="DN34" s="44">
        <f t="shared" si="20"/>
        <v>42</v>
      </c>
      <c r="DO34" s="44">
        <f t="shared" si="21"/>
        <v>1</v>
      </c>
      <c r="DP34" s="44">
        <f t="shared" si="22"/>
        <v>3</v>
      </c>
      <c r="DQ34" s="44">
        <f t="shared" si="23"/>
        <v>50</v>
      </c>
    </row>
    <row r="35" spans="1:121" s="30" customFormat="1" ht="14.25" customHeight="1" x14ac:dyDescent="0.35">
      <c r="A35" s="29">
        <v>84</v>
      </c>
      <c r="B35" s="30" t="s">
        <v>43</v>
      </c>
      <c r="C35" s="44">
        <v>1</v>
      </c>
      <c r="D35" s="44">
        <v>2</v>
      </c>
      <c r="E35" s="44">
        <v>0</v>
      </c>
      <c r="F35" s="44">
        <v>0</v>
      </c>
      <c r="G35" s="28">
        <f t="shared" si="3"/>
        <v>3</v>
      </c>
      <c r="I35" s="30" t="s">
        <v>43</v>
      </c>
      <c r="J35" s="44">
        <v>0</v>
      </c>
      <c r="K35" s="44">
        <v>0</v>
      </c>
      <c r="L35" s="44">
        <v>0</v>
      </c>
      <c r="M35" s="44">
        <v>0</v>
      </c>
      <c r="N35" s="28">
        <f t="shared" si="4"/>
        <v>0</v>
      </c>
      <c r="P35" s="30" t="s">
        <v>43</v>
      </c>
      <c r="Q35" s="44">
        <v>0</v>
      </c>
      <c r="R35" s="44">
        <v>0</v>
      </c>
      <c r="S35" s="44">
        <v>0</v>
      </c>
      <c r="T35" s="44">
        <v>0</v>
      </c>
      <c r="U35" s="28">
        <f t="shared" si="5"/>
        <v>0</v>
      </c>
      <c r="W35" s="30" t="s">
        <v>43</v>
      </c>
      <c r="X35" s="44">
        <v>0</v>
      </c>
      <c r="Y35" s="44">
        <v>0</v>
      </c>
      <c r="Z35" s="44">
        <v>0</v>
      </c>
      <c r="AA35" s="44">
        <v>0</v>
      </c>
      <c r="AB35" s="28">
        <f t="shared" si="6"/>
        <v>0</v>
      </c>
      <c r="AD35" s="30" t="s">
        <v>43</v>
      </c>
      <c r="AE35" s="44">
        <v>0</v>
      </c>
      <c r="AF35" s="44">
        <v>0</v>
      </c>
      <c r="AG35" s="44">
        <v>0</v>
      </c>
      <c r="AH35" s="44">
        <v>0</v>
      </c>
      <c r="AI35" s="28">
        <f t="shared" si="7"/>
        <v>0</v>
      </c>
      <c r="AK35" s="30" t="s">
        <v>43</v>
      </c>
      <c r="AL35" s="44">
        <v>0</v>
      </c>
      <c r="AM35" s="44">
        <v>0</v>
      </c>
      <c r="AN35" s="44">
        <v>0</v>
      </c>
      <c r="AO35" s="44">
        <v>1</v>
      </c>
      <c r="AP35" s="28">
        <f t="shared" si="8"/>
        <v>1</v>
      </c>
      <c r="AR35" s="30" t="s">
        <v>43</v>
      </c>
      <c r="AS35" s="44">
        <v>2</v>
      </c>
      <c r="AT35" s="44">
        <v>0</v>
      </c>
      <c r="AU35" s="44">
        <v>0</v>
      </c>
      <c r="AV35" s="44">
        <v>0</v>
      </c>
      <c r="AW35" s="28">
        <f t="shared" si="9"/>
        <v>2</v>
      </c>
      <c r="AY35" s="30" t="s">
        <v>43</v>
      </c>
      <c r="AZ35" s="44">
        <v>22</v>
      </c>
      <c r="BA35" s="44">
        <v>5</v>
      </c>
      <c r="BB35" s="44">
        <v>0</v>
      </c>
      <c r="BC35" s="44">
        <v>1</v>
      </c>
      <c r="BD35" s="28">
        <f t="shared" si="10"/>
        <v>28</v>
      </c>
      <c r="BF35" s="30" t="s">
        <v>43</v>
      </c>
      <c r="BG35" s="44">
        <v>2</v>
      </c>
      <c r="BH35" s="44">
        <v>0</v>
      </c>
      <c r="BI35" s="44">
        <v>1</v>
      </c>
      <c r="BJ35" s="44">
        <v>0</v>
      </c>
      <c r="BK35" s="28">
        <f t="shared" si="11"/>
        <v>3</v>
      </c>
      <c r="BM35" s="30" t="s">
        <v>43</v>
      </c>
      <c r="BN35" s="44">
        <v>0</v>
      </c>
      <c r="BO35" s="44">
        <v>0</v>
      </c>
      <c r="BP35" s="44">
        <v>0</v>
      </c>
      <c r="BQ35" s="44"/>
      <c r="BR35" s="28">
        <f t="shared" si="12"/>
        <v>0</v>
      </c>
      <c r="BT35" s="30" t="s">
        <v>43</v>
      </c>
      <c r="BU35" s="44">
        <v>1</v>
      </c>
      <c r="BV35" s="44">
        <v>1</v>
      </c>
      <c r="BW35" s="44">
        <v>0</v>
      </c>
      <c r="BX35" s="44">
        <v>2</v>
      </c>
      <c r="BY35" s="28">
        <f t="shared" si="13"/>
        <v>4</v>
      </c>
      <c r="CA35" s="30" t="s">
        <v>43</v>
      </c>
      <c r="CB35" s="44">
        <v>0</v>
      </c>
      <c r="CC35" s="44">
        <v>0</v>
      </c>
      <c r="CD35" s="44">
        <v>0</v>
      </c>
      <c r="CE35" s="44">
        <v>0</v>
      </c>
      <c r="CF35" s="28">
        <f t="shared" si="14"/>
        <v>0</v>
      </c>
      <c r="CI35" s="30" t="s">
        <v>43</v>
      </c>
      <c r="CJ35" s="44">
        <v>3</v>
      </c>
      <c r="CK35" s="44">
        <v>29</v>
      </c>
      <c r="CL35" s="44">
        <v>1</v>
      </c>
      <c r="CM35" s="44">
        <v>11</v>
      </c>
      <c r="CN35" s="28">
        <f t="shared" si="15"/>
        <v>44</v>
      </c>
      <c r="CP35" s="30" t="s">
        <v>43</v>
      </c>
      <c r="CQ35" s="44"/>
      <c r="CR35" s="44">
        <v>0</v>
      </c>
      <c r="CS35" s="44"/>
      <c r="CT35" s="44"/>
      <c r="CU35" s="28">
        <f t="shared" si="16"/>
        <v>0</v>
      </c>
      <c r="CW35" s="30" t="s">
        <v>43</v>
      </c>
      <c r="CX35" s="44"/>
      <c r="CY35" s="44">
        <v>0</v>
      </c>
      <c r="CZ35" s="44"/>
      <c r="DA35" s="44"/>
      <c r="DB35" s="28">
        <f t="shared" si="17"/>
        <v>0</v>
      </c>
      <c r="DD35" s="30" t="s">
        <v>43</v>
      </c>
      <c r="DE35" s="44"/>
      <c r="DF35" s="44">
        <v>0</v>
      </c>
      <c r="DG35" s="44"/>
      <c r="DH35" s="44"/>
      <c r="DI35" s="28">
        <f t="shared" si="18"/>
        <v>0</v>
      </c>
      <c r="DL35" s="30" t="s">
        <v>43</v>
      </c>
      <c r="DM35" s="44">
        <f t="shared" si="19"/>
        <v>31</v>
      </c>
      <c r="DN35" s="44">
        <f t="shared" si="20"/>
        <v>37</v>
      </c>
      <c r="DO35" s="44">
        <f t="shared" si="21"/>
        <v>2</v>
      </c>
      <c r="DP35" s="44">
        <f t="shared" si="22"/>
        <v>15</v>
      </c>
      <c r="DQ35" s="44">
        <f t="shared" si="23"/>
        <v>85</v>
      </c>
    </row>
    <row r="36" spans="1:121" s="30" customFormat="1" ht="12.75" customHeight="1" x14ac:dyDescent="0.35">
      <c r="A36" s="29">
        <v>85</v>
      </c>
      <c r="B36" s="30" t="s">
        <v>44</v>
      </c>
      <c r="C36" s="44">
        <v>0</v>
      </c>
      <c r="D36" s="44">
        <v>1</v>
      </c>
      <c r="E36" s="44">
        <v>0</v>
      </c>
      <c r="F36" s="44">
        <v>0</v>
      </c>
      <c r="G36" s="28">
        <f t="shared" si="3"/>
        <v>1</v>
      </c>
      <c r="I36" s="30" t="s">
        <v>44</v>
      </c>
      <c r="J36" s="44">
        <v>0</v>
      </c>
      <c r="K36" s="44">
        <v>0</v>
      </c>
      <c r="L36" s="44">
        <v>0</v>
      </c>
      <c r="M36" s="44">
        <v>0</v>
      </c>
      <c r="N36" s="28">
        <f t="shared" si="4"/>
        <v>0</v>
      </c>
      <c r="P36" s="30" t="s">
        <v>44</v>
      </c>
      <c r="Q36" s="44">
        <v>0</v>
      </c>
      <c r="R36" s="44">
        <v>0</v>
      </c>
      <c r="S36" s="44">
        <v>0</v>
      </c>
      <c r="T36" s="44">
        <v>0</v>
      </c>
      <c r="U36" s="28">
        <f t="shared" si="5"/>
        <v>0</v>
      </c>
      <c r="W36" s="30" t="s">
        <v>44</v>
      </c>
      <c r="X36" s="44">
        <v>0</v>
      </c>
      <c r="Y36" s="44">
        <v>0</v>
      </c>
      <c r="Z36" s="44">
        <v>0</v>
      </c>
      <c r="AA36" s="44">
        <v>0</v>
      </c>
      <c r="AB36" s="28">
        <f t="shared" si="6"/>
        <v>0</v>
      </c>
      <c r="AD36" s="30" t="s">
        <v>44</v>
      </c>
      <c r="AE36" s="44">
        <v>0</v>
      </c>
      <c r="AF36" s="44">
        <v>0</v>
      </c>
      <c r="AG36" s="44">
        <v>0</v>
      </c>
      <c r="AH36" s="44">
        <v>0</v>
      </c>
      <c r="AI36" s="28">
        <f t="shared" si="7"/>
        <v>0</v>
      </c>
      <c r="AK36" s="30" t="s">
        <v>44</v>
      </c>
      <c r="AL36" s="44">
        <v>0</v>
      </c>
      <c r="AM36" s="44">
        <v>0</v>
      </c>
      <c r="AN36" s="44">
        <v>0</v>
      </c>
      <c r="AO36" s="44">
        <v>0</v>
      </c>
      <c r="AP36" s="28">
        <f t="shared" si="8"/>
        <v>0</v>
      </c>
      <c r="AR36" s="30" t="s">
        <v>44</v>
      </c>
      <c r="AS36" s="44">
        <v>0</v>
      </c>
      <c r="AT36" s="44">
        <v>0</v>
      </c>
      <c r="AU36" s="44">
        <v>0</v>
      </c>
      <c r="AV36" s="44">
        <v>0</v>
      </c>
      <c r="AW36" s="28">
        <f t="shared" si="9"/>
        <v>0</v>
      </c>
      <c r="AY36" s="30" t="s">
        <v>44</v>
      </c>
      <c r="AZ36" s="44">
        <v>4</v>
      </c>
      <c r="BA36" s="44">
        <v>1</v>
      </c>
      <c r="BB36" s="44">
        <v>0</v>
      </c>
      <c r="BC36" s="44">
        <v>2</v>
      </c>
      <c r="BD36" s="28">
        <f t="shared" si="10"/>
        <v>7</v>
      </c>
      <c r="BF36" s="30" t="s">
        <v>44</v>
      </c>
      <c r="BG36" s="44">
        <v>4</v>
      </c>
      <c r="BH36" s="44">
        <v>0</v>
      </c>
      <c r="BI36" s="44">
        <v>0</v>
      </c>
      <c r="BJ36" s="44">
        <v>0</v>
      </c>
      <c r="BK36" s="28">
        <f t="shared" si="11"/>
        <v>4</v>
      </c>
      <c r="BM36" s="30" t="s">
        <v>44</v>
      </c>
      <c r="BN36" s="44">
        <v>0</v>
      </c>
      <c r="BO36" s="44">
        <v>0</v>
      </c>
      <c r="BP36" s="44">
        <v>0</v>
      </c>
      <c r="BQ36" s="44"/>
      <c r="BR36" s="28">
        <f t="shared" si="12"/>
        <v>0</v>
      </c>
      <c r="BT36" s="30" t="s">
        <v>44</v>
      </c>
      <c r="BU36" s="44">
        <v>3</v>
      </c>
      <c r="BV36" s="44">
        <v>2</v>
      </c>
      <c r="BW36" s="44">
        <v>0</v>
      </c>
      <c r="BX36" s="44">
        <v>4</v>
      </c>
      <c r="BY36" s="28">
        <f t="shared" si="13"/>
        <v>9</v>
      </c>
      <c r="CA36" s="30" t="s">
        <v>44</v>
      </c>
      <c r="CB36" s="44">
        <v>0</v>
      </c>
      <c r="CC36" s="44">
        <v>0</v>
      </c>
      <c r="CD36" s="44">
        <v>0</v>
      </c>
      <c r="CE36" s="44">
        <v>0</v>
      </c>
      <c r="CF36" s="28">
        <f t="shared" si="14"/>
        <v>0</v>
      </c>
      <c r="CI36" s="30" t="s">
        <v>44</v>
      </c>
      <c r="CJ36" s="44">
        <v>0</v>
      </c>
      <c r="CK36" s="44">
        <v>13</v>
      </c>
      <c r="CL36" s="44">
        <v>0</v>
      </c>
      <c r="CM36" s="44">
        <v>3</v>
      </c>
      <c r="CN36" s="28">
        <f t="shared" si="15"/>
        <v>16</v>
      </c>
      <c r="CP36" s="30" t="s">
        <v>44</v>
      </c>
      <c r="CQ36" s="44"/>
      <c r="CR36" s="44">
        <v>2</v>
      </c>
      <c r="CS36" s="44"/>
      <c r="CT36" s="44"/>
      <c r="CU36" s="28">
        <f t="shared" si="16"/>
        <v>2</v>
      </c>
      <c r="CW36" s="30" t="s">
        <v>44</v>
      </c>
      <c r="CX36" s="44"/>
      <c r="CY36" s="44">
        <v>10</v>
      </c>
      <c r="CZ36" s="44"/>
      <c r="DA36" s="44"/>
      <c r="DB36" s="28">
        <f t="shared" si="17"/>
        <v>10</v>
      </c>
      <c r="DD36" s="30" t="s">
        <v>44</v>
      </c>
      <c r="DE36" s="44"/>
      <c r="DF36" s="44">
        <v>1</v>
      </c>
      <c r="DG36" s="44"/>
      <c r="DH36" s="44"/>
      <c r="DI36" s="28">
        <f t="shared" si="18"/>
        <v>1</v>
      </c>
      <c r="DL36" s="30" t="s">
        <v>44</v>
      </c>
      <c r="DM36" s="44">
        <f t="shared" si="19"/>
        <v>11</v>
      </c>
      <c r="DN36" s="44">
        <f t="shared" si="20"/>
        <v>30</v>
      </c>
      <c r="DO36" s="44">
        <f t="shared" si="21"/>
        <v>0</v>
      </c>
      <c r="DP36" s="44">
        <f t="shared" si="22"/>
        <v>9</v>
      </c>
      <c r="DQ36" s="44">
        <f t="shared" si="23"/>
        <v>50</v>
      </c>
    </row>
    <row r="37" spans="1:121" s="30" customFormat="1" ht="12.75" customHeight="1" x14ac:dyDescent="0.35">
      <c r="A37" s="29">
        <v>87</v>
      </c>
      <c r="B37" s="30" t="s">
        <v>45</v>
      </c>
      <c r="C37" s="44">
        <v>0</v>
      </c>
      <c r="D37" s="44">
        <v>0</v>
      </c>
      <c r="E37" s="44">
        <v>0</v>
      </c>
      <c r="F37" s="44">
        <v>0</v>
      </c>
      <c r="G37" s="28">
        <f t="shared" si="3"/>
        <v>0</v>
      </c>
      <c r="I37" s="30" t="s">
        <v>45</v>
      </c>
      <c r="J37" s="44">
        <v>0</v>
      </c>
      <c r="K37" s="44">
        <v>0</v>
      </c>
      <c r="L37" s="44">
        <v>0</v>
      </c>
      <c r="M37" s="44">
        <v>0</v>
      </c>
      <c r="N37" s="28">
        <f t="shared" si="4"/>
        <v>0</v>
      </c>
      <c r="P37" s="30" t="s">
        <v>45</v>
      </c>
      <c r="Q37" s="44">
        <v>0</v>
      </c>
      <c r="R37" s="44">
        <v>0</v>
      </c>
      <c r="S37" s="44">
        <v>0</v>
      </c>
      <c r="T37" s="44">
        <v>0</v>
      </c>
      <c r="U37" s="28">
        <f t="shared" si="5"/>
        <v>0</v>
      </c>
      <c r="W37" s="30" t="s">
        <v>45</v>
      </c>
      <c r="X37" s="44">
        <v>0</v>
      </c>
      <c r="Y37" s="44">
        <v>0</v>
      </c>
      <c r="Z37" s="44">
        <v>0</v>
      </c>
      <c r="AA37" s="44">
        <v>0</v>
      </c>
      <c r="AB37" s="28">
        <f t="shared" si="6"/>
        <v>0</v>
      </c>
      <c r="AD37" s="30" t="s">
        <v>45</v>
      </c>
      <c r="AE37" s="44">
        <v>0</v>
      </c>
      <c r="AF37" s="44">
        <v>0</v>
      </c>
      <c r="AG37" s="44">
        <v>0</v>
      </c>
      <c r="AH37" s="44">
        <v>0</v>
      </c>
      <c r="AI37" s="28">
        <f t="shared" si="7"/>
        <v>0</v>
      </c>
      <c r="AK37" s="30" t="s">
        <v>45</v>
      </c>
      <c r="AL37" s="44">
        <v>0</v>
      </c>
      <c r="AM37" s="44">
        <v>0</v>
      </c>
      <c r="AN37" s="44">
        <v>0</v>
      </c>
      <c r="AO37" s="44">
        <v>0</v>
      </c>
      <c r="AP37" s="28">
        <f t="shared" si="8"/>
        <v>0</v>
      </c>
      <c r="AR37" s="30" t="s">
        <v>45</v>
      </c>
      <c r="AS37" s="44">
        <v>0</v>
      </c>
      <c r="AT37" s="44">
        <v>0</v>
      </c>
      <c r="AU37" s="44">
        <v>1</v>
      </c>
      <c r="AV37" s="44">
        <v>1</v>
      </c>
      <c r="AW37" s="28">
        <f t="shared" si="9"/>
        <v>2</v>
      </c>
      <c r="AY37" s="30" t="s">
        <v>45</v>
      </c>
      <c r="AZ37" s="44">
        <v>5</v>
      </c>
      <c r="BA37" s="44">
        <v>0</v>
      </c>
      <c r="BB37" s="44">
        <v>0</v>
      </c>
      <c r="BC37" s="44">
        <v>1</v>
      </c>
      <c r="BD37" s="28">
        <f t="shared" si="10"/>
        <v>6</v>
      </c>
      <c r="BF37" s="30" t="s">
        <v>45</v>
      </c>
      <c r="BG37" s="44">
        <v>0</v>
      </c>
      <c r="BH37" s="44">
        <v>1</v>
      </c>
      <c r="BI37" s="44">
        <v>0</v>
      </c>
      <c r="BJ37" s="44">
        <v>0</v>
      </c>
      <c r="BK37" s="28">
        <f t="shared" si="11"/>
        <v>1</v>
      </c>
      <c r="BM37" s="30" t="s">
        <v>45</v>
      </c>
      <c r="BN37" s="44">
        <v>0</v>
      </c>
      <c r="BO37" s="44">
        <v>0</v>
      </c>
      <c r="BP37" s="44">
        <v>0</v>
      </c>
      <c r="BQ37" s="44"/>
      <c r="BR37" s="28">
        <f t="shared" si="12"/>
        <v>0</v>
      </c>
      <c r="BT37" s="30" t="s">
        <v>45</v>
      </c>
      <c r="BU37" s="44">
        <v>0</v>
      </c>
      <c r="BV37" s="44">
        <v>8</v>
      </c>
      <c r="BW37" s="44">
        <v>0</v>
      </c>
      <c r="BX37" s="44">
        <v>3</v>
      </c>
      <c r="BY37" s="28">
        <f t="shared" si="13"/>
        <v>11</v>
      </c>
      <c r="CA37" s="30" t="s">
        <v>45</v>
      </c>
      <c r="CB37" s="44">
        <v>0</v>
      </c>
      <c r="CC37" s="44">
        <v>1</v>
      </c>
      <c r="CD37" s="44">
        <v>0</v>
      </c>
      <c r="CE37" s="44">
        <v>0</v>
      </c>
      <c r="CF37" s="28">
        <f t="shared" si="14"/>
        <v>1</v>
      </c>
      <c r="CI37" s="30" t="s">
        <v>45</v>
      </c>
      <c r="CJ37" s="44">
        <v>2</v>
      </c>
      <c r="CK37" s="44">
        <v>6</v>
      </c>
      <c r="CL37" s="44">
        <v>0</v>
      </c>
      <c r="CM37" s="44">
        <v>2</v>
      </c>
      <c r="CN37" s="28">
        <f t="shared" si="15"/>
        <v>10</v>
      </c>
      <c r="CP37" s="30" t="s">
        <v>45</v>
      </c>
      <c r="CQ37" s="44"/>
      <c r="CR37" s="44">
        <v>0</v>
      </c>
      <c r="CS37" s="44"/>
      <c r="CT37" s="44"/>
      <c r="CU37" s="28">
        <f t="shared" si="16"/>
        <v>0</v>
      </c>
      <c r="CW37" s="30" t="s">
        <v>45</v>
      </c>
      <c r="CX37" s="44"/>
      <c r="CY37" s="44">
        <v>0</v>
      </c>
      <c r="CZ37" s="44"/>
      <c r="DA37" s="44"/>
      <c r="DB37" s="28">
        <f t="shared" si="17"/>
        <v>0</v>
      </c>
      <c r="DD37" s="30" t="s">
        <v>45</v>
      </c>
      <c r="DE37" s="44"/>
      <c r="DF37" s="44">
        <v>0</v>
      </c>
      <c r="DG37" s="44"/>
      <c r="DH37" s="44"/>
      <c r="DI37" s="28">
        <f t="shared" si="18"/>
        <v>0</v>
      </c>
      <c r="DL37" s="30" t="s">
        <v>45</v>
      </c>
      <c r="DM37" s="44">
        <f t="shared" si="19"/>
        <v>7</v>
      </c>
      <c r="DN37" s="44">
        <f t="shared" si="20"/>
        <v>16</v>
      </c>
      <c r="DO37" s="44">
        <f t="shared" si="21"/>
        <v>1</v>
      </c>
      <c r="DP37" s="44">
        <f t="shared" si="22"/>
        <v>7</v>
      </c>
      <c r="DQ37" s="44">
        <f t="shared" si="23"/>
        <v>31</v>
      </c>
    </row>
    <row r="38" spans="1:121" s="30" customFormat="1" ht="12.75" customHeight="1" x14ac:dyDescent="0.35">
      <c r="A38" s="29">
        <v>90</v>
      </c>
      <c r="B38" s="30" t="s">
        <v>47</v>
      </c>
      <c r="C38" s="44">
        <v>0</v>
      </c>
      <c r="D38" s="44">
        <v>2</v>
      </c>
      <c r="E38" s="44">
        <v>0</v>
      </c>
      <c r="F38" s="44">
        <v>1</v>
      </c>
      <c r="G38" s="28">
        <f t="shared" si="3"/>
        <v>3</v>
      </c>
      <c r="I38" s="30" t="s">
        <v>47</v>
      </c>
      <c r="J38" s="44">
        <v>0</v>
      </c>
      <c r="K38" s="44">
        <v>0</v>
      </c>
      <c r="L38" s="44">
        <v>0</v>
      </c>
      <c r="M38" s="44">
        <v>1</v>
      </c>
      <c r="N38" s="28">
        <f t="shared" si="4"/>
        <v>1</v>
      </c>
      <c r="P38" s="30" t="s">
        <v>47</v>
      </c>
      <c r="Q38" s="44">
        <v>0</v>
      </c>
      <c r="R38" s="44">
        <v>0</v>
      </c>
      <c r="S38" s="44">
        <v>0</v>
      </c>
      <c r="T38" s="44">
        <v>0</v>
      </c>
      <c r="U38" s="28">
        <f t="shared" si="5"/>
        <v>0</v>
      </c>
      <c r="W38" s="30" t="s">
        <v>47</v>
      </c>
      <c r="X38" s="44">
        <v>0</v>
      </c>
      <c r="Y38" s="44">
        <v>0</v>
      </c>
      <c r="Z38" s="44">
        <v>0</v>
      </c>
      <c r="AA38" s="44">
        <v>0</v>
      </c>
      <c r="AB38" s="28">
        <f t="shared" si="6"/>
        <v>0</v>
      </c>
      <c r="AD38" s="30" t="s">
        <v>47</v>
      </c>
      <c r="AE38" s="44">
        <v>0</v>
      </c>
      <c r="AF38" s="44">
        <v>0</v>
      </c>
      <c r="AG38" s="44">
        <v>0</v>
      </c>
      <c r="AH38" s="44">
        <v>0</v>
      </c>
      <c r="AI38" s="28">
        <f t="shared" si="7"/>
        <v>0</v>
      </c>
      <c r="AK38" s="30" t="s">
        <v>47</v>
      </c>
      <c r="AL38" s="44">
        <v>0</v>
      </c>
      <c r="AM38" s="44">
        <v>0</v>
      </c>
      <c r="AN38" s="44">
        <v>0</v>
      </c>
      <c r="AO38" s="44">
        <v>3</v>
      </c>
      <c r="AP38" s="28">
        <f t="shared" si="8"/>
        <v>3</v>
      </c>
      <c r="AR38" s="30" t="s">
        <v>47</v>
      </c>
      <c r="AS38" s="44">
        <v>0</v>
      </c>
      <c r="AT38" s="44">
        <v>0</v>
      </c>
      <c r="AU38" s="44">
        <v>0</v>
      </c>
      <c r="AV38" s="44">
        <v>0</v>
      </c>
      <c r="AW38" s="28">
        <f t="shared" si="9"/>
        <v>0</v>
      </c>
      <c r="AY38" s="30" t="s">
        <v>47</v>
      </c>
      <c r="AZ38" s="44">
        <v>18</v>
      </c>
      <c r="BA38" s="44">
        <v>4</v>
      </c>
      <c r="BB38" s="44">
        <v>0</v>
      </c>
      <c r="BC38" s="44">
        <v>4</v>
      </c>
      <c r="BD38" s="28">
        <f t="shared" si="10"/>
        <v>26</v>
      </c>
      <c r="BF38" s="30" t="s">
        <v>47</v>
      </c>
      <c r="BG38" s="44">
        <v>3</v>
      </c>
      <c r="BH38" s="44">
        <v>0</v>
      </c>
      <c r="BI38" s="44">
        <v>0</v>
      </c>
      <c r="BJ38" s="44">
        <v>0</v>
      </c>
      <c r="BK38" s="28">
        <f t="shared" si="11"/>
        <v>3</v>
      </c>
      <c r="BM38" s="30" t="s">
        <v>47</v>
      </c>
      <c r="BN38" s="44">
        <v>0</v>
      </c>
      <c r="BO38" s="44">
        <v>0</v>
      </c>
      <c r="BP38" s="44">
        <v>0</v>
      </c>
      <c r="BQ38" s="44"/>
      <c r="BR38" s="28">
        <f t="shared" si="12"/>
        <v>0</v>
      </c>
      <c r="BT38" s="30" t="s">
        <v>47</v>
      </c>
      <c r="BU38" s="44">
        <v>0</v>
      </c>
      <c r="BV38" s="44">
        <v>63</v>
      </c>
      <c r="BW38" s="44">
        <v>0</v>
      </c>
      <c r="BX38" s="44">
        <v>30</v>
      </c>
      <c r="BY38" s="28">
        <f t="shared" si="13"/>
        <v>93</v>
      </c>
      <c r="CA38" s="30" t="s">
        <v>47</v>
      </c>
      <c r="CB38" s="44">
        <v>0</v>
      </c>
      <c r="CC38" s="44">
        <v>0</v>
      </c>
      <c r="CD38" s="44">
        <v>0</v>
      </c>
      <c r="CE38" s="44">
        <v>0</v>
      </c>
      <c r="CF38" s="28">
        <f t="shared" si="14"/>
        <v>0</v>
      </c>
      <c r="CI38" s="30" t="s">
        <v>47</v>
      </c>
      <c r="CJ38" s="44">
        <v>1</v>
      </c>
      <c r="CK38" s="44">
        <v>0</v>
      </c>
      <c r="CL38" s="44">
        <v>0</v>
      </c>
      <c r="CM38" s="44">
        <v>0</v>
      </c>
      <c r="CN38" s="28">
        <f t="shared" si="15"/>
        <v>1</v>
      </c>
      <c r="CP38" s="30" t="s">
        <v>47</v>
      </c>
      <c r="CQ38" s="44"/>
      <c r="CR38" s="44">
        <v>0</v>
      </c>
      <c r="CS38" s="44"/>
      <c r="CT38" s="44"/>
      <c r="CU38" s="28">
        <f t="shared" si="16"/>
        <v>0</v>
      </c>
      <c r="CW38" s="30" t="s">
        <v>47</v>
      </c>
      <c r="CX38" s="44"/>
      <c r="CY38" s="44">
        <v>0</v>
      </c>
      <c r="CZ38" s="44"/>
      <c r="DA38" s="44"/>
      <c r="DB38" s="28">
        <f t="shared" si="17"/>
        <v>0</v>
      </c>
      <c r="DD38" s="30" t="s">
        <v>47</v>
      </c>
      <c r="DE38" s="44"/>
      <c r="DF38" s="44">
        <v>0</v>
      </c>
      <c r="DG38" s="44"/>
      <c r="DH38" s="44"/>
      <c r="DI38" s="28">
        <f t="shared" si="18"/>
        <v>0</v>
      </c>
      <c r="DL38" s="30" t="s">
        <v>47</v>
      </c>
      <c r="DM38" s="44">
        <f t="shared" si="19"/>
        <v>22</v>
      </c>
      <c r="DN38" s="44">
        <f t="shared" si="20"/>
        <v>69</v>
      </c>
      <c r="DO38" s="44">
        <f t="shared" si="21"/>
        <v>0</v>
      </c>
      <c r="DP38" s="44">
        <f t="shared" si="22"/>
        <v>39</v>
      </c>
      <c r="DQ38" s="44">
        <f t="shared" si="23"/>
        <v>130</v>
      </c>
    </row>
    <row r="39" spans="1:121" s="30" customFormat="1" ht="12.75" customHeight="1" x14ac:dyDescent="0.35">
      <c r="A39" s="29">
        <v>91</v>
      </c>
      <c r="B39" s="30" t="s">
        <v>48</v>
      </c>
      <c r="C39" s="44">
        <v>0</v>
      </c>
      <c r="D39" s="44">
        <v>1</v>
      </c>
      <c r="E39" s="44">
        <v>0</v>
      </c>
      <c r="F39" s="44">
        <v>0</v>
      </c>
      <c r="G39" s="28">
        <f t="shared" si="3"/>
        <v>1</v>
      </c>
      <c r="I39" s="30" t="s">
        <v>48</v>
      </c>
      <c r="J39" s="44">
        <v>0</v>
      </c>
      <c r="K39" s="44">
        <v>2</v>
      </c>
      <c r="L39" s="44">
        <v>0</v>
      </c>
      <c r="M39" s="44">
        <v>0</v>
      </c>
      <c r="N39" s="28">
        <f t="shared" si="4"/>
        <v>2</v>
      </c>
      <c r="P39" s="30" t="s">
        <v>48</v>
      </c>
      <c r="Q39" s="44">
        <v>0</v>
      </c>
      <c r="R39" s="44">
        <v>0</v>
      </c>
      <c r="S39" s="44">
        <v>0</v>
      </c>
      <c r="T39" s="44">
        <v>0</v>
      </c>
      <c r="U39" s="28">
        <f t="shared" si="5"/>
        <v>0</v>
      </c>
      <c r="W39" s="30" t="s">
        <v>48</v>
      </c>
      <c r="X39" s="44">
        <v>0</v>
      </c>
      <c r="Y39" s="44">
        <v>0</v>
      </c>
      <c r="Z39" s="44">
        <v>0</v>
      </c>
      <c r="AA39" s="44">
        <v>0</v>
      </c>
      <c r="AB39" s="28">
        <f t="shared" si="6"/>
        <v>0</v>
      </c>
      <c r="AD39" s="30" t="s">
        <v>48</v>
      </c>
      <c r="AE39" s="44">
        <v>0</v>
      </c>
      <c r="AF39" s="44">
        <v>0</v>
      </c>
      <c r="AG39" s="44">
        <v>0</v>
      </c>
      <c r="AH39" s="44">
        <v>0</v>
      </c>
      <c r="AI39" s="28">
        <f t="shared" si="7"/>
        <v>0</v>
      </c>
      <c r="AK39" s="30" t="s">
        <v>48</v>
      </c>
      <c r="AL39" s="44">
        <v>0</v>
      </c>
      <c r="AM39" s="44">
        <v>0</v>
      </c>
      <c r="AN39" s="44">
        <v>0</v>
      </c>
      <c r="AO39" s="44">
        <v>0</v>
      </c>
      <c r="AP39" s="28">
        <f t="shared" si="8"/>
        <v>0</v>
      </c>
      <c r="AR39" s="30" t="s">
        <v>48</v>
      </c>
      <c r="AS39" s="44">
        <v>1</v>
      </c>
      <c r="AT39" s="44">
        <v>0</v>
      </c>
      <c r="AU39" s="44">
        <v>0</v>
      </c>
      <c r="AV39" s="44">
        <v>1</v>
      </c>
      <c r="AW39" s="28">
        <f t="shared" si="9"/>
        <v>2</v>
      </c>
      <c r="AY39" s="30" t="s">
        <v>48</v>
      </c>
      <c r="AZ39" s="44">
        <v>9</v>
      </c>
      <c r="BA39" s="44">
        <v>2</v>
      </c>
      <c r="BB39" s="44">
        <v>0</v>
      </c>
      <c r="BC39" s="44">
        <v>2</v>
      </c>
      <c r="BD39" s="28">
        <f t="shared" si="10"/>
        <v>13</v>
      </c>
      <c r="BF39" s="30" t="s">
        <v>48</v>
      </c>
      <c r="BG39" s="44">
        <v>0</v>
      </c>
      <c r="BH39" s="44">
        <v>0</v>
      </c>
      <c r="BI39" s="44">
        <v>0</v>
      </c>
      <c r="BJ39" s="44">
        <v>0</v>
      </c>
      <c r="BK39" s="28">
        <f t="shared" si="11"/>
        <v>0</v>
      </c>
      <c r="BM39" s="30" t="s">
        <v>48</v>
      </c>
      <c r="BN39" s="44">
        <v>0</v>
      </c>
      <c r="BO39" s="44">
        <v>0</v>
      </c>
      <c r="BP39" s="44">
        <v>0</v>
      </c>
      <c r="BQ39" s="44"/>
      <c r="BR39" s="28">
        <f t="shared" si="12"/>
        <v>0</v>
      </c>
      <c r="BT39" s="30" t="s">
        <v>48</v>
      </c>
      <c r="BU39" s="44">
        <v>1</v>
      </c>
      <c r="BV39" s="44">
        <v>4</v>
      </c>
      <c r="BW39" s="44">
        <v>0</v>
      </c>
      <c r="BX39" s="44">
        <v>5</v>
      </c>
      <c r="BY39" s="28">
        <f t="shared" si="13"/>
        <v>10</v>
      </c>
      <c r="CA39" s="30" t="s">
        <v>48</v>
      </c>
      <c r="CB39" s="44">
        <v>0</v>
      </c>
      <c r="CC39" s="44">
        <v>0</v>
      </c>
      <c r="CD39" s="44">
        <v>0</v>
      </c>
      <c r="CE39" s="44">
        <v>0</v>
      </c>
      <c r="CF39" s="28">
        <f t="shared" si="14"/>
        <v>0</v>
      </c>
      <c r="CI39" s="30" t="s">
        <v>48</v>
      </c>
      <c r="CJ39" s="44">
        <v>1</v>
      </c>
      <c r="CK39" s="44">
        <v>30</v>
      </c>
      <c r="CL39" s="44">
        <v>0</v>
      </c>
      <c r="CM39" s="44">
        <v>4</v>
      </c>
      <c r="CN39" s="28">
        <f t="shared" si="15"/>
        <v>35</v>
      </c>
      <c r="CP39" s="30" t="s">
        <v>48</v>
      </c>
      <c r="CQ39" s="44"/>
      <c r="CR39" s="44">
        <v>1</v>
      </c>
      <c r="CS39" s="44"/>
      <c r="CT39" s="44"/>
      <c r="CU39" s="28">
        <f t="shared" si="16"/>
        <v>1</v>
      </c>
      <c r="CW39" s="30" t="s">
        <v>48</v>
      </c>
      <c r="CX39" s="44"/>
      <c r="CY39" s="44">
        <v>0</v>
      </c>
      <c r="CZ39" s="44"/>
      <c r="DA39" s="44"/>
      <c r="DB39" s="28">
        <f t="shared" si="17"/>
        <v>0</v>
      </c>
      <c r="DD39" s="30" t="s">
        <v>48</v>
      </c>
      <c r="DE39" s="44"/>
      <c r="DF39" s="44">
        <v>0</v>
      </c>
      <c r="DG39" s="44"/>
      <c r="DH39" s="44"/>
      <c r="DI39" s="28">
        <f t="shared" si="18"/>
        <v>0</v>
      </c>
      <c r="DL39" s="30" t="s">
        <v>48</v>
      </c>
      <c r="DM39" s="44">
        <f t="shared" si="19"/>
        <v>12</v>
      </c>
      <c r="DN39" s="44">
        <f t="shared" si="20"/>
        <v>40</v>
      </c>
      <c r="DO39" s="44">
        <f t="shared" si="21"/>
        <v>0</v>
      </c>
      <c r="DP39" s="44">
        <f t="shared" si="22"/>
        <v>12</v>
      </c>
      <c r="DQ39" s="44">
        <f t="shared" si="23"/>
        <v>64</v>
      </c>
    </row>
    <row r="40" spans="1:121" s="30" customFormat="1" ht="12.75" customHeight="1" x14ac:dyDescent="0.35">
      <c r="A40" s="29">
        <v>92</v>
      </c>
      <c r="B40" s="30" t="s">
        <v>49</v>
      </c>
      <c r="C40" s="44">
        <v>0</v>
      </c>
      <c r="D40" s="44">
        <v>2</v>
      </c>
      <c r="E40" s="44">
        <v>0</v>
      </c>
      <c r="F40" s="44">
        <v>0</v>
      </c>
      <c r="G40" s="28">
        <f t="shared" si="3"/>
        <v>2</v>
      </c>
      <c r="I40" s="30" t="s">
        <v>49</v>
      </c>
      <c r="J40" s="44">
        <v>2</v>
      </c>
      <c r="K40" s="44">
        <v>1</v>
      </c>
      <c r="L40" s="44">
        <v>0</v>
      </c>
      <c r="M40" s="44">
        <v>0</v>
      </c>
      <c r="N40" s="28">
        <f t="shared" si="4"/>
        <v>3</v>
      </c>
      <c r="P40" s="30" t="s">
        <v>49</v>
      </c>
      <c r="Q40" s="44">
        <v>0</v>
      </c>
      <c r="R40" s="44">
        <v>0</v>
      </c>
      <c r="S40" s="44">
        <v>0</v>
      </c>
      <c r="T40" s="44">
        <v>0</v>
      </c>
      <c r="U40" s="28">
        <f t="shared" si="5"/>
        <v>0</v>
      </c>
      <c r="W40" s="30" t="s">
        <v>49</v>
      </c>
      <c r="X40" s="44">
        <v>2</v>
      </c>
      <c r="Y40" s="44">
        <v>1</v>
      </c>
      <c r="Z40" s="44">
        <v>0</v>
      </c>
      <c r="AA40" s="44">
        <v>0</v>
      </c>
      <c r="AB40" s="28">
        <f t="shared" si="6"/>
        <v>3</v>
      </c>
      <c r="AD40" s="30" t="s">
        <v>49</v>
      </c>
      <c r="AE40" s="44">
        <v>0</v>
      </c>
      <c r="AF40" s="44">
        <v>0</v>
      </c>
      <c r="AG40" s="44">
        <v>0</v>
      </c>
      <c r="AH40" s="44">
        <v>1</v>
      </c>
      <c r="AI40" s="28">
        <f t="shared" si="7"/>
        <v>1</v>
      </c>
      <c r="AK40" s="30" t="s">
        <v>49</v>
      </c>
      <c r="AL40" s="44">
        <v>0</v>
      </c>
      <c r="AM40" s="44">
        <v>0</v>
      </c>
      <c r="AN40" s="44">
        <v>0</v>
      </c>
      <c r="AO40" s="44">
        <v>0</v>
      </c>
      <c r="AP40" s="28">
        <f t="shared" si="8"/>
        <v>0</v>
      </c>
      <c r="AR40" s="30" t="s">
        <v>49</v>
      </c>
      <c r="AS40" s="44">
        <v>0</v>
      </c>
      <c r="AT40" s="44">
        <v>0</v>
      </c>
      <c r="AU40" s="44">
        <v>0</v>
      </c>
      <c r="AV40" s="44">
        <v>0</v>
      </c>
      <c r="AW40" s="28">
        <f t="shared" si="9"/>
        <v>0</v>
      </c>
      <c r="AY40" s="30" t="s">
        <v>49</v>
      </c>
      <c r="AZ40" s="44">
        <v>22</v>
      </c>
      <c r="BA40" s="44">
        <v>2</v>
      </c>
      <c r="BB40" s="44">
        <v>2</v>
      </c>
      <c r="BC40" s="44">
        <v>2</v>
      </c>
      <c r="BD40" s="28">
        <f t="shared" si="10"/>
        <v>28</v>
      </c>
      <c r="BF40" s="30" t="s">
        <v>49</v>
      </c>
      <c r="BG40" s="44">
        <v>9</v>
      </c>
      <c r="BH40" s="44">
        <v>0</v>
      </c>
      <c r="BI40" s="44">
        <v>0</v>
      </c>
      <c r="BJ40" s="44">
        <v>0</v>
      </c>
      <c r="BK40" s="28">
        <f t="shared" si="11"/>
        <v>9</v>
      </c>
      <c r="BM40" s="30" t="s">
        <v>49</v>
      </c>
      <c r="BN40" s="44">
        <v>0</v>
      </c>
      <c r="BO40" s="44">
        <v>0</v>
      </c>
      <c r="BP40" s="44">
        <v>0</v>
      </c>
      <c r="BQ40" s="44"/>
      <c r="BR40" s="28">
        <f t="shared" si="12"/>
        <v>0</v>
      </c>
      <c r="BT40" s="30" t="s">
        <v>49</v>
      </c>
      <c r="BU40" s="44">
        <v>3</v>
      </c>
      <c r="BV40" s="44">
        <v>7</v>
      </c>
      <c r="BW40" s="44">
        <v>1</v>
      </c>
      <c r="BX40" s="44">
        <v>7</v>
      </c>
      <c r="BY40" s="28">
        <f t="shared" si="13"/>
        <v>18</v>
      </c>
      <c r="CA40" s="30" t="s">
        <v>49</v>
      </c>
      <c r="CB40" s="44">
        <v>1</v>
      </c>
      <c r="CC40" s="44">
        <v>0</v>
      </c>
      <c r="CD40" s="44">
        <v>0</v>
      </c>
      <c r="CE40" s="44">
        <v>0</v>
      </c>
      <c r="CF40" s="28">
        <f t="shared" si="14"/>
        <v>1</v>
      </c>
      <c r="CI40" s="30" t="s">
        <v>49</v>
      </c>
      <c r="CJ40" s="44">
        <v>0</v>
      </c>
      <c r="CK40" s="44">
        <v>0</v>
      </c>
      <c r="CL40" s="44">
        <v>0</v>
      </c>
      <c r="CM40" s="44">
        <v>3</v>
      </c>
      <c r="CN40" s="28">
        <f t="shared" si="15"/>
        <v>3</v>
      </c>
      <c r="CP40" s="30" t="s">
        <v>49</v>
      </c>
      <c r="CQ40" s="44"/>
      <c r="CR40" s="44">
        <v>0</v>
      </c>
      <c r="CS40" s="44"/>
      <c r="CT40" s="44"/>
      <c r="CU40" s="28">
        <f t="shared" si="16"/>
        <v>0</v>
      </c>
      <c r="CW40" s="30" t="s">
        <v>49</v>
      </c>
      <c r="CX40" s="44"/>
      <c r="CY40" s="44">
        <v>0</v>
      </c>
      <c r="CZ40" s="44"/>
      <c r="DA40" s="44"/>
      <c r="DB40" s="28">
        <f t="shared" si="17"/>
        <v>0</v>
      </c>
      <c r="DD40" s="30" t="s">
        <v>49</v>
      </c>
      <c r="DE40" s="44"/>
      <c r="DF40" s="44">
        <v>0</v>
      </c>
      <c r="DG40" s="44"/>
      <c r="DH40" s="44"/>
      <c r="DI40" s="28">
        <f t="shared" si="18"/>
        <v>0</v>
      </c>
      <c r="DL40" s="30" t="s">
        <v>49</v>
      </c>
      <c r="DM40" s="44">
        <f t="shared" si="19"/>
        <v>39</v>
      </c>
      <c r="DN40" s="44">
        <f t="shared" si="20"/>
        <v>13</v>
      </c>
      <c r="DO40" s="44">
        <f t="shared" si="21"/>
        <v>3</v>
      </c>
      <c r="DP40" s="44">
        <f t="shared" si="22"/>
        <v>13</v>
      </c>
      <c r="DQ40" s="44">
        <f t="shared" si="23"/>
        <v>68</v>
      </c>
    </row>
    <row r="41" spans="1:121" s="30" customFormat="1" ht="12.75" customHeight="1" x14ac:dyDescent="0.35">
      <c r="A41" s="29">
        <v>94</v>
      </c>
      <c r="B41" s="30" t="s">
        <v>50</v>
      </c>
      <c r="C41" s="44">
        <v>0</v>
      </c>
      <c r="D41" s="44">
        <v>0</v>
      </c>
      <c r="E41" s="44">
        <v>0</v>
      </c>
      <c r="F41" s="44">
        <v>0</v>
      </c>
      <c r="G41" s="28">
        <f t="shared" si="3"/>
        <v>0</v>
      </c>
      <c r="I41" s="30" t="s">
        <v>50</v>
      </c>
      <c r="J41" s="44">
        <v>0</v>
      </c>
      <c r="K41" s="44">
        <v>0</v>
      </c>
      <c r="L41" s="44">
        <v>0</v>
      </c>
      <c r="M41" s="44">
        <v>0</v>
      </c>
      <c r="N41" s="28">
        <f t="shared" si="4"/>
        <v>0</v>
      </c>
      <c r="P41" s="30" t="s">
        <v>50</v>
      </c>
      <c r="Q41" s="44">
        <v>0</v>
      </c>
      <c r="R41" s="44">
        <v>0</v>
      </c>
      <c r="S41" s="44">
        <v>0</v>
      </c>
      <c r="T41" s="44">
        <v>0</v>
      </c>
      <c r="U41" s="28">
        <f t="shared" si="5"/>
        <v>0</v>
      </c>
      <c r="W41" s="30" t="s">
        <v>50</v>
      </c>
      <c r="X41" s="44">
        <v>0</v>
      </c>
      <c r="Y41" s="44">
        <v>0</v>
      </c>
      <c r="Z41" s="44">
        <v>0</v>
      </c>
      <c r="AA41" s="44">
        <v>0</v>
      </c>
      <c r="AB41" s="28">
        <f t="shared" si="6"/>
        <v>0</v>
      </c>
      <c r="AD41" s="30" t="s">
        <v>50</v>
      </c>
      <c r="AE41" s="44">
        <v>0</v>
      </c>
      <c r="AF41" s="44">
        <v>0</v>
      </c>
      <c r="AG41" s="44">
        <v>0</v>
      </c>
      <c r="AH41" s="44">
        <v>0</v>
      </c>
      <c r="AI41" s="28">
        <f t="shared" si="7"/>
        <v>0</v>
      </c>
      <c r="AK41" s="30" t="s">
        <v>50</v>
      </c>
      <c r="AL41" s="44">
        <v>0</v>
      </c>
      <c r="AM41" s="44">
        <v>0</v>
      </c>
      <c r="AN41" s="44">
        <v>0</v>
      </c>
      <c r="AO41" s="44">
        <v>1</v>
      </c>
      <c r="AP41" s="28">
        <f t="shared" si="8"/>
        <v>1</v>
      </c>
      <c r="AR41" s="30" t="s">
        <v>50</v>
      </c>
      <c r="AS41" s="44">
        <v>0</v>
      </c>
      <c r="AT41" s="44">
        <v>0</v>
      </c>
      <c r="AU41" s="44">
        <v>0</v>
      </c>
      <c r="AV41" s="44">
        <v>0</v>
      </c>
      <c r="AW41" s="28">
        <f t="shared" si="9"/>
        <v>0</v>
      </c>
      <c r="AY41" s="30" t="s">
        <v>50</v>
      </c>
      <c r="AZ41" s="44">
        <v>13</v>
      </c>
      <c r="BA41" s="44">
        <v>0</v>
      </c>
      <c r="BB41" s="44">
        <v>0</v>
      </c>
      <c r="BC41" s="44">
        <v>1</v>
      </c>
      <c r="BD41" s="28">
        <f t="shared" si="10"/>
        <v>14</v>
      </c>
      <c r="BF41" s="30" t="s">
        <v>50</v>
      </c>
      <c r="BG41" s="44">
        <v>0</v>
      </c>
      <c r="BH41" s="44">
        <v>0</v>
      </c>
      <c r="BI41" s="44">
        <v>0</v>
      </c>
      <c r="BJ41" s="44">
        <v>0</v>
      </c>
      <c r="BK41" s="28">
        <f t="shared" si="11"/>
        <v>0</v>
      </c>
      <c r="BM41" s="30" t="s">
        <v>50</v>
      </c>
      <c r="BN41" s="44">
        <v>0</v>
      </c>
      <c r="BO41" s="44">
        <v>0</v>
      </c>
      <c r="BP41" s="44">
        <v>0</v>
      </c>
      <c r="BQ41" s="44"/>
      <c r="BR41" s="28">
        <f t="shared" si="12"/>
        <v>0</v>
      </c>
      <c r="BT41" s="30" t="s">
        <v>50</v>
      </c>
      <c r="BU41" s="44">
        <v>0</v>
      </c>
      <c r="BV41" s="44">
        <v>0</v>
      </c>
      <c r="BW41" s="44">
        <v>0</v>
      </c>
      <c r="BX41" s="44">
        <v>0</v>
      </c>
      <c r="BY41" s="28">
        <f t="shared" si="13"/>
        <v>0</v>
      </c>
      <c r="CA41" s="30" t="s">
        <v>50</v>
      </c>
      <c r="CB41" s="44">
        <v>1</v>
      </c>
      <c r="CC41" s="44">
        <v>0</v>
      </c>
      <c r="CD41" s="44">
        <v>0</v>
      </c>
      <c r="CE41" s="44">
        <v>0</v>
      </c>
      <c r="CF41" s="28">
        <f t="shared" si="14"/>
        <v>1</v>
      </c>
      <c r="CI41" s="30" t="s">
        <v>50</v>
      </c>
      <c r="CJ41" s="44">
        <v>4</v>
      </c>
      <c r="CK41" s="44">
        <v>28</v>
      </c>
      <c r="CL41" s="44">
        <v>5</v>
      </c>
      <c r="CM41" s="44">
        <v>5</v>
      </c>
      <c r="CN41" s="28">
        <f t="shared" si="15"/>
        <v>42</v>
      </c>
      <c r="CP41" s="30" t="s">
        <v>50</v>
      </c>
      <c r="CQ41" s="44"/>
      <c r="CR41" s="44">
        <v>0</v>
      </c>
      <c r="CS41" s="44"/>
      <c r="CT41" s="44"/>
      <c r="CU41" s="28">
        <f t="shared" si="16"/>
        <v>0</v>
      </c>
      <c r="CW41" s="30" t="s">
        <v>50</v>
      </c>
      <c r="CX41" s="44"/>
      <c r="CY41" s="44">
        <v>0</v>
      </c>
      <c r="CZ41" s="44"/>
      <c r="DA41" s="44"/>
      <c r="DB41" s="28">
        <f t="shared" si="17"/>
        <v>0</v>
      </c>
      <c r="DD41" s="30" t="s">
        <v>50</v>
      </c>
      <c r="DE41" s="44"/>
      <c r="DF41" s="44">
        <v>0</v>
      </c>
      <c r="DG41" s="44"/>
      <c r="DH41" s="44"/>
      <c r="DI41" s="28">
        <f t="shared" si="18"/>
        <v>0</v>
      </c>
      <c r="DL41" s="30" t="s">
        <v>50</v>
      </c>
      <c r="DM41" s="44">
        <f t="shared" si="19"/>
        <v>18</v>
      </c>
      <c r="DN41" s="44">
        <f t="shared" si="20"/>
        <v>28</v>
      </c>
      <c r="DO41" s="44">
        <f t="shared" si="21"/>
        <v>5</v>
      </c>
      <c r="DP41" s="44">
        <f t="shared" si="22"/>
        <v>7</v>
      </c>
      <c r="DQ41" s="44">
        <f t="shared" si="23"/>
        <v>58</v>
      </c>
    </row>
    <row r="42" spans="1:121" s="30" customFormat="1" ht="12.75" customHeight="1" x14ac:dyDescent="0.35">
      <c r="A42" s="29">
        <v>96</v>
      </c>
      <c r="B42" s="30" t="s">
        <v>52</v>
      </c>
      <c r="C42" s="44">
        <v>0</v>
      </c>
      <c r="D42" s="44">
        <v>0</v>
      </c>
      <c r="E42" s="44">
        <v>0</v>
      </c>
      <c r="F42" s="44">
        <v>0</v>
      </c>
      <c r="G42" s="28">
        <f t="shared" si="3"/>
        <v>0</v>
      </c>
      <c r="H42" s="32"/>
      <c r="I42" s="30" t="s">
        <v>52</v>
      </c>
      <c r="J42" s="44">
        <v>2</v>
      </c>
      <c r="K42" s="44">
        <v>0</v>
      </c>
      <c r="L42" s="44">
        <v>0</v>
      </c>
      <c r="M42" s="44">
        <v>0</v>
      </c>
      <c r="N42" s="28">
        <f t="shared" si="4"/>
        <v>2</v>
      </c>
      <c r="P42" s="30" t="s">
        <v>52</v>
      </c>
      <c r="Q42" s="44">
        <v>0</v>
      </c>
      <c r="R42" s="44">
        <v>0</v>
      </c>
      <c r="S42" s="44">
        <v>0</v>
      </c>
      <c r="T42" s="44">
        <v>0</v>
      </c>
      <c r="U42" s="28">
        <f t="shared" si="5"/>
        <v>0</v>
      </c>
      <c r="W42" s="30" t="s">
        <v>52</v>
      </c>
      <c r="X42" s="44">
        <v>0</v>
      </c>
      <c r="Y42" s="44">
        <v>0</v>
      </c>
      <c r="Z42" s="44">
        <v>0</v>
      </c>
      <c r="AA42" s="44">
        <v>0</v>
      </c>
      <c r="AB42" s="28">
        <f t="shared" si="6"/>
        <v>0</v>
      </c>
      <c r="AC42" s="32"/>
      <c r="AD42" s="30" t="s">
        <v>52</v>
      </c>
      <c r="AE42" s="44">
        <v>0</v>
      </c>
      <c r="AF42" s="44">
        <v>0</v>
      </c>
      <c r="AG42" s="44">
        <v>0</v>
      </c>
      <c r="AH42" s="44">
        <v>0</v>
      </c>
      <c r="AI42" s="28">
        <f t="shared" si="7"/>
        <v>0</v>
      </c>
      <c r="AK42" s="30" t="s">
        <v>52</v>
      </c>
      <c r="AL42" s="44">
        <v>0</v>
      </c>
      <c r="AM42" s="44">
        <v>0</v>
      </c>
      <c r="AN42" s="44">
        <v>0</v>
      </c>
      <c r="AO42" s="44">
        <v>1</v>
      </c>
      <c r="AP42" s="28">
        <f t="shared" si="8"/>
        <v>1</v>
      </c>
      <c r="AR42" s="30" t="s">
        <v>52</v>
      </c>
      <c r="AS42" s="44">
        <v>11</v>
      </c>
      <c r="AT42" s="44">
        <v>1</v>
      </c>
      <c r="AU42" s="44">
        <v>0</v>
      </c>
      <c r="AV42" s="44">
        <v>1</v>
      </c>
      <c r="AW42" s="28">
        <f t="shared" si="9"/>
        <v>13</v>
      </c>
      <c r="AY42" s="30" t="s">
        <v>52</v>
      </c>
      <c r="AZ42" s="44">
        <v>0</v>
      </c>
      <c r="BA42" s="44">
        <v>0</v>
      </c>
      <c r="BB42" s="44">
        <v>1</v>
      </c>
      <c r="BC42" s="44">
        <v>0</v>
      </c>
      <c r="BD42" s="28">
        <f t="shared" si="10"/>
        <v>1</v>
      </c>
      <c r="BF42" s="30" t="s">
        <v>52</v>
      </c>
      <c r="BG42" s="44">
        <v>0</v>
      </c>
      <c r="BH42" s="44">
        <v>0</v>
      </c>
      <c r="BI42" s="44">
        <v>0</v>
      </c>
      <c r="BJ42" s="44">
        <v>2</v>
      </c>
      <c r="BK42" s="28">
        <f t="shared" si="11"/>
        <v>2</v>
      </c>
      <c r="BM42" s="30" t="s">
        <v>52</v>
      </c>
      <c r="BN42" s="44">
        <v>0</v>
      </c>
      <c r="BO42" s="44">
        <v>0</v>
      </c>
      <c r="BP42" s="44">
        <v>0</v>
      </c>
      <c r="BQ42" s="44"/>
      <c r="BR42" s="28">
        <f t="shared" si="12"/>
        <v>0</v>
      </c>
      <c r="BT42" s="30" t="s">
        <v>52</v>
      </c>
      <c r="BU42" s="44">
        <v>0</v>
      </c>
      <c r="BV42" s="44">
        <v>2</v>
      </c>
      <c r="BW42" s="44">
        <v>0</v>
      </c>
      <c r="BX42" s="44">
        <v>4</v>
      </c>
      <c r="BY42" s="28">
        <f t="shared" si="13"/>
        <v>6</v>
      </c>
      <c r="CA42" s="30" t="s">
        <v>52</v>
      </c>
      <c r="CB42" s="44">
        <v>0</v>
      </c>
      <c r="CC42" s="44">
        <v>0</v>
      </c>
      <c r="CD42" s="44">
        <v>0</v>
      </c>
      <c r="CE42" s="44">
        <v>0</v>
      </c>
      <c r="CF42" s="28">
        <f t="shared" si="14"/>
        <v>0</v>
      </c>
      <c r="CI42" s="30" t="s">
        <v>52</v>
      </c>
      <c r="CJ42" s="44">
        <v>4</v>
      </c>
      <c r="CK42" s="44">
        <v>35</v>
      </c>
      <c r="CL42" s="44">
        <v>0</v>
      </c>
      <c r="CM42" s="44">
        <v>6</v>
      </c>
      <c r="CN42" s="28">
        <f t="shared" si="15"/>
        <v>45</v>
      </c>
      <c r="CP42" s="30" t="s">
        <v>52</v>
      </c>
      <c r="CQ42" s="44"/>
      <c r="CR42" s="44">
        <v>6</v>
      </c>
      <c r="CS42" s="44"/>
      <c r="CT42" s="44"/>
      <c r="CU42" s="28">
        <f t="shared" si="16"/>
        <v>6</v>
      </c>
      <c r="CW42" s="30" t="s">
        <v>52</v>
      </c>
      <c r="CX42" s="44"/>
      <c r="CY42" s="44">
        <v>4</v>
      </c>
      <c r="CZ42" s="44"/>
      <c r="DA42" s="44"/>
      <c r="DB42" s="28">
        <f t="shared" si="17"/>
        <v>4</v>
      </c>
      <c r="DD42" s="30" t="s">
        <v>52</v>
      </c>
      <c r="DE42" s="44"/>
      <c r="DF42" s="44">
        <v>0</v>
      </c>
      <c r="DG42" s="44"/>
      <c r="DH42" s="44"/>
      <c r="DI42" s="28">
        <f t="shared" si="18"/>
        <v>0</v>
      </c>
      <c r="DL42" s="30" t="s">
        <v>52</v>
      </c>
      <c r="DM42" s="44">
        <f t="shared" si="19"/>
        <v>17</v>
      </c>
      <c r="DN42" s="44">
        <f t="shared" si="20"/>
        <v>48</v>
      </c>
      <c r="DO42" s="44">
        <f t="shared" si="21"/>
        <v>1</v>
      </c>
      <c r="DP42" s="44">
        <f t="shared" si="22"/>
        <v>14</v>
      </c>
      <c r="DQ42" s="44">
        <f t="shared" si="23"/>
        <v>80</v>
      </c>
    </row>
    <row r="43" spans="1:121" s="30" customFormat="1" ht="12.75" customHeight="1" x14ac:dyDescent="0.35">
      <c r="A43" s="29"/>
      <c r="C43" s="44"/>
      <c r="D43" s="44"/>
      <c r="E43" s="44"/>
      <c r="F43" s="44"/>
      <c r="G43" s="28"/>
      <c r="J43" s="44"/>
      <c r="K43" s="44"/>
      <c r="L43" s="44"/>
      <c r="M43" s="44"/>
      <c r="N43" s="28"/>
      <c r="Q43" s="44"/>
      <c r="R43" s="44"/>
      <c r="S43" s="44"/>
      <c r="T43" s="44"/>
      <c r="U43" s="28"/>
      <c r="X43" s="44"/>
      <c r="Y43" s="44"/>
      <c r="Z43" s="44"/>
      <c r="AA43" s="44"/>
      <c r="AB43" s="28"/>
      <c r="AE43" s="44"/>
      <c r="AF43" s="44"/>
      <c r="AG43" s="44"/>
      <c r="AH43" s="44"/>
      <c r="AI43" s="28"/>
      <c r="AL43" s="44"/>
      <c r="AM43" s="44"/>
      <c r="AN43" s="44"/>
      <c r="AO43" s="44"/>
      <c r="AP43" s="28"/>
      <c r="AS43" s="44"/>
      <c r="AT43" s="44"/>
      <c r="AU43" s="44"/>
      <c r="AV43" s="44"/>
      <c r="AW43" s="28"/>
      <c r="AZ43" s="44"/>
      <c r="BA43" s="44"/>
      <c r="BB43" s="44"/>
      <c r="BC43" s="44"/>
      <c r="BD43" s="28"/>
      <c r="BG43" s="44"/>
      <c r="BH43" s="44"/>
      <c r="BI43" s="44"/>
      <c r="BJ43" s="44"/>
      <c r="BK43" s="28"/>
      <c r="BN43" s="44"/>
      <c r="BO43" s="44"/>
      <c r="BP43" s="44"/>
      <c r="BQ43" s="44"/>
      <c r="BR43" s="28"/>
      <c r="BU43" s="44"/>
      <c r="BV43" s="44"/>
      <c r="BW43" s="44"/>
      <c r="BX43" s="44"/>
      <c r="BY43" s="28"/>
      <c r="CB43" s="44"/>
      <c r="CC43" s="44"/>
      <c r="CD43" s="44"/>
      <c r="CE43" s="44"/>
      <c r="CF43" s="28"/>
      <c r="CJ43" s="44"/>
      <c r="CK43" s="44"/>
      <c r="CL43" s="44"/>
      <c r="CM43" s="44"/>
      <c r="CN43" s="28"/>
      <c r="CQ43" s="44"/>
      <c r="CR43" s="44"/>
      <c r="CS43" s="44"/>
      <c r="CT43" s="44"/>
      <c r="CU43" s="28"/>
      <c r="CX43" s="44"/>
      <c r="CY43" s="44"/>
      <c r="CZ43" s="44"/>
      <c r="DA43" s="44"/>
      <c r="DB43" s="28"/>
      <c r="DE43" s="44"/>
      <c r="DF43" s="44"/>
      <c r="DG43" s="44"/>
      <c r="DH43" s="44"/>
      <c r="DI43" s="28"/>
      <c r="DM43" s="44">
        <f t="shared" si="19"/>
        <v>0</v>
      </c>
      <c r="DN43" s="44">
        <f t="shared" si="20"/>
        <v>0</v>
      </c>
      <c r="DO43" s="44">
        <f t="shared" si="21"/>
        <v>0</v>
      </c>
      <c r="DP43" s="44">
        <f t="shared" si="22"/>
        <v>0</v>
      </c>
      <c r="DQ43" s="44">
        <f t="shared" si="23"/>
        <v>0</v>
      </c>
    </row>
    <row r="44" spans="1:121" s="30" customFormat="1" ht="12.75" customHeight="1" x14ac:dyDescent="0.35">
      <c r="A44" s="29">
        <v>72</v>
      </c>
      <c r="B44" s="30" t="s">
        <v>32</v>
      </c>
      <c r="C44" s="44">
        <v>0</v>
      </c>
      <c r="D44" s="44">
        <v>0</v>
      </c>
      <c r="E44" s="44">
        <v>0</v>
      </c>
      <c r="F44" s="44">
        <v>0</v>
      </c>
      <c r="G44" s="28">
        <f t="shared" si="3"/>
        <v>0</v>
      </c>
      <c r="I44" s="30" t="s">
        <v>32</v>
      </c>
      <c r="J44" s="44">
        <v>0</v>
      </c>
      <c r="K44" s="44">
        <v>0</v>
      </c>
      <c r="L44" s="44">
        <v>0</v>
      </c>
      <c r="M44" s="44">
        <v>0</v>
      </c>
      <c r="N44" s="28">
        <f t="shared" si="4"/>
        <v>0</v>
      </c>
      <c r="P44" s="30" t="s">
        <v>32</v>
      </c>
      <c r="Q44" s="44">
        <v>0</v>
      </c>
      <c r="R44" s="44">
        <v>0</v>
      </c>
      <c r="S44" s="44">
        <v>0</v>
      </c>
      <c r="T44" s="44">
        <v>0</v>
      </c>
      <c r="U44" s="28">
        <f t="shared" si="5"/>
        <v>0</v>
      </c>
      <c r="W44" s="30" t="s">
        <v>32</v>
      </c>
      <c r="X44" s="44">
        <v>0</v>
      </c>
      <c r="Y44" s="44">
        <v>0</v>
      </c>
      <c r="Z44" s="44">
        <v>0</v>
      </c>
      <c r="AA44" s="44">
        <v>0</v>
      </c>
      <c r="AB44" s="28">
        <f t="shared" si="6"/>
        <v>0</v>
      </c>
      <c r="AD44" s="30" t="s">
        <v>32</v>
      </c>
      <c r="AE44" s="44">
        <v>0</v>
      </c>
      <c r="AF44" s="44">
        <v>0</v>
      </c>
      <c r="AG44" s="44">
        <v>0</v>
      </c>
      <c r="AH44" s="44">
        <v>0</v>
      </c>
      <c r="AI44" s="28">
        <f t="shared" si="7"/>
        <v>0</v>
      </c>
      <c r="AK44" s="30" t="s">
        <v>32</v>
      </c>
      <c r="AL44" s="44">
        <v>0</v>
      </c>
      <c r="AM44" s="44">
        <v>0</v>
      </c>
      <c r="AN44" s="44">
        <v>0</v>
      </c>
      <c r="AO44" s="44">
        <v>0</v>
      </c>
      <c r="AP44" s="28">
        <f t="shared" si="8"/>
        <v>0</v>
      </c>
      <c r="AR44" s="30" t="s">
        <v>32</v>
      </c>
      <c r="AS44" s="44">
        <v>0</v>
      </c>
      <c r="AT44" s="44">
        <v>0</v>
      </c>
      <c r="AU44" s="44">
        <v>0</v>
      </c>
      <c r="AV44" s="44">
        <v>0</v>
      </c>
      <c r="AW44" s="28">
        <f t="shared" si="9"/>
        <v>0</v>
      </c>
      <c r="AY44" s="30" t="s">
        <v>32</v>
      </c>
      <c r="AZ44" s="44">
        <v>0</v>
      </c>
      <c r="BA44" s="44">
        <v>1</v>
      </c>
      <c r="BB44" s="44">
        <v>0</v>
      </c>
      <c r="BC44" s="44">
        <v>0</v>
      </c>
      <c r="BD44" s="28">
        <f t="shared" si="10"/>
        <v>1</v>
      </c>
      <c r="BF44" s="30" t="s">
        <v>32</v>
      </c>
      <c r="BG44" s="44">
        <v>0</v>
      </c>
      <c r="BH44" s="44">
        <v>0</v>
      </c>
      <c r="BI44" s="44">
        <v>0</v>
      </c>
      <c r="BJ44" s="44">
        <v>0</v>
      </c>
      <c r="BK44" s="28">
        <f t="shared" si="11"/>
        <v>0</v>
      </c>
      <c r="BM44" s="30" t="s">
        <v>32</v>
      </c>
      <c r="BN44" s="44">
        <v>0</v>
      </c>
      <c r="BO44" s="44">
        <v>0</v>
      </c>
      <c r="BP44" s="44">
        <v>0</v>
      </c>
      <c r="BQ44" s="44"/>
      <c r="BR44" s="28">
        <f t="shared" si="12"/>
        <v>0</v>
      </c>
      <c r="BT44" s="30" t="s">
        <v>32</v>
      </c>
      <c r="BU44" s="44">
        <v>0</v>
      </c>
      <c r="BV44" s="44">
        <v>0</v>
      </c>
      <c r="BW44" s="44">
        <v>0</v>
      </c>
      <c r="BX44" s="44">
        <v>0</v>
      </c>
      <c r="BY44" s="28">
        <f t="shared" si="13"/>
        <v>0</v>
      </c>
      <c r="CA44" s="30" t="s">
        <v>32</v>
      </c>
      <c r="CB44" s="44">
        <v>0</v>
      </c>
      <c r="CC44" s="44">
        <v>0</v>
      </c>
      <c r="CD44" s="44">
        <v>0</v>
      </c>
      <c r="CE44" s="44">
        <v>0</v>
      </c>
      <c r="CF44" s="28">
        <f t="shared" si="14"/>
        <v>0</v>
      </c>
      <c r="CI44" s="30" t="s">
        <v>32</v>
      </c>
      <c r="CJ44" s="44">
        <v>0</v>
      </c>
      <c r="CK44" s="44">
        <v>0</v>
      </c>
      <c r="CL44" s="44">
        <v>0</v>
      </c>
      <c r="CM44" s="44">
        <v>0</v>
      </c>
      <c r="CN44" s="28">
        <f t="shared" si="15"/>
        <v>0</v>
      </c>
      <c r="CP44" s="30" t="s">
        <v>32</v>
      </c>
      <c r="CQ44" s="44"/>
      <c r="CR44" s="44">
        <v>0</v>
      </c>
      <c r="CS44" s="44"/>
      <c r="CT44" s="44"/>
      <c r="CU44" s="28">
        <f t="shared" ref="CU44" si="37">SUM(CQ44:CT44)</f>
        <v>0</v>
      </c>
      <c r="CW44" s="30" t="s">
        <v>32</v>
      </c>
      <c r="CX44" s="44"/>
      <c r="CY44" s="44">
        <v>0</v>
      </c>
      <c r="CZ44" s="44"/>
      <c r="DA44" s="44"/>
      <c r="DB44" s="28">
        <f t="shared" ref="DB44" si="38">SUM(CX44:DA44)</f>
        <v>0</v>
      </c>
      <c r="DD44" s="30" t="s">
        <v>32</v>
      </c>
      <c r="DE44" s="44"/>
      <c r="DF44" s="44">
        <v>0</v>
      </c>
      <c r="DG44" s="44"/>
      <c r="DH44" s="44"/>
      <c r="DI44" s="28">
        <f t="shared" ref="DI44" si="39">SUM(DE44:DH44)</f>
        <v>0</v>
      </c>
      <c r="DL44" s="30" t="s">
        <v>32</v>
      </c>
      <c r="DM44" s="44">
        <f t="shared" si="19"/>
        <v>0</v>
      </c>
      <c r="DN44" s="44">
        <f t="shared" si="20"/>
        <v>1</v>
      </c>
      <c r="DO44" s="44">
        <f t="shared" si="21"/>
        <v>0</v>
      </c>
      <c r="DP44" s="44">
        <f t="shared" si="22"/>
        <v>0</v>
      </c>
      <c r="DQ44" s="44">
        <f t="shared" si="23"/>
        <v>1</v>
      </c>
    </row>
    <row r="45" spans="1:121" s="24" customFormat="1" ht="25.5" customHeight="1" x14ac:dyDescent="0.35">
      <c r="B45" s="24" t="s">
        <v>63</v>
      </c>
      <c r="C45" s="28">
        <f>SUM(C46:C52)</f>
        <v>17</v>
      </c>
      <c r="D45" s="28">
        <f>SUM(D46:D52)</f>
        <v>4</v>
      </c>
      <c r="E45" s="28">
        <f>SUM(E46:E52)</f>
        <v>1</v>
      </c>
      <c r="F45" s="28">
        <f>SUM(F46:F52)</f>
        <v>6</v>
      </c>
      <c r="G45" s="28">
        <f>SUM(G46:G52)</f>
        <v>28</v>
      </c>
      <c r="I45" s="24" t="s">
        <v>63</v>
      </c>
      <c r="J45" s="28">
        <f>SUM(J46:J52)</f>
        <v>28</v>
      </c>
      <c r="K45" s="28">
        <f>SUM(K46:K52)</f>
        <v>4</v>
      </c>
      <c r="L45" s="28">
        <f>SUM(L46:L52)</f>
        <v>1</v>
      </c>
      <c r="M45" s="28">
        <f>SUM(M46:M52)</f>
        <v>4</v>
      </c>
      <c r="N45" s="28">
        <f>SUM(N46:N52)</f>
        <v>37</v>
      </c>
      <c r="P45" s="24" t="s">
        <v>63</v>
      </c>
      <c r="Q45" s="28">
        <f>SUM(Q46:Q52)</f>
        <v>0</v>
      </c>
      <c r="R45" s="28">
        <f>SUM(R46:R52)</f>
        <v>0</v>
      </c>
      <c r="S45" s="28">
        <f>SUM(S46:S52)</f>
        <v>0</v>
      </c>
      <c r="T45" s="28">
        <f>SUM(T46:T52)</f>
        <v>0</v>
      </c>
      <c r="U45" s="28">
        <f>SUM(U46:U52)</f>
        <v>0</v>
      </c>
      <c r="W45" s="24" t="s">
        <v>63</v>
      </c>
      <c r="X45" s="28">
        <f>SUM(X46:X52)</f>
        <v>0</v>
      </c>
      <c r="Y45" s="28">
        <f>SUM(Y46:Y52)</f>
        <v>0</v>
      </c>
      <c r="Z45" s="28">
        <f>SUM(Z46:Z52)</f>
        <v>0</v>
      </c>
      <c r="AA45" s="28">
        <f>SUM(AA46:AA52)</f>
        <v>0</v>
      </c>
      <c r="AB45" s="28">
        <f>SUM(AB46:AB52)</f>
        <v>0</v>
      </c>
      <c r="AD45" s="24" t="s">
        <v>63</v>
      </c>
      <c r="AE45" s="28">
        <f>SUM(AE46:AE52)</f>
        <v>0</v>
      </c>
      <c r="AF45" s="28">
        <f>SUM(AF46:AF52)</f>
        <v>0.999</v>
      </c>
      <c r="AG45" s="28">
        <f>SUM(AG46:AG52)</f>
        <v>0</v>
      </c>
      <c r="AH45" s="28">
        <f>SUM(AH46:AH52)</f>
        <v>13</v>
      </c>
      <c r="AI45" s="28">
        <f>SUM(AI46:AI52)</f>
        <v>13.998999999999999</v>
      </c>
      <c r="AK45" s="24" t="s">
        <v>63</v>
      </c>
      <c r="AL45" s="28">
        <f>SUM(AL46:AL52)</f>
        <v>0</v>
      </c>
      <c r="AM45" s="28">
        <f>SUM(AM46:AM52)</f>
        <v>0</v>
      </c>
      <c r="AN45" s="28">
        <f>SUM(AN46:AN52)</f>
        <v>3</v>
      </c>
      <c r="AO45" s="28">
        <f>SUM(AO46:AO52)</f>
        <v>30</v>
      </c>
      <c r="AP45" s="28">
        <f>SUM(AP46:AP52)</f>
        <v>33</v>
      </c>
      <c r="AR45" s="24" t="s">
        <v>63</v>
      </c>
      <c r="AS45" s="28">
        <f>SUM(AS46:AS52)</f>
        <v>9</v>
      </c>
      <c r="AT45" s="28">
        <f>SUM(AT46:AT52)</f>
        <v>0</v>
      </c>
      <c r="AU45" s="28">
        <f>SUM(AU46:AU52)</f>
        <v>1</v>
      </c>
      <c r="AV45" s="28">
        <f>SUM(AV46:AV52)</f>
        <v>14</v>
      </c>
      <c r="AW45" s="28">
        <f>SUM(AW46:AW52)</f>
        <v>24</v>
      </c>
      <c r="AY45" s="24" t="s">
        <v>63</v>
      </c>
      <c r="AZ45" s="28">
        <f>SUM(AZ46:AZ52)</f>
        <v>492</v>
      </c>
      <c r="BA45" s="28">
        <f>SUM(BA46:BA52)</f>
        <v>16</v>
      </c>
      <c r="BB45" s="28">
        <f>SUM(BB46:BB52)</f>
        <v>10</v>
      </c>
      <c r="BC45" s="28">
        <f>SUM(BC46:BC52)</f>
        <v>32</v>
      </c>
      <c r="BD45" s="28">
        <f>SUM(BD46:BD52)</f>
        <v>550</v>
      </c>
      <c r="BF45" s="24" t="s">
        <v>63</v>
      </c>
      <c r="BG45" s="28">
        <f>SUM(BG46:BG52)</f>
        <v>42</v>
      </c>
      <c r="BH45" s="28">
        <f>SUM(BH46:BH52)</f>
        <v>0</v>
      </c>
      <c r="BI45" s="28">
        <f>SUM(BI46:BI52)</f>
        <v>2</v>
      </c>
      <c r="BJ45" s="28">
        <f>SUM(BJ46:BJ52)</f>
        <v>1</v>
      </c>
      <c r="BK45" s="28">
        <f>SUM(BK46:BK52)</f>
        <v>45</v>
      </c>
      <c r="BM45" s="24" t="s">
        <v>63</v>
      </c>
      <c r="BN45" s="28">
        <f>SUM(BN46:BN52)</f>
        <v>0</v>
      </c>
      <c r="BO45" s="28">
        <f>SUM(BO46:BO52)</f>
        <v>0</v>
      </c>
      <c r="BP45" s="28">
        <f>SUM(BP46:BP52)</f>
        <v>2</v>
      </c>
      <c r="BQ45" s="28">
        <f>SUM(BQ46:BQ52)</f>
        <v>0</v>
      </c>
      <c r="BR45" s="28">
        <f>SUM(BR46:BR52)</f>
        <v>2</v>
      </c>
      <c r="BT45" s="24" t="s">
        <v>63</v>
      </c>
      <c r="BU45" s="28">
        <f>SUM(BU46:BU52)</f>
        <v>45</v>
      </c>
      <c r="BV45" s="28">
        <f>SUM(BV46:BV52)</f>
        <v>12</v>
      </c>
      <c r="BW45" s="28">
        <f>SUM(BW46:BW52)</f>
        <v>4</v>
      </c>
      <c r="BX45" s="28">
        <f>SUM(BX46:BX52)</f>
        <v>132</v>
      </c>
      <c r="BY45" s="28">
        <f>SUM(BY46:BY52)</f>
        <v>193</v>
      </c>
      <c r="CA45" s="24" t="s">
        <v>63</v>
      </c>
      <c r="CB45" s="28">
        <f>SUM(CB46:CB52)</f>
        <v>3</v>
      </c>
      <c r="CC45" s="28">
        <f>SUM(CC46:CC52)</f>
        <v>0</v>
      </c>
      <c r="CD45" s="28">
        <f>SUM(CD46:CD52)</f>
        <v>0</v>
      </c>
      <c r="CE45" s="28">
        <f>SUM(CE46:CE52)</f>
        <v>2</v>
      </c>
      <c r="CF45" s="28">
        <f>SUM(CF46:CF52)</f>
        <v>5</v>
      </c>
      <c r="CI45" s="24" t="s">
        <v>63</v>
      </c>
      <c r="CJ45" s="28">
        <f>SUM(CJ46:CJ52)</f>
        <v>66</v>
      </c>
      <c r="CK45" s="28">
        <f>SUM(CK46:CK52)</f>
        <v>11</v>
      </c>
      <c r="CL45" s="28">
        <f>SUM(CL46:CL52)</f>
        <v>2</v>
      </c>
      <c r="CM45" s="28">
        <f>SUM(CM46:CM52)</f>
        <v>96</v>
      </c>
      <c r="CN45" s="28">
        <f>SUM(CN46:CN52)</f>
        <v>175</v>
      </c>
      <c r="CP45" s="24" t="s">
        <v>63</v>
      </c>
      <c r="CQ45" s="28"/>
      <c r="CR45" s="28">
        <f>SUM(CR46:CR52)</f>
        <v>0</v>
      </c>
      <c r="CS45" s="28"/>
      <c r="CT45" s="28"/>
      <c r="CU45" s="28">
        <f>SUM(CU46:CU52)</f>
        <v>0</v>
      </c>
      <c r="CW45" s="24" t="s">
        <v>63</v>
      </c>
      <c r="CX45" s="28"/>
      <c r="CY45" s="28">
        <f>SUM(CY46:CY52)</f>
        <v>0</v>
      </c>
      <c r="CZ45" s="28"/>
      <c r="DA45" s="28"/>
      <c r="DB45" s="28">
        <f>SUM(DB46:DB52)</f>
        <v>0</v>
      </c>
      <c r="DD45" s="24" t="s">
        <v>63</v>
      </c>
      <c r="DE45" s="28"/>
      <c r="DF45" s="28">
        <f>SUM(DF46:DF52)</f>
        <v>0</v>
      </c>
      <c r="DG45" s="28"/>
      <c r="DH45" s="28"/>
      <c r="DI45" s="28">
        <f>SUM(DI46:DI52)</f>
        <v>0</v>
      </c>
      <c r="DL45" s="24" t="s">
        <v>63</v>
      </c>
      <c r="DM45" s="28">
        <f t="shared" ref="DM45:DP45" si="40">SUM(DM46:DM52)</f>
        <v>702</v>
      </c>
      <c r="DN45" s="28">
        <f t="shared" si="40"/>
        <v>47.999000000000002</v>
      </c>
      <c r="DO45" s="28">
        <f t="shared" si="40"/>
        <v>26</v>
      </c>
      <c r="DP45" s="28">
        <f t="shared" si="40"/>
        <v>330</v>
      </c>
      <c r="DQ45" s="28">
        <f>SUM(DQ46:DQ52)</f>
        <v>1105.999</v>
      </c>
    </row>
    <row r="46" spans="1:121" s="30" customFormat="1" ht="12.75" customHeight="1" x14ac:dyDescent="0.35">
      <c r="A46" s="29">
        <v>66</v>
      </c>
      <c r="B46" s="30" t="s">
        <v>28</v>
      </c>
      <c r="C46" s="44">
        <v>1</v>
      </c>
      <c r="D46" s="44">
        <v>0</v>
      </c>
      <c r="E46" s="44">
        <v>0</v>
      </c>
      <c r="F46" s="44">
        <v>0</v>
      </c>
      <c r="G46" s="28">
        <f>SUM(C46:F46)</f>
        <v>1</v>
      </c>
      <c r="I46" s="30" t="s">
        <v>28</v>
      </c>
      <c r="J46" s="44">
        <v>7</v>
      </c>
      <c r="K46" s="44">
        <v>1</v>
      </c>
      <c r="L46" s="44">
        <v>0</v>
      </c>
      <c r="M46" s="44">
        <v>1</v>
      </c>
      <c r="N46" s="28">
        <f>SUM(J46:M46)</f>
        <v>9</v>
      </c>
      <c r="P46" s="30" t="s">
        <v>28</v>
      </c>
      <c r="Q46" s="44">
        <v>0</v>
      </c>
      <c r="R46" s="44">
        <v>0</v>
      </c>
      <c r="S46" s="44">
        <v>0</v>
      </c>
      <c r="T46" s="44">
        <v>0</v>
      </c>
      <c r="U46" s="28">
        <f>SUM(Q46:T46)</f>
        <v>0</v>
      </c>
      <c r="W46" s="30" t="s">
        <v>28</v>
      </c>
      <c r="X46" s="44">
        <v>0</v>
      </c>
      <c r="Y46" s="44">
        <v>0</v>
      </c>
      <c r="Z46" s="44">
        <v>0</v>
      </c>
      <c r="AA46" s="44">
        <v>0</v>
      </c>
      <c r="AB46" s="28">
        <f>SUM(X46:AA46)</f>
        <v>0</v>
      </c>
      <c r="AD46" s="30" t="s">
        <v>28</v>
      </c>
      <c r="AE46" s="44">
        <v>0</v>
      </c>
      <c r="AF46" s="44">
        <v>0.999</v>
      </c>
      <c r="AG46" s="44">
        <v>0</v>
      </c>
      <c r="AH46" s="44">
        <v>6</v>
      </c>
      <c r="AI46" s="28">
        <f>SUM(AE46:AH46)</f>
        <v>6.9989999999999997</v>
      </c>
      <c r="AK46" s="30" t="s">
        <v>28</v>
      </c>
      <c r="AL46" s="44">
        <v>0</v>
      </c>
      <c r="AM46" s="44">
        <v>0</v>
      </c>
      <c r="AN46" s="44">
        <v>0</v>
      </c>
      <c r="AO46" s="44">
        <v>25</v>
      </c>
      <c r="AP46" s="28">
        <f>SUM(AL46:AO46)</f>
        <v>25</v>
      </c>
      <c r="AR46" s="30" t="s">
        <v>28</v>
      </c>
      <c r="AS46" s="44">
        <v>6</v>
      </c>
      <c r="AT46" s="44">
        <v>0</v>
      </c>
      <c r="AU46" s="44">
        <v>0</v>
      </c>
      <c r="AV46" s="44">
        <v>0</v>
      </c>
      <c r="AW46" s="28">
        <f>SUM(AS46:AV46)</f>
        <v>6</v>
      </c>
      <c r="AY46" s="30" t="s">
        <v>28</v>
      </c>
      <c r="AZ46" s="44">
        <v>77</v>
      </c>
      <c r="BA46" s="44">
        <v>1</v>
      </c>
      <c r="BB46" s="44">
        <v>0</v>
      </c>
      <c r="BC46" s="44">
        <v>1</v>
      </c>
      <c r="BD46" s="28">
        <f>SUM(AZ46:BC46)</f>
        <v>79</v>
      </c>
      <c r="BF46" s="30" t="s">
        <v>28</v>
      </c>
      <c r="BG46" s="44">
        <v>9</v>
      </c>
      <c r="BH46" s="44">
        <v>0</v>
      </c>
      <c r="BI46" s="44">
        <v>0</v>
      </c>
      <c r="BJ46" s="44">
        <v>0</v>
      </c>
      <c r="BK46" s="28">
        <f>SUM(BG46:BJ46)</f>
        <v>9</v>
      </c>
      <c r="BM46" s="30" t="s">
        <v>28</v>
      </c>
      <c r="BN46" s="44">
        <v>0</v>
      </c>
      <c r="BO46" s="44">
        <v>0</v>
      </c>
      <c r="BP46" s="44">
        <v>0</v>
      </c>
      <c r="BQ46" s="44"/>
      <c r="BR46" s="28">
        <f>SUM(BN46:BQ46)</f>
        <v>0</v>
      </c>
      <c r="BT46" s="30" t="s">
        <v>28</v>
      </c>
      <c r="BU46" s="44">
        <v>19</v>
      </c>
      <c r="BV46" s="44">
        <v>2</v>
      </c>
      <c r="BW46" s="44">
        <v>0</v>
      </c>
      <c r="BX46" s="44">
        <v>61</v>
      </c>
      <c r="BY46" s="28">
        <f>SUM(BU46:BX46)</f>
        <v>82</v>
      </c>
      <c r="CA46" s="30" t="s">
        <v>28</v>
      </c>
      <c r="CB46" s="44">
        <v>0</v>
      </c>
      <c r="CC46" s="44">
        <v>0</v>
      </c>
      <c r="CD46" s="44">
        <v>0</v>
      </c>
      <c r="CE46" s="44">
        <v>1</v>
      </c>
      <c r="CF46" s="28">
        <f>SUM(CB46:CE46)</f>
        <v>1</v>
      </c>
      <c r="CI46" s="30" t="s">
        <v>28</v>
      </c>
      <c r="CJ46" s="44">
        <v>0</v>
      </c>
      <c r="CK46" s="44">
        <v>0</v>
      </c>
      <c r="CL46" s="44">
        <v>0</v>
      </c>
      <c r="CM46" s="44">
        <v>27</v>
      </c>
      <c r="CN46" s="28">
        <f>SUM(CJ46:CM46)</f>
        <v>27</v>
      </c>
      <c r="CP46" s="30" t="s">
        <v>28</v>
      </c>
      <c r="CQ46" s="44"/>
      <c r="CR46" s="44">
        <v>0</v>
      </c>
      <c r="CS46" s="44"/>
      <c r="CT46" s="44"/>
      <c r="CU46" s="28">
        <f>SUM(CQ46:CT46)</f>
        <v>0</v>
      </c>
      <c r="CW46" s="30" t="s">
        <v>28</v>
      </c>
      <c r="CX46" s="44"/>
      <c r="CY46" s="44">
        <v>0</v>
      </c>
      <c r="CZ46" s="44"/>
      <c r="DA46" s="44"/>
      <c r="DB46" s="28">
        <f>SUM(CX46:DA46)</f>
        <v>0</v>
      </c>
      <c r="DD46" s="30" t="s">
        <v>28</v>
      </c>
      <c r="DE46" s="44"/>
      <c r="DF46" s="44">
        <v>0</v>
      </c>
      <c r="DG46" s="44"/>
      <c r="DH46" s="44"/>
      <c r="DI46" s="28">
        <f>SUM(DE46:DH46)</f>
        <v>0</v>
      </c>
      <c r="DL46" s="30" t="s">
        <v>28</v>
      </c>
      <c r="DM46" s="44">
        <f t="shared" ref="DM46:DM52" si="41">C46+J46+Q46+X46+AE46+AL46+AS46+AZ46+BG46+BN46+BU46+CB46+CJ46+CQ46+CX46+DE46</f>
        <v>119</v>
      </c>
      <c r="DN46" s="44">
        <f t="shared" ref="DN46:DN52" si="42">D46+K46+R46+Y46+AF46+AM46+AT46+BA46+BH46+BO46+BV46+CC46+CK46+CR46+CY46+DF46</f>
        <v>4.9990000000000006</v>
      </c>
      <c r="DO46" s="44">
        <f t="shared" ref="DO46:DO52" si="43">E46+L46+S46+Z46+AG46+AN46+AU46+BB46+BI46+BP46+BW46+CD46+CL46+CS46+CZ46+DG46</f>
        <v>0</v>
      </c>
      <c r="DP46" s="44">
        <f t="shared" ref="DP46:DP52" si="44">F46+M46+T46+AA46+AH46+AO46+AV46+BC46+BJ46+BQ46+BX46+CE46+CM46+CT46+DA46+DH46</f>
        <v>122</v>
      </c>
      <c r="DQ46" s="44">
        <f t="shared" ref="DQ46:DQ52" si="45">G46+N46+U46+AB46+AI46+AP46+AW46+BD46+BK46+BR46+BY46+CF46+CN46+CU46+DB46+DI46</f>
        <v>245.999</v>
      </c>
    </row>
    <row r="47" spans="1:121" s="30" customFormat="1" ht="14.25" customHeight="1" x14ac:dyDescent="0.35">
      <c r="A47" s="29">
        <v>78</v>
      </c>
      <c r="B47" s="30" t="s">
        <v>37</v>
      </c>
      <c r="C47" s="44">
        <v>0</v>
      </c>
      <c r="D47" s="44">
        <v>0</v>
      </c>
      <c r="E47" s="44">
        <v>0</v>
      </c>
      <c r="F47" s="44">
        <v>0</v>
      </c>
      <c r="G47" s="28">
        <f t="shared" ref="G47:G52" si="46">SUM(C47:F47)</f>
        <v>0</v>
      </c>
      <c r="I47" s="30" t="s">
        <v>37</v>
      </c>
      <c r="J47" s="44">
        <v>7</v>
      </c>
      <c r="K47" s="44">
        <v>1</v>
      </c>
      <c r="L47" s="44">
        <v>1</v>
      </c>
      <c r="M47" s="44">
        <v>1</v>
      </c>
      <c r="N47" s="28">
        <f t="shared" ref="N47:N52" si="47">SUM(J47:M47)</f>
        <v>10</v>
      </c>
      <c r="P47" s="30" t="s">
        <v>37</v>
      </c>
      <c r="Q47" s="44">
        <v>0</v>
      </c>
      <c r="R47" s="44">
        <v>0</v>
      </c>
      <c r="S47" s="44">
        <v>0</v>
      </c>
      <c r="T47" s="44">
        <v>0</v>
      </c>
      <c r="U47" s="28">
        <f t="shared" ref="U47:U52" si="48">SUM(Q47:T47)</f>
        <v>0</v>
      </c>
      <c r="W47" s="30" t="s">
        <v>37</v>
      </c>
      <c r="X47" s="44">
        <v>0</v>
      </c>
      <c r="Y47" s="44">
        <v>0</v>
      </c>
      <c r="Z47" s="44">
        <v>0</v>
      </c>
      <c r="AA47" s="44">
        <v>0</v>
      </c>
      <c r="AB47" s="28">
        <f t="shared" ref="AB47:AB52" si="49">SUM(X47:AA47)</f>
        <v>0</v>
      </c>
      <c r="AD47" s="30" t="s">
        <v>37</v>
      </c>
      <c r="AE47" s="44">
        <v>0</v>
      </c>
      <c r="AF47" s="44">
        <v>0</v>
      </c>
      <c r="AG47" s="44">
        <v>0</v>
      </c>
      <c r="AH47" s="44">
        <v>0</v>
      </c>
      <c r="AI47" s="28">
        <f t="shared" ref="AI47:AI52" si="50">SUM(AE47:AH47)</f>
        <v>0</v>
      </c>
      <c r="AK47" s="30" t="s">
        <v>37</v>
      </c>
      <c r="AL47" s="44">
        <v>0</v>
      </c>
      <c r="AM47" s="44">
        <v>0</v>
      </c>
      <c r="AN47" s="44">
        <v>0</v>
      </c>
      <c r="AO47" s="44">
        <v>0</v>
      </c>
      <c r="AP47" s="28">
        <f t="shared" ref="AP47:AP52" si="51">SUM(AL47:AO47)</f>
        <v>0</v>
      </c>
      <c r="AR47" s="30" t="s">
        <v>37</v>
      </c>
      <c r="AS47" s="44">
        <v>1</v>
      </c>
      <c r="AT47" s="44">
        <v>0</v>
      </c>
      <c r="AU47" s="44">
        <v>0</v>
      </c>
      <c r="AV47" s="44">
        <v>0</v>
      </c>
      <c r="AW47" s="28">
        <f t="shared" ref="AW47:AW52" si="52">SUM(AS47:AV47)</f>
        <v>1</v>
      </c>
      <c r="AY47" s="30" t="s">
        <v>37</v>
      </c>
      <c r="AZ47" s="44">
        <v>56</v>
      </c>
      <c r="BA47" s="44">
        <v>11</v>
      </c>
      <c r="BB47" s="44">
        <v>3</v>
      </c>
      <c r="BC47" s="44">
        <v>1</v>
      </c>
      <c r="BD47" s="28">
        <f t="shared" ref="BD47:BD52" si="53">SUM(AZ47:BC47)</f>
        <v>71</v>
      </c>
      <c r="BF47" s="30" t="s">
        <v>37</v>
      </c>
      <c r="BG47" s="44">
        <v>1</v>
      </c>
      <c r="BH47" s="44">
        <v>0</v>
      </c>
      <c r="BI47" s="44">
        <v>0</v>
      </c>
      <c r="BJ47" s="44">
        <v>0</v>
      </c>
      <c r="BK47" s="28">
        <f t="shared" ref="BK47:BK52" si="54">SUM(BG47:BJ47)</f>
        <v>1</v>
      </c>
      <c r="BM47" s="30" t="s">
        <v>37</v>
      </c>
      <c r="BN47" s="44">
        <v>0</v>
      </c>
      <c r="BO47" s="44">
        <v>0</v>
      </c>
      <c r="BP47" s="44">
        <v>0</v>
      </c>
      <c r="BQ47" s="44"/>
      <c r="BR47" s="28">
        <f t="shared" ref="BR47:BR52" si="55">SUM(BN47:BQ47)</f>
        <v>0</v>
      </c>
      <c r="BT47" s="30" t="s">
        <v>37</v>
      </c>
      <c r="BU47" s="44">
        <v>6</v>
      </c>
      <c r="BV47" s="44">
        <v>0</v>
      </c>
      <c r="BW47" s="44">
        <v>0</v>
      </c>
      <c r="BX47" s="44">
        <v>23</v>
      </c>
      <c r="BY47" s="28">
        <f t="shared" ref="BY47:BY52" si="56">SUM(BU47:BX47)</f>
        <v>29</v>
      </c>
      <c r="CA47" s="30" t="s">
        <v>37</v>
      </c>
      <c r="CB47" s="44">
        <v>0</v>
      </c>
      <c r="CC47" s="44">
        <v>0</v>
      </c>
      <c r="CD47" s="44">
        <v>0</v>
      </c>
      <c r="CE47" s="44">
        <v>0</v>
      </c>
      <c r="CF47" s="28">
        <f t="shared" ref="CF47:CF52" si="57">SUM(CB47:CE47)</f>
        <v>0</v>
      </c>
      <c r="CI47" s="30" t="s">
        <v>37</v>
      </c>
      <c r="CJ47" s="44">
        <v>0</v>
      </c>
      <c r="CK47" s="44">
        <v>0</v>
      </c>
      <c r="CL47" s="44">
        <v>0</v>
      </c>
      <c r="CM47" s="44">
        <v>4</v>
      </c>
      <c r="CN47" s="28">
        <f t="shared" ref="CN47:CN52" si="58">SUM(CJ47:CM47)</f>
        <v>4</v>
      </c>
      <c r="CP47" s="30" t="s">
        <v>37</v>
      </c>
      <c r="CQ47" s="44"/>
      <c r="CR47" s="44">
        <v>0</v>
      </c>
      <c r="CS47" s="44"/>
      <c r="CT47" s="44"/>
      <c r="CU47" s="28">
        <f t="shared" ref="CU47:CU52" si="59">SUM(CQ47:CT47)</f>
        <v>0</v>
      </c>
      <c r="CW47" s="30" t="s">
        <v>37</v>
      </c>
      <c r="CX47" s="44"/>
      <c r="CY47" s="44">
        <v>0</v>
      </c>
      <c r="CZ47" s="44"/>
      <c r="DA47" s="44"/>
      <c r="DB47" s="28">
        <f t="shared" ref="DB47:DB52" si="60">SUM(CX47:DA47)</f>
        <v>0</v>
      </c>
      <c r="DD47" s="30" t="s">
        <v>37</v>
      </c>
      <c r="DE47" s="44"/>
      <c r="DF47" s="44">
        <v>0</v>
      </c>
      <c r="DG47" s="44"/>
      <c r="DH47" s="44"/>
      <c r="DI47" s="28">
        <f t="shared" ref="DI47:DI52" si="61">SUM(DE47:DH47)</f>
        <v>0</v>
      </c>
      <c r="DL47" s="30" t="s">
        <v>37</v>
      </c>
      <c r="DM47" s="44">
        <f t="shared" si="41"/>
        <v>71</v>
      </c>
      <c r="DN47" s="44">
        <f t="shared" si="42"/>
        <v>12</v>
      </c>
      <c r="DO47" s="44">
        <f t="shared" si="43"/>
        <v>4</v>
      </c>
      <c r="DP47" s="44">
        <f t="shared" si="44"/>
        <v>29</v>
      </c>
      <c r="DQ47" s="44">
        <f t="shared" si="45"/>
        <v>116</v>
      </c>
    </row>
    <row r="48" spans="1:121" s="30" customFormat="1" ht="12.75" customHeight="1" x14ac:dyDescent="0.35">
      <c r="A48" s="29">
        <v>89</v>
      </c>
      <c r="B48" s="30" t="s">
        <v>46</v>
      </c>
      <c r="C48" s="44">
        <v>0</v>
      </c>
      <c r="D48" s="44">
        <v>0</v>
      </c>
      <c r="E48" s="44">
        <v>0</v>
      </c>
      <c r="F48" s="44">
        <v>1</v>
      </c>
      <c r="G48" s="28">
        <f t="shared" si="46"/>
        <v>1</v>
      </c>
      <c r="I48" s="30" t="s">
        <v>46</v>
      </c>
      <c r="J48" s="44">
        <v>1</v>
      </c>
      <c r="K48" s="44">
        <v>0</v>
      </c>
      <c r="L48" s="44">
        <v>0</v>
      </c>
      <c r="M48" s="44">
        <v>0</v>
      </c>
      <c r="N48" s="28">
        <f t="shared" si="47"/>
        <v>1</v>
      </c>
      <c r="P48" s="30" t="s">
        <v>46</v>
      </c>
      <c r="Q48" s="44">
        <v>0</v>
      </c>
      <c r="R48" s="44">
        <v>0</v>
      </c>
      <c r="S48" s="44">
        <v>0</v>
      </c>
      <c r="T48" s="44">
        <v>0</v>
      </c>
      <c r="U48" s="28">
        <f t="shared" si="48"/>
        <v>0</v>
      </c>
      <c r="W48" s="30" t="s">
        <v>46</v>
      </c>
      <c r="X48" s="44">
        <v>0</v>
      </c>
      <c r="Y48" s="44">
        <v>0</v>
      </c>
      <c r="Z48" s="44">
        <v>0</v>
      </c>
      <c r="AA48" s="44">
        <v>0</v>
      </c>
      <c r="AB48" s="28">
        <f t="shared" si="49"/>
        <v>0</v>
      </c>
      <c r="AD48" s="30" t="s">
        <v>46</v>
      </c>
      <c r="AE48" s="44">
        <v>0</v>
      </c>
      <c r="AF48" s="44">
        <v>0</v>
      </c>
      <c r="AG48" s="44">
        <v>0</v>
      </c>
      <c r="AH48" s="44">
        <v>0</v>
      </c>
      <c r="AI48" s="28">
        <f t="shared" si="50"/>
        <v>0</v>
      </c>
      <c r="AK48" s="30" t="s">
        <v>46</v>
      </c>
      <c r="AL48" s="44">
        <v>0</v>
      </c>
      <c r="AM48" s="44">
        <v>0</v>
      </c>
      <c r="AN48" s="44">
        <v>3</v>
      </c>
      <c r="AO48" s="44">
        <v>1</v>
      </c>
      <c r="AP48" s="28">
        <f t="shared" si="51"/>
        <v>4</v>
      </c>
      <c r="AR48" s="30" t="s">
        <v>46</v>
      </c>
      <c r="AS48" s="44">
        <v>0</v>
      </c>
      <c r="AT48" s="44">
        <v>0</v>
      </c>
      <c r="AU48" s="44">
        <v>0</v>
      </c>
      <c r="AV48" s="44">
        <v>0</v>
      </c>
      <c r="AW48" s="28">
        <f t="shared" si="52"/>
        <v>0</v>
      </c>
      <c r="AY48" s="30" t="s">
        <v>46</v>
      </c>
      <c r="AZ48" s="44">
        <v>25</v>
      </c>
      <c r="BA48" s="44">
        <v>1</v>
      </c>
      <c r="BB48" s="44">
        <v>0</v>
      </c>
      <c r="BC48" s="44">
        <v>3</v>
      </c>
      <c r="BD48" s="28">
        <f t="shared" si="53"/>
        <v>29</v>
      </c>
      <c r="BF48" s="30" t="s">
        <v>46</v>
      </c>
      <c r="BG48" s="44">
        <v>5</v>
      </c>
      <c r="BH48" s="44">
        <v>0</v>
      </c>
      <c r="BI48" s="44">
        <v>0</v>
      </c>
      <c r="BJ48" s="44">
        <v>0</v>
      </c>
      <c r="BK48" s="28">
        <f t="shared" si="54"/>
        <v>5</v>
      </c>
      <c r="BM48" s="30" t="s">
        <v>46</v>
      </c>
      <c r="BN48" s="44">
        <v>0</v>
      </c>
      <c r="BO48" s="44">
        <v>0</v>
      </c>
      <c r="BP48" s="44">
        <v>0</v>
      </c>
      <c r="BQ48" s="44"/>
      <c r="BR48" s="28">
        <f t="shared" si="55"/>
        <v>0</v>
      </c>
      <c r="BT48" s="30" t="s">
        <v>46</v>
      </c>
      <c r="BU48" s="44">
        <v>4</v>
      </c>
      <c r="BV48" s="44">
        <v>8</v>
      </c>
      <c r="BW48" s="44">
        <v>1</v>
      </c>
      <c r="BX48" s="44">
        <v>20</v>
      </c>
      <c r="BY48" s="28">
        <f t="shared" si="56"/>
        <v>33</v>
      </c>
      <c r="CA48" s="30" t="s">
        <v>46</v>
      </c>
      <c r="CB48" s="44">
        <v>0</v>
      </c>
      <c r="CC48" s="44">
        <v>0</v>
      </c>
      <c r="CD48" s="44">
        <v>0</v>
      </c>
      <c r="CE48" s="44">
        <v>0</v>
      </c>
      <c r="CF48" s="28">
        <f t="shared" si="57"/>
        <v>0</v>
      </c>
      <c r="CI48" s="30" t="s">
        <v>46</v>
      </c>
      <c r="CJ48" s="44">
        <v>0</v>
      </c>
      <c r="CK48" s="44">
        <v>0</v>
      </c>
      <c r="CL48" s="44">
        <v>0</v>
      </c>
      <c r="CM48" s="44">
        <v>5</v>
      </c>
      <c r="CN48" s="28">
        <f t="shared" si="58"/>
        <v>5</v>
      </c>
      <c r="CP48" s="30" t="s">
        <v>46</v>
      </c>
      <c r="CQ48" s="44"/>
      <c r="CR48" s="44">
        <v>0</v>
      </c>
      <c r="CS48" s="44"/>
      <c r="CT48" s="44"/>
      <c r="CU48" s="28">
        <f t="shared" si="59"/>
        <v>0</v>
      </c>
      <c r="CW48" s="30" t="s">
        <v>46</v>
      </c>
      <c r="CX48" s="44"/>
      <c r="CY48" s="44">
        <v>0</v>
      </c>
      <c r="CZ48" s="44"/>
      <c r="DA48" s="44"/>
      <c r="DB48" s="28">
        <f t="shared" si="60"/>
        <v>0</v>
      </c>
      <c r="DD48" s="30" t="s">
        <v>46</v>
      </c>
      <c r="DE48" s="44"/>
      <c r="DF48" s="44">
        <v>0</v>
      </c>
      <c r="DG48" s="44"/>
      <c r="DH48" s="44"/>
      <c r="DI48" s="28">
        <f t="shared" si="61"/>
        <v>0</v>
      </c>
      <c r="DL48" s="30" t="s">
        <v>46</v>
      </c>
      <c r="DM48" s="44">
        <f t="shared" si="41"/>
        <v>35</v>
      </c>
      <c r="DN48" s="44">
        <f t="shared" si="42"/>
        <v>9</v>
      </c>
      <c r="DO48" s="44">
        <f t="shared" si="43"/>
        <v>4</v>
      </c>
      <c r="DP48" s="44">
        <f t="shared" si="44"/>
        <v>30</v>
      </c>
      <c r="DQ48" s="44">
        <f t="shared" si="45"/>
        <v>78</v>
      </c>
    </row>
    <row r="49" spans="1:121" s="30" customFormat="1" ht="12.75" customHeight="1" x14ac:dyDescent="0.35">
      <c r="A49" s="29">
        <v>93</v>
      </c>
      <c r="B49" s="30" t="s">
        <v>64</v>
      </c>
      <c r="C49" s="44">
        <v>0</v>
      </c>
      <c r="D49" s="44">
        <v>0</v>
      </c>
      <c r="E49" s="44">
        <v>0</v>
      </c>
      <c r="F49" s="44">
        <v>0</v>
      </c>
      <c r="G49" s="28">
        <f t="shared" si="46"/>
        <v>0</v>
      </c>
      <c r="I49" s="30" t="s">
        <v>64</v>
      </c>
      <c r="J49" s="44">
        <v>0</v>
      </c>
      <c r="K49" s="44">
        <v>0</v>
      </c>
      <c r="L49" s="44">
        <v>0</v>
      </c>
      <c r="M49" s="44">
        <v>0</v>
      </c>
      <c r="N49" s="28">
        <f t="shared" si="47"/>
        <v>0</v>
      </c>
      <c r="P49" s="30" t="s">
        <v>64</v>
      </c>
      <c r="Q49" s="44">
        <v>0</v>
      </c>
      <c r="R49" s="44">
        <v>0</v>
      </c>
      <c r="S49" s="44">
        <v>0</v>
      </c>
      <c r="T49" s="44">
        <v>0</v>
      </c>
      <c r="U49" s="28">
        <f t="shared" si="48"/>
        <v>0</v>
      </c>
      <c r="W49" s="30" t="s">
        <v>64</v>
      </c>
      <c r="X49" s="44">
        <v>0</v>
      </c>
      <c r="Y49" s="44">
        <v>0</v>
      </c>
      <c r="Z49" s="44">
        <v>0</v>
      </c>
      <c r="AA49" s="44">
        <v>0</v>
      </c>
      <c r="AB49" s="28">
        <f t="shared" si="49"/>
        <v>0</v>
      </c>
      <c r="AD49" s="30" t="s">
        <v>64</v>
      </c>
      <c r="AE49" s="44">
        <v>0</v>
      </c>
      <c r="AF49" s="44">
        <v>0</v>
      </c>
      <c r="AG49" s="44">
        <v>0</v>
      </c>
      <c r="AH49" s="44">
        <v>0</v>
      </c>
      <c r="AI49" s="28">
        <f t="shared" si="50"/>
        <v>0</v>
      </c>
      <c r="AK49" s="30" t="s">
        <v>64</v>
      </c>
      <c r="AL49" s="44">
        <v>0</v>
      </c>
      <c r="AM49" s="44">
        <v>0</v>
      </c>
      <c r="AN49" s="44">
        <v>0</v>
      </c>
      <c r="AO49" s="44">
        <v>3</v>
      </c>
      <c r="AP49" s="28">
        <f t="shared" si="51"/>
        <v>3</v>
      </c>
      <c r="AR49" s="30" t="s">
        <v>64</v>
      </c>
      <c r="AS49" s="44">
        <v>0</v>
      </c>
      <c r="AT49" s="44">
        <v>0</v>
      </c>
      <c r="AU49" s="44">
        <v>1</v>
      </c>
      <c r="AV49" s="44">
        <v>9</v>
      </c>
      <c r="AW49" s="28">
        <f t="shared" si="52"/>
        <v>10</v>
      </c>
      <c r="AY49" s="30" t="s">
        <v>64</v>
      </c>
      <c r="AZ49" s="44">
        <v>37</v>
      </c>
      <c r="BA49" s="44">
        <v>1</v>
      </c>
      <c r="BB49" s="44">
        <v>0</v>
      </c>
      <c r="BC49" s="44">
        <v>2</v>
      </c>
      <c r="BD49" s="28">
        <f t="shared" si="53"/>
        <v>40</v>
      </c>
      <c r="BF49" s="30" t="s">
        <v>64</v>
      </c>
      <c r="BG49" s="44">
        <v>1</v>
      </c>
      <c r="BH49" s="44">
        <v>0</v>
      </c>
      <c r="BI49" s="44">
        <v>0</v>
      </c>
      <c r="BJ49" s="44">
        <v>0</v>
      </c>
      <c r="BK49" s="28">
        <f t="shared" si="54"/>
        <v>1</v>
      </c>
      <c r="BM49" s="30" t="s">
        <v>64</v>
      </c>
      <c r="BN49" s="44">
        <v>0</v>
      </c>
      <c r="BO49" s="44">
        <v>0</v>
      </c>
      <c r="BP49" s="44">
        <v>0</v>
      </c>
      <c r="BQ49" s="44"/>
      <c r="BR49" s="28">
        <f t="shared" si="55"/>
        <v>0</v>
      </c>
      <c r="BT49" s="30" t="s">
        <v>64</v>
      </c>
      <c r="BU49" s="44">
        <v>5</v>
      </c>
      <c r="BV49" s="44">
        <v>0</v>
      </c>
      <c r="BW49" s="44">
        <v>1</v>
      </c>
      <c r="BX49" s="44">
        <v>18</v>
      </c>
      <c r="BY49" s="28">
        <f t="shared" si="56"/>
        <v>24</v>
      </c>
      <c r="CA49" s="30" t="s">
        <v>64</v>
      </c>
      <c r="CB49" s="44">
        <v>0</v>
      </c>
      <c r="CC49" s="44">
        <v>0</v>
      </c>
      <c r="CD49" s="44">
        <v>0</v>
      </c>
      <c r="CE49" s="44">
        <v>0</v>
      </c>
      <c r="CF49" s="28">
        <f t="shared" si="57"/>
        <v>0</v>
      </c>
      <c r="CI49" s="30" t="s">
        <v>64</v>
      </c>
      <c r="CJ49" s="44">
        <v>0</v>
      </c>
      <c r="CK49" s="44">
        <v>0</v>
      </c>
      <c r="CL49" s="44">
        <v>0</v>
      </c>
      <c r="CM49" s="44">
        <v>0</v>
      </c>
      <c r="CN49" s="28">
        <f t="shared" si="58"/>
        <v>0</v>
      </c>
      <c r="CP49" s="30" t="s">
        <v>64</v>
      </c>
      <c r="CQ49" s="44"/>
      <c r="CR49" s="44">
        <v>0</v>
      </c>
      <c r="CS49" s="44"/>
      <c r="CT49" s="44"/>
      <c r="CU49" s="28">
        <f t="shared" si="59"/>
        <v>0</v>
      </c>
      <c r="CW49" s="30" t="s">
        <v>64</v>
      </c>
      <c r="CX49" s="44"/>
      <c r="CY49" s="44">
        <v>0</v>
      </c>
      <c r="CZ49" s="44"/>
      <c r="DA49" s="44"/>
      <c r="DB49" s="28">
        <f t="shared" si="60"/>
        <v>0</v>
      </c>
      <c r="DD49" s="30" t="s">
        <v>64</v>
      </c>
      <c r="DE49" s="44"/>
      <c r="DF49" s="44">
        <v>0</v>
      </c>
      <c r="DG49" s="44"/>
      <c r="DH49" s="44"/>
      <c r="DI49" s="28">
        <f t="shared" si="61"/>
        <v>0</v>
      </c>
      <c r="DL49" s="30" t="s">
        <v>64</v>
      </c>
      <c r="DM49" s="44">
        <f t="shared" si="41"/>
        <v>43</v>
      </c>
      <c r="DN49" s="44">
        <f t="shared" si="42"/>
        <v>1</v>
      </c>
      <c r="DO49" s="44">
        <f t="shared" si="43"/>
        <v>2</v>
      </c>
      <c r="DP49" s="44">
        <f t="shared" si="44"/>
        <v>32</v>
      </c>
      <c r="DQ49" s="44">
        <f t="shared" si="45"/>
        <v>78</v>
      </c>
    </row>
    <row r="50" spans="1:121" s="30" customFormat="1" ht="12.75" customHeight="1" x14ac:dyDescent="0.35">
      <c r="A50" s="29">
        <v>95</v>
      </c>
      <c r="B50" s="30" t="s">
        <v>51</v>
      </c>
      <c r="C50" s="44">
        <v>5</v>
      </c>
      <c r="D50" s="44">
        <v>0</v>
      </c>
      <c r="E50" s="44">
        <v>1</v>
      </c>
      <c r="F50" s="44">
        <v>1</v>
      </c>
      <c r="G50" s="28">
        <f t="shared" si="46"/>
        <v>7</v>
      </c>
      <c r="I50" s="30" t="s">
        <v>51</v>
      </c>
      <c r="J50" s="44">
        <v>1</v>
      </c>
      <c r="K50" s="44">
        <v>0</v>
      </c>
      <c r="L50" s="44">
        <v>0</v>
      </c>
      <c r="M50" s="44">
        <v>1</v>
      </c>
      <c r="N50" s="28">
        <f t="shared" si="47"/>
        <v>2</v>
      </c>
      <c r="P50" s="30" t="s">
        <v>51</v>
      </c>
      <c r="Q50" s="44">
        <v>0</v>
      </c>
      <c r="R50" s="44">
        <v>0</v>
      </c>
      <c r="S50" s="44">
        <v>0</v>
      </c>
      <c r="T50" s="44">
        <v>0</v>
      </c>
      <c r="U50" s="28">
        <f t="shared" si="48"/>
        <v>0</v>
      </c>
      <c r="W50" s="30" t="s">
        <v>51</v>
      </c>
      <c r="X50" s="44">
        <v>0</v>
      </c>
      <c r="Y50" s="44">
        <v>0</v>
      </c>
      <c r="Z50" s="44">
        <v>0</v>
      </c>
      <c r="AA50" s="44">
        <v>0</v>
      </c>
      <c r="AB50" s="28">
        <f t="shared" si="49"/>
        <v>0</v>
      </c>
      <c r="AD50" s="30" t="s">
        <v>51</v>
      </c>
      <c r="AE50" s="44">
        <v>0</v>
      </c>
      <c r="AF50" s="44">
        <v>0</v>
      </c>
      <c r="AG50" s="44">
        <v>0</v>
      </c>
      <c r="AH50" s="44">
        <v>2</v>
      </c>
      <c r="AI50" s="28">
        <f t="shared" si="50"/>
        <v>2</v>
      </c>
      <c r="AK50" s="30" t="s">
        <v>51</v>
      </c>
      <c r="AL50" s="44">
        <v>0</v>
      </c>
      <c r="AM50" s="44">
        <v>0</v>
      </c>
      <c r="AN50" s="44">
        <v>0</v>
      </c>
      <c r="AO50" s="44">
        <v>1</v>
      </c>
      <c r="AP50" s="28">
        <f t="shared" si="51"/>
        <v>1</v>
      </c>
      <c r="AR50" s="30" t="s">
        <v>51</v>
      </c>
      <c r="AS50" s="44">
        <v>0</v>
      </c>
      <c r="AT50" s="44">
        <v>0</v>
      </c>
      <c r="AU50" s="44">
        <v>0</v>
      </c>
      <c r="AV50" s="44">
        <v>0</v>
      </c>
      <c r="AW50" s="28">
        <f t="shared" si="52"/>
        <v>0</v>
      </c>
      <c r="AY50" s="30" t="s">
        <v>51</v>
      </c>
      <c r="AZ50" s="44">
        <v>64</v>
      </c>
      <c r="BA50" s="44">
        <v>0</v>
      </c>
      <c r="BB50" s="44">
        <v>0</v>
      </c>
      <c r="BC50" s="44">
        <v>8</v>
      </c>
      <c r="BD50" s="28">
        <f t="shared" si="53"/>
        <v>72</v>
      </c>
      <c r="BF50" s="30" t="s">
        <v>51</v>
      </c>
      <c r="BG50" s="44">
        <v>9</v>
      </c>
      <c r="BH50" s="44">
        <v>0</v>
      </c>
      <c r="BI50" s="44">
        <v>2</v>
      </c>
      <c r="BJ50" s="44">
        <v>0</v>
      </c>
      <c r="BK50" s="28">
        <f t="shared" si="54"/>
        <v>11</v>
      </c>
      <c r="BM50" s="30" t="s">
        <v>51</v>
      </c>
      <c r="BN50" s="44">
        <v>0</v>
      </c>
      <c r="BO50" s="44">
        <v>0</v>
      </c>
      <c r="BP50" s="44">
        <v>0</v>
      </c>
      <c r="BQ50" s="44"/>
      <c r="BR50" s="28">
        <f t="shared" si="55"/>
        <v>0</v>
      </c>
      <c r="BT50" s="30" t="s">
        <v>51</v>
      </c>
      <c r="BU50" s="44">
        <v>0</v>
      </c>
      <c r="BV50" s="44">
        <v>0</v>
      </c>
      <c r="BW50" s="44">
        <v>0</v>
      </c>
      <c r="BX50" s="44">
        <v>0</v>
      </c>
      <c r="BY50" s="28">
        <f t="shared" si="56"/>
        <v>0</v>
      </c>
      <c r="CA50" s="30" t="s">
        <v>51</v>
      </c>
      <c r="CB50" s="44">
        <v>1</v>
      </c>
      <c r="CC50" s="44">
        <v>0</v>
      </c>
      <c r="CD50" s="44">
        <v>0</v>
      </c>
      <c r="CE50" s="44">
        <v>0</v>
      </c>
      <c r="CF50" s="28">
        <f t="shared" si="57"/>
        <v>1</v>
      </c>
      <c r="CI50" s="30" t="s">
        <v>51</v>
      </c>
      <c r="CJ50" s="44">
        <v>28</v>
      </c>
      <c r="CK50" s="44">
        <v>0</v>
      </c>
      <c r="CL50" s="44">
        <v>1</v>
      </c>
      <c r="CM50" s="44">
        <v>23</v>
      </c>
      <c r="CN50" s="28">
        <f t="shared" si="58"/>
        <v>52</v>
      </c>
      <c r="CP50" s="30" t="s">
        <v>51</v>
      </c>
      <c r="CQ50" s="44"/>
      <c r="CR50" s="44">
        <v>0</v>
      </c>
      <c r="CS50" s="44"/>
      <c r="CT50" s="44"/>
      <c r="CU50" s="28">
        <f t="shared" si="59"/>
        <v>0</v>
      </c>
      <c r="CW50" s="30" t="s">
        <v>51</v>
      </c>
      <c r="CX50" s="44"/>
      <c r="CY50" s="44">
        <v>0</v>
      </c>
      <c r="CZ50" s="44"/>
      <c r="DA50" s="44"/>
      <c r="DB50" s="28">
        <f t="shared" si="60"/>
        <v>0</v>
      </c>
      <c r="DD50" s="30" t="s">
        <v>51</v>
      </c>
      <c r="DE50" s="44"/>
      <c r="DF50" s="44">
        <v>0</v>
      </c>
      <c r="DG50" s="44"/>
      <c r="DH50" s="44"/>
      <c r="DI50" s="28">
        <f t="shared" si="61"/>
        <v>0</v>
      </c>
      <c r="DL50" s="30" t="s">
        <v>51</v>
      </c>
      <c r="DM50" s="44">
        <f t="shared" si="41"/>
        <v>108</v>
      </c>
      <c r="DN50" s="44">
        <f t="shared" si="42"/>
        <v>0</v>
      </c>
      <c r="DO50" s="44">
        <f t="shared" si="43"/>
        <v>4</v>
      </c>
      <c r="DP50" s="44">
        <f t="shared" si="44"/>
        <v>36</v>
      </c>
      <c r="DQ50" s="44">
        <f t="shared" si="45"/>
        <v>148</v>
      </c>
    </row>
    <row r="51" spans="1:121" s="30" customFormat="1" ht="12.75" customHeight="1" x14ac:dyDescent="0.35">
      <c r="A51" s="29">
        <v>97</v>
      </c>
      <c r="B51" s="30" t="s">
        <v>53</v>
      </c>
      <c r="C51" s="44">
        <v>2</v>
      </c>
      <c r="D51" s="44">
        <v>4</v>
      </c>
      <c r="E51" s="44">
        <v>0</v>
      </c>
      <c r="F51" s="44">
        <v>1</v>
      </c>
      <c r="G51" s="28">
        <f t="shared" si="46"/>
        <v>7</v>
      </c>
      <c r="I51" s="30" t="s">
        <v>53</v>
      </c>
      <c r="J51" s="44">
        <v>4</v>
      </c>
      <c r="K51" s="44">
        <v>2</v>
      </c>
      <c r="L51" s="44">
        <v>0</v>
      </c>
      <c r="M51" s="44">
        <v>1</v>
      </c>
      <c r="N51" s="28">
        <f t="shared" si="47"/>
        <v>7</v>
      </c>
      <c r="P51" s="30" t="s">
        <v>53</v>
      </c>
      <c r="Q51" s="44">
        <v>0</v>
      </c>
      <c r="R51" s="44">
        <v>0</v>
      </c>
      <c r="S51" s="44">
        <v>0</v>
      </c>
      <c r="T51" s="44">
        <v>0</v>
      </c>
      <c r="U51" s="28">
        <f t="shared" si="48"/>
        <v>0</v>
      </c>
      <c r="W51" s="30" t="s">
        <v>53</v>
      </c>
      <c r="X51" s="44">
        <v>0</v>
      </c>
      <c r="Y51" s="44">
        <v>0</v>
      </c>
      <c r="Z51" s="44">
        <v>0</v>
      </c>
      <c r="AA51" s="44">
        <v>0</v>
      </c>
      <c r="AB51" s="28">
        <f t="shared" si="49"/>
        <v>0</v>
      </c>
      <c r="AD51" s="30" t="s">
        <v>53</v>
      </c>
      <c r="AE51" s="44">
        <v>0</v>
      </c>
      <c r="AF51" s="44">
        <v>0</v>
      </c>
      <c r="AG51" s="44">
        <v>0</v>
      </c>
      <c r="AH51" s="44">
        <v>1</v>
      </c>
      <c r="AI51" s="28">
        <f t="shared" si="50"/>
        <v>1</v>
      </c>
      <c r="AK51" s="30" t="s">
        <v>53</v>
      </c>
      <c r="AL51" s="44">
        <v>0</v>
      </c>
      <c r="AM51" s="44">
        <v>0</v>
      </c>
      <c r="AN51" s="44">
        <v>0</v>
      </c>
      <c r="AO51" s="44">
        <v>0</v>
      </c>
      <c r="AP51" s="28">
        <f t="shared" si="51"/>
        <v>0</v>
      </c>
      <c r="AR51" s="30" t="s">
        <v>53</v>
      </c>
      <c r="AS51" s="44">
        <v>2</v>
      </c>
      <c r="AT51" s="44">
        <v>0</v>
      </c>
      <c r="AU51" s="44">
        <v>0</v>
      </c>
      <c r="AV51" s="44">
        <v>5</v>
      </c>
      <c r="AW51" s="28">
        <f t="shared" si="52"/>
        <v>7</v>
      </c>
      <c r="AY51" s="30" t="s">
        <v>53</v>
      </c>
      <c r="AZ51" s="44">
        <v>57</v>
      </c>
      <c r="BA51" s="44">
        <v>2</v>
      </c>
      <c r="BB51" s="44">
        <v>0</v>
      </c>
      <c r="BC51" s="44">
        <v>1</v>
      </c>
      <c r="BD51" s="28">
        <f t="shared" si="53"/>
        <v>60</v>
      </c>
      <c r="BF51" s="30" t="s">
        <v>53</v>
      </c>
      <c r="BG51" s="44">
        <v>2</v>
      </c>
      <c r="BH51" s="44">
        <v>0</v>
      </c>
      <c r="BI51" s="44">
        <v>0</v>
      </c>
      <c r="BJ51" s="44">
        <v>1</v>
      </c>
      <c r="BK51" s="28">
        <f t="shared" si="54"/>
        <v>3</v>
      </c>
      <c r="BM51" s="30" t="s">
        <v>53</v>
      </c>
      <c r="BN51" s="44">
        <v>0</v>
      </c>
      <c r="BO51" s="44">
        <v>0</v>
      </c>
      <c r="BP51" s="44">
        <v>0</v>
      </c>
      <c r="BQ51" s="44"/>
      <c r="BR51" s="28">
        <f t="shared" si="55"/>
        <v>0</v>
      </c>
      <c r="BT51" s="30" t="s">
        <v>53</v>
      </c>
      <c r="BU51" s="44">
        <v>0</v>
      </c>
      <c r="BV51" s="44">
        <v>2</v>
      </c>
      <c r="BW51" s="44">
        <v>0</v>
      </c>
      <c r="BX51" s="44">
        <v>0</v>
      </c>
      <c r="BY51" s="28">
        <f t="shared" si="56"/>
        <v>2</v>
      </c>
      <c r="CA51" s="30" t="s">
        <v>53</v>
      </c>
      <c r="CB51" s="44">
        <v>0</v>
      </c>
      <c r="CC51" s="44">
        <v>0</v>
      </c>
      <c r="CD51" s="44">
        <v>0</v>
      </c>
      <c r="CE51" s="44">
        <v>0</v>
      </c>
      <c r="CF51" s="28">
        <f t="shared" si="57"/>
        <v>0</v>
      </c>
      <c r="CI51" s="30" t="s">
        <v>53</v>
      </c>
      <c r="CJ51" s="44">
        <v>7</v>
      </c>
      <c r="CK51" s="44">
        <v>11</v>
      </c>
      <c r="CL51" s="44">
        <v>0</v>
      </c>
      <c r="CM51" s="44">
        <v>14</v>
      </c>
      <c r="CN51" s="28">
        <f t="shared" si="58"/>
        <v>32</v>
      </c>
      <c r="CP51" s="30" t="s">
        <v>53</v>
      </c>
      <c r="CQ51" s="44"/>
      <c r="CR51" s="44">
        <v>0</v>
      </c>
      <c r="CS51" s="44"/>
      <c r="CT51" s="44"/>
      <c r="CU51" s="28">
        <f t="shared" si="59"/>
        <v>0</v>
      </c>
      <c r="CW51" s="30" t="s">
        <v>53</v>
      </c>
      <c r="CX51" s="44"/>
      <c r="CY51" s="44">
        <v>0</v>
      </c>
      <c r="CZ51" s="44"/>
      <c r="DA51" s="44"/>
      <c r="DB51" s="28">
        <f t="shared" si="60"/>
        <v>0</v>
      </c>
      <c r="DD51" s="30" t="s">
        <v>53</v>
      </c>
      <c r="DE51" s="44"/>
      <c r="DF51" s="44">
        <v>0</v>
      </c>
      <c r="DG51" s="44"/>
      <c r="DH51" s="44"/>
      <c r="DI51" s="28">
        <f t="shared" si="61"/>
        <v>0</v>
      </c>
      <c r="DL51" s="30" t="s">
        <v>53</v>
      </c>
      <c r="DM51" s="44">
        <f t="shared" si="41"/>
        <v>74</v>
      </c>
      <c r="DN51" s="44">
        <f t="shared" si="42"/>
        <v>21</v>
      </c>
      <c r="DO51" s="44">
        <f t="shared" si="43"/>
        <v>0</v>
      </c>
      <c r="DP51" s="44">
        <f t="shared" si="44"/>
        <v>24</v>
      </c>
      <c r="DQ51" s="44">
        <f t="shared" si="45"/>
        <v>119</v>
      </c>
    </row>
    <row r="52" spans="1:121" s="34" customFormat="1" ht="12.75" customHeight="1" x14ac:dyDescent="0.35">
      <c r="A52" s="29">
        <v>77</v>
      </c>
      <c r="B52" s="33" t="s">
        <v>27</v>
      </c>
      <c r="C52" s="44">
        <v>9</v>
      </c>
      <c r="D52" s="44">
        <v>0</v>
      </c>
      <c r="E52" s="44">
        <v>0</v>
      </c>
      <c r="F52" s="44">
        <v>3</v>
      </c>
      <c r="G52" s="28">
        <f t="shared" si="46"/>
        <v>12</v>
      </c>
      <c r="I52" s="33" t="s">
        <v>27</v>
      </c>
      <c r="J52" s="44">
        <v>8</v>
      </c>
      <c r="K52" s="44">
        <v>0</v>
      </c>
      <c r="L52" s="44">
        <v>0</v>
      </c>
      <c r="M52" s="44">
        <v>0</v>
      </c>
      <c r="N52" s="28">
        <f t="shared" si="47"/>
        <v>8</v>
      </c>
      <c r="P52" s="33" t="s">
        <v>27</v>
      </c>
      <c r="Q52" s="44">
        <v>0</v>
      </c>
      <c r="R52" s="44">
        <v>0</v>
      </c>
      <c r="S52" s="44">
        <v>0</v>
      </c>
      <c r="T52" s="44">
        <v>0</v>
      </c>
      <c r="U52" s="28">
        <f t="shared" si="48"/>
        <v>0</v>
      </c>
      <c r="W52" s="33" t="s">
        <v>27</v>
      </c>
      <c r="X52" s="44">
        <v>0</v>
      </c>
      <c r="Y52" s="44">
        <v>0</v>
      </c>
      <c r="Z52" s="44">
        <v>0</v>
      </c>
      <c r="AA52" s="44">
        <v>0</v>
      </c>
      <c r="AB52" s="28">
        <f t="shared" si="49"/>
        <v>0</v>
      </c>
      <c r="AD52" s="33" t="s">
        <v>27</v>
      </c>
      <c r="AE52" s="44">
        <v>0</v>
      </c>
      <c r="AF52" s="44">
        <v>0</v>
      </c>
      <c r="AG52" s="44">
        <v>0</v>
      </c>
      <c r="AH52" s="44">
        <v>4</v>
      </c>
      <c r="AI52" s="28">
        <f t="shared" si="50"/>
        <v>4</v>
      </c>
      <c r="AK52" s="33" t="s">
        <v>27</v>
      </c>
      <c r="AL52" s="44">
        <v>0</v>
      </c>
      <c r="AM52" s="44">
        <v>0</v>
      </c>
      <c r="AN52" s="44">
        <v>0</v>
      </c>
      <c r="AO52" s="44">
        <v>0</v>
      </c>
      <c r="AP52" s="28">
        <f t="shared" si="51"/>
        <v>0</v>
      </c>
      <c r="AR52" s="33" t="s">
        <v>27</v>
      </c>
      <c r="AS52" s="44">
        <v>0</v>
      </c>
      <c r="AT52" s="44">
        <v>0</v>
      </c>
      <c r="AU52" s="44">
        <v>0</v>
      </c>
      <c r="AV52" s="44">
        <v>0</v>
      </c>
      <c r="AW52" s="28">
        <f t="shared" si="52"/>
        <v>0</v>
      </c>
      <c r="AY52" s="33" t="s">
        <v>27</v>
      </c>
      <c r="AZ52" s="44">
        <v>176</v>
      </c>
      <c r="BA52" s="44">
        <v>0</v>
      </c>
      <c r="BB52" s="44">
        <v>7</v>
      </c>
      <c r="BC52" s="44">
        <v>16</v>
      </c>
      <c r="BD52" s="28">
        <f t="shared" si="53"/>
        <v>199</v>
      </c>
      <c r="BF52" s="33" t="s">
        <v>27</v>
      </c>
      <c r="BG52" s="44">
        <v>15</v>
      </c>
      <c r="BH52" s="44">
        <v>0</v>
      </c>
      <c r="BI52" s="44">
        <v>0</v>
      </c>
      <c r="BJ52" s="44">
        <v>0</v>
      </c>
      <c r="BK52" s="28">
        <f t="shared" si="54"/>
        <v>15</v>
      </c>
      <c r="BM52" s="33" t="s">
        <v>27</v>
      </c>
      <c r="BN52" s="44">
        <v>0</v>
      </c>
      <c r="BO52" s="44">
        <v>0</v>
      </c>
      <c r="BP52" s="44">
        <v>2</v>
      </c>
      <c r="BQ52" s="44"/>
      <c r="BR52" s="28">
        <f t="shared" si="55"/>
        <v>2</v>
      </c>
      <c r="BT52" s="33" t="s">
        <v>27</v>
      </c>
      <c r="BU52" s="44">
        <v>11</v>
      </c>
      <c r="BV52" s="44">
        <v>0</v>
      </c>
      <c r="BW52" s="44">
        <v>2</v>
      </c>
      <c r="BX52" s="44">
        <v>10</v>
      </c>
      <c r="BY52" s="28">
        <f t="shared" si="56"/>
        <v>23</v>
      </c>
      <c r="CA52" s="33" t="s">
        <v>27</v>
      </c>
      <c r="CB52" s="44">
        <v>2</v>
      </c>
      <c r="CC52" s="44">
        <v>0</v>
      </c>
      <c r="CD52" s="44">
        <v>0</v>
      </c>
      <c r="CE52" s="44">
        <v>1</v>
      </c>
      <c r="CF52" s="28">
        <f t="shared" si="57"/>
        <v>3</v>
      </c>
      <c r="CI52" s="33" t="s">
        <v>27</v>
      </c>
      <c r="CJ52" s="44">
        <v>31</v>
      </c>
      <c r="CK52" s="44">
        <v>0</v>
      </c>
      <c r="CL52" s="44">
        <v>1</v>
      </c>
      <c r="CM52" s="44">
        <v>23</v>
      </c>
      <c r="CN52" s="28">
        <f t="shared" si="58"/>
        <v>55</v>
      </c>
      <c r="CP52" s="33" t="s">
        <v>27</v>
      </c>
      <c r="CQ52" s="44"/>
      <c r="CR52" s="44">
        <v>0</v>
      </c>
      <c r="CS52" s="44"/>
      <c r="CT52" s="44"/>
      <c r="CU52" s="28">
        <f t="shared" si="59"/>
        <v>0</v>
      </c>
      <c r="CW52" s="33" t="s">
        <v>27</v>
      </c>
      <c r="CX52" s="44"/>
      <c r="CY52" s="44">
        <v>0</v>
      </c>
      <c r="CZ52" s="44"/>
      <c r="DA52" s="44"/>
      <c r="DB52" s="28">
        <f t="shared" si="60"/>
        <v>0</v>
      </c>
      <c r="DD52" s="33" t="s">
        <v>27</v>
      </c>
      <c r="DE52" s="44"/>
      <c r="DF52" s="44">
        <v>0</v>
      </c>
      <c r="DG52" s="44"/>
      <c r="DH52" s="44"/>
      <c r="DI52" s="28">
        <f t="shared" si="61"/>
        <v>0</v>
      </c>
      <c r="DL52" s="33" t="s">
        <v>27</v>
      </c>
      <c r="DM52" s="44">
        <f t="shared" si="41"/>
        <v>252</v>
      </c>
      <c r="DN52" s="44">
        <f t="shared" si="42"/>
        <v>0</v>
      </c>
      <c r="DO52" s="44">
        <f t="shared" si="43"/>
        <v>12</v>
      </c>
      <c r="DP52" s="44">
        <f t="shared" si="44"/>
        <v>57</v>
      </c>
      <c r="DQ52" s="44">
        <f t="shared" si="45"/>
        <v>321</v>
      </c>
    </row>
    <row r="53" spans="1:121" s="30" customFormat="1" ht="10.5" customHeight="1" x14ac:dyDescent="0.35">
      <c r="A53" s="29"/>
      <c r="C53" s="35"/>
      <c r="D53" s="35"/>
      <c r="E53" s="35"/>
      <c r="F53" s="35"/>
      <c r="G53" s="35"/>
      <c r="J53" s="35"/>
      <c r="K53" s="35"/>
      <c r="L53" s="35"/>
      <c r="M53" s="35"/>
      <c r="N53" s="35"/>
      <c r="Q53" s="35"/>
      <c r="R53" s="35"/>
      <c r="S53" s="35"/>
      <c r="T53" s="35"/>
      <c r="U53" s="35"/>
      <c r="X53" s="35"/>
      <c r="Y53" s="35"/>
      <c r="Z53" s="35"/>
      <c r="AA53" s="35"/>
      <c r="AB53" s="35"/>
      <c r="AE53" s="35"/>
      <c r="AF53" s="35"/>
      <c r="AG53" s="35"/>
      <c r="AH53" s="35"/>
      <c r="AI53" s="35"/>
      <c r="AL53" s="35"/>
      <c r="AM53" s="35"/>
      <c r="AN53" s="35"/>
      <c r="AO53" s="35"/>
      <c r="AP53" s="35"/>
      <c r="AS53" s="35"/>
      <c r="AT53" s="35"/>
      <c r="AU53" s="35"/>
      <c r="AV53" s="35"/>
      <c r="AW53" s="35"/>
      <c r="AZ53" s="35"/>
      <c r="BA53" s="35"/>
      <c r="BB53" s="35"/>
      <c r="BC53" s="35"/>
      <c r="BD53" s="35"/>
      <c r="BG53" s="35"/>
      <c r="BH53" s="35"/>
      <c r="BI53" s="35"/>
      <c r="BJ53" s="35"/>
      <c r="BK53" s="35"/>
      <c r="BN53" s="35"/>
      <c r="BO53" s="35"/>
      <c r="BP53" s="35"/>
      <c r="BQ53" s="35"/>
      <c r="BR53" s="35"/>
      <c r="BU53" s="35"/>
      <c r="BV53" s="35"/>
      <c r="BW53" s="35"/>
      <c r="BX53" s="35"/>
      <c r="BY53" s="35"/>
      <c r="CB53" s="35"/>
      <c r="CC53" s="35"/>
      <c r="CD53" s="35"/>
      <c r="CE53" s="35"/>
      <c r="CF53" s="35"/>
      <c r="CJ53" s="35"/>
      <c r="CK53" s="35"/>
      <c r="CL53" s="35"/>
      <c r="CM53" s="35"/>
      <c r="CN53" s="35"/>
      <c r="CQ53" s="35"/>
      <c r="CR53" s="35"/>
      <c r="CS53" s="35"/>
      <c r="CT53" s="35"/>
      <c r="CU53" s="35"/>
      <c r="CX53" s="35"/>
      <c r="CY53" s="35"/>
      <c r="CZ53" s="35"/>
      <c r="DA53" s="35"/>
      <c r="DB53" s="35"/>
      <c r="DE53" s="35"/>
      <c r="DF53" s="35"/>
      <c r="DG53" s="35"/>
      <c r="DH53" s="35"/>
      <c r="DI53" s="35"/>
      <c r="DM53" s="35"/>
      <c r="DN53" s="35"/>
      <c r="DO53" s="35"/>
      <c r="DP53" s="35"/>
      <c r="DQ53" s="35"/>
    </row>
    <row r="54" spans="1:121" s="30" customFormat="1" ht="13.5" customHeight="1" x14ac:dyDescent="0.35">
      <c r="A54" s="29"/>
      <c r="H54" s="36"/>
      <c r="AC54" s="36"/>
    </row>
    <row r="55" spans="1:121" s="30" customFormat="1" ht="13.5" customHeight="1" x14ac:dyDescent="0.35">
      <c r="A55" s="29"/>
      <c r="H55" s="36"/>
      <c r="AC55" s="36"/>
    </row>
    <row r="56" spans="1:121" s="30" customFormat="1" x14ac:dyDescent="0.35">
      <c r="A56" s="29"/>
      <c r="B56" s="37"/>
      <c r="D56" s="110"/>
      <c r="H56" s="36"/>
      <c r="I56" s="37"/>
      <c r="P56" s="37"/>
      <c r="W56" s="37"/>
      <c r="AC56" s="36"/>
      <c r="AD56" s="37"/>
      <c r="AK56" s="37"/>
      <c r="AR56" s="37"/>
      <c r="AY56" s="37"/>
      <c r="BF56" s="37"/>
      <c r="BM56" s="37"/>
      <c r="BT56" s="37"/>
      <c r="CA56" s="37"/>
      <c r="CI56" s="37"/>
      <c r="CP56" s="37"/>
      <c r="CW56" s="37"/>
      <c r="DD56" s="37"/>
      <c r="DL56" s="37"/>
    </row>
    <row r="57" spans="1:121" x14ac:dyDescent="0.35">
      <c r="A57" s="29"/>
      <c r="F57" s="38"/>
      <c r="G57" s="38"/>
      <c r="M57" s="38"/>
      <c r="N57" s="38"/>
      <c r="T57" s="38"/>
      <c r="U57" s="38"/>
      <c r="AA57" s="38"/>
      <c r="AB57" s="38"/>
      <c r="AH57" s="38"/>
      <c r="AI57" s="38"/>
      <c r="AO57" s="38"/>
      <c r="AP57" s="38"/>
      <c r="AV57" s="38"/>
      <c r="AW57" s="38"/>
      <c r="BC57" s="38"/>
      <c r="BD57" s="38"/>
      <c r="BJ57" s="38"/>
      <c r="BK57" s="38"/>
      <c r="BQ57" s="38"/>
      <c r="BR57" s="38"/>
      <c r="BX57" s="38"/>
      <c r="BY57" s="38"/>
      <c r="CE57" s="38"/>
      <c r="CF57" s="38"/>
      <c r="CM57" s="38"/>
      <c r="CN57" s="38"/>
      <c r="CT57" s="38"/>
      <c r="CU57" s="38"/>
      <c r="DA57" s="38"/>
      <c r="DB57" s="38"/>
      <c r="DH57" s="38"/>
      <c r="DI57" s="38"/>
      <c r="DP57" s="38"/>
      <c r="DQ57" s="38"/>
    </row>
    <row r="58" spans="1:121" x14ac:dyDescent="0.35">
      <c r="A58" s="29"/>
    </row>
    <row r="59" spans="1:121" x14ac:dyDescent="0.35">
      <c r="A59" s="29"/>
    </row>
    <row r="60" spans="1:121" x14ac:dyDescent="0.35">
      <c r="A60" s="29"/>
      <c r="E60" s="39"/>
      <c r="L60" s="39"/>
      <c r="S60" s="39"/>
      <c r="Z60" s="39"/>
      <c r="AG60" s="39"/>
      <c r="AN60" s="39"/>
      <c r="AU60" s="39"/>
      <c r="BB60" s="39"/>
      <c r="BI60" s="39"/>
      <c r="BP60" s="39"/>
      <c r="BW60" s="39"/>
      <c r="CD60" s="39"/>
      <c r="CL60" s="39"/>
      <c r="CS60" s="39"/>
      <c r="CZ60" s="39"/>
      <c r="DG60" s="39"/>
      <c r="DO60" s="39"/>
    </row>
  </sheetData>
  <mergeCells count="17">
    <mergeCell ref="DL1:DQ1"/>
    <mergeCell ref="CI1:CN1"/>
    <mergeCell ref="CP1:CU1"/>
    <mergeCell ref="CW1:DB1"/>
    <mergeCell ref="DD1:DI1"/>
    <mergeCell ref="CA1:CF1"/>
    <mergeCell ref="AK1:AP1"/>
    <mergeCell ref="B1:G1"/>
    <mergeCell ref="I1:N1"/>
    <mergeCell ref="P1:U1"/>
    <mergeCell ref="W1:AB1"/>
    <mergeCell ref="AD1:AI1"/>
    <mergeCell ref="AR1:AW1"/>
    <mergeCell ref="AY1:BD1"/>
    <mergeCell ref="BF1:BK1"/>
    <mergeCell ref="BM1:BR1"/>
    <mergeCell ref="BT1:BY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Q65"/>
  <sheetViews>
    <sheetView workbookViewId="0">
      <selection activeCell="C8" sqref="C8:G8"/>
    </sheetView>
  </sheetViews>
  <sheetFormatPr defaultRowHeight="12.5" x14ac:dyDescent="0.35"/>
  <cols>
    <col min="1" max="1" width="9.1796875" style="52"/>
    <col min="2" max="2" width="45" style="52" customWidth="1"/>
    <col min="3" max="3" width="11.54296875" style="52" customWidth="1"/>
    <col min="4" max="4" width="15.453125" style="52" customWidth="1"/>
    <col min="5" max="5" width="13.1796875" style="52" customWidth="1"/>
    <col min="6" max="6" width="14.54296875" style="52" customWidth="1"/>
    <col min="7" max="7" width="17.81640625" style="52" customWidth="1"/>
    <col min="8" max="8" width="10.1796875" style="52" customWidth="1"/>
    <col min="9" max="9" width="9.1796875" style="52"/>
    <col min="10" max="10" width="5.1796875" style="52" customWidth="1"/>
    <col min="11" max="14" width="9.1796875" style="52"/>
    <col min="15" max="15" width="1.453125" style="52" customWidth="1"/>
    <col min="16" max="257" width="9.1796875" style="52"/>
    <col min="258" max="258" width="45" style="52" customWidth="1"/>
    <col min="259" max="259" width="11.54296875" style="52" customWidth="1"/>
    <col min="260" max="260" width="15.453125" style="52" customWidth="1"/>
    <col min="261" max="261" width="13.1796875" style="52" customWidth="1"/>
    <col min="262" max="262" width="14.54296875" style="52" customWidth="1"/>
    <col min="263" max="263" width="17.81640625" style="52" customWidth="1"/>
    <col min="264" max="264" width="10.1796875" style="52" customWidth="1"/>
    <col min="265" max="265" width="9.1796875" style="52"/>
    <col min="266" max="266" width="5.1796875" style="52" customWidth="1"/>
    <col min="267" max="270" width="9.1796875" style="52"/>
    <col min="271" max="271" width="1.453125" style="52" customWidth="1"/>
    <col min="272" max="513" width="9.1796875" style="52"/>
    <col min="514" max="514" width="45" style="52" customWidth="1"/>
    <col min="515" max="515" width="11.54296875" style="52" customWidth="1"/>
    <col min="516" max="516" width="15.453125" style="52" customWidth="1"/>
    <col min="517" max="517" width="13.1796875" style="52" customWidth="1"/>
    <col min="518" max="518" width="14.54296875" style="52" customWidth="1"/>
    <col min="519" max="519" width="17.81640625" style="52" customWidth="1"/>
    <col min="520" max="520" width="10.1796875" style="52" customWidth="1"/>
    <col min="521" max="521" width="9.1796875" style="52"/>
    <col min="522" max="522" width="5.1796875" style="52" customWidth="1"/>
    <col min="523" max="526" width="9.1796875" style="52"/>
    <col min="527" max="527" width="1.453125" style="52" customWidth="1"/>
    <col min="528" max="769" width="9.1796875" style="52"/>
    <col min="770" max="770" width="45" style="52" customWidth="1"/>
    <col min="771" max="771" width="11.54296875" style="52" customWidth="1"/>
    <col min="772" max="772" width="15.453125" style="52" customWidth="1"/>
    <col min="773" max="773" width="13.1796875" style="52" customWidth="1"/>
    <col min="774" max="774" width="14.54296875" style="52" customWidth="1"/>
    <col min="775" max="775" width="17.81640625" style="52" customWidth="1"/>
    <col min="776" max="776" width="10.1796875" style="52" customWidth="1"/>
    <col min="777" max="777" width="9.1796875" style="52"/>
    <col min="778" max="778" width="5.1796875" style="52" customWidth="1"/>
    <col min="779" max="782" width="9.1796875" style="52"/>
    <col min="783" max="783" width="1.453125" style="52" customWidth="1"/>
    <col min="784" max="1025" width="9.1796875" style="52"/>
    <col min="1026" max="1026" width="45" style="52" customWidth="1"/>
    <col min="1027" max="1027" width="11.54296875" style="52" customWidth="1"/>
    <col min="1028" max="1028" width="15.453125" style="52" customWidth="1"/>
    <col min="1029" max="1029" width="13.1796875" style="52" customWidth="1"/>
    <col min="1030" max="1030" width="14.54296875" style="52" customWidth="1"/>
    <col min="1031" max="1031" width="17.81640625" style="52" customWidth="1"/>
    <col min="1032" max="1032" width="10.1796875" style="52" customWidth="1"/>
    <col min="1033" max="1033" width="9.1796875" style="52"/>
    <col min="1034" max="1034" width="5.1796875" style="52" customWidth="1"/>
    <col min="1035" max="1038" width="9.1796875" style="52"/>
    <col min="1039" max="1039" width="1.453125" style="52" customWidth="1"/>
    <col min="1040" max="1281" width="9.1796875" style="52"/>
    <col min="1282" max="1282" width="45" style="52" customWidth="1"/>
    <col min="1283" max="1283" width="11.54296875" style="52" customWidth="1"/>
    <col min="1284" max="1284" width="15.453125" style="52" customWidth="1"/>
    <col min="1285" max="1285" width="13.1796875" style="52" customWidth="1"/>
    <col min="1286" max="1286" width="14.54296875" style="52" customWidth="1"/>
    <col min="1287" max="1287" width="17.81640625" style="52" customWidth="1"/>
    <col min="1288" max="1288" width="10.1796875" style="52" customWidth="1"/>
    <col min="1289" max="1289" width="9.1796875" style="52"/>
    <col min="1290" max="1290" width="5.1796875" style="52" customWidth="1"/>
    <col min="1291" max="1294" width="9.1796875" style="52"/>
    <col min="1295" max="1295" width="1.453125" style="52" customWidth="1"/>
    <col min="1296" max="1537" width="9.1796875" style="52"/>
    <col min="1538" max="1538" width="45" style="52" customWidth="1"/>
    <col min="1539" max="1539" width="11.54296875" style="52" customWidth="1"/>
    <col min="1540" max="1540" width="15.453125" style="52" customWidth="1"/>
    <col min="1541" max="1541" width="13.1796875" style="52" customWidth="1"/>
    <col min="1542" max="1542" width="14.54296875" style="52" customWidth="1"/>
    <col min="1543" max="1543" width="17.81640625" style="52" customWidth="1"/>
    <col min="1544" max="1544" width="10.1796875" style="52" customWidth="1"/>
    <col min="1545" max="1545" width="9.1796875" style="52"/>
    <col min="1546" max="1546" width="5.1796875" style="52" customWidth="1"/>
    <col min="1547" max="1550" width="9.1796875" style="52"/>
    <col min="1551" max="1551" width="1.453125" style="52" customWidth="1"/>
    <col min="1552" max="1793" width="9.1796875" style="52"/>
    <col min="1794" max="1794" width="45" style="52" customWidth="1"/>
    <col min="1795" max="1795" width="11.54296875" style="52" customWidth="1"/>
    <col min="1796" max="1796" width="15.453125" style="52" customWidth="1"/>
    <col min="1797" max="1797" width="13.1796875" style="52" customWidth="1"/>
    <col min="1798" max="1798" width="14.54296875" style="52" customWidth="1"/>
    <col min="1799" max="1799" width="17.81640625" style="52" customWidth="1"/>
    <col min="1800" max="1800" width="10.1796875" style="52" customWidth="1"/>
    <col min="1801" max="1801" width="9.1796875" style="52"/>
    <col min="1802" max="1802" width="5.1796875" style="52" customWidth="1"/>
    <col min="1803" max="1806" width="9.1796875" style="52"/>
    <col min="1807" max="1807" width="1.453125" style="52" customWidth="1"/>
    <col min="1808" max="2049" width="9.1796875" style="52"/>
    <col min="2050" max="2050" width="45" style="52" customWidth="1"/>
    <col min="2051" max="2051" width="11.54296875" style="52" customWidth="1"/>
    <col min="2052" max="2052" width="15.453125" style="52" customWidth="1"/>
    <col min="2053" max="2053" width="13.1796875" style="52" customWidth="1"/>
    <col min="2054" max="2054" width="14.54296875" style="52" customWidth="1"/>
    <col min="2055" max="2055" width="17.81640625" style="52" customWidth="1"/>
    <col min="2056" max="2056" width="10.1796875" style="52" customWidth="1"/>
    <col min="2057" max="2057" width="9.1796875" style="52"/>
    <col min="2058" max="2058" width="5.1796875" style="52" customWidth="1"/>
    <col min="2059" max="2062" width="9.1796875" style="52"/>
    <col min="2063" max="2063" width="1.453125" style="52" customWidth="1"/>
    <col min="2064" max="2305" width="9.1796875" style="52"/>
    <col min="2306" max="2306" width="45" style="52" customWidth="1"/>
    <col min="2307" max="2307" width="11.54296875" style="52" customWidth="1"/>
    <col min="2308" max="2308" width="15.453125" style="52" customWidth="1"/>
    <col min="2309" max="2309" width="13.1796875" style="52" customWidth="1"/>
    <col min="2310" max="2310" width="14.54296875" style="52" customWidth="1"/>
    <col min="2311" max="2311" width="17.81640625" style="52" customWidth="1"/>
    <col min="2312" max="2312" width="10.1796875" style="52" customWidth="1"/>
    <col min="2313" max="2313" width="9.1796875" style="52"/>
    <col min="2314" max="2314" width="5.1796875" style="52" customWidth="1"/>
    <col min="2315" max="2318" width="9.1796875" style="52"/>
    <col min="2319" max="2319" width="1.453125" style="52" customWidth="1"/>
    <col min="2320" max="2561" width="9.1796875" style="52"/>
    <col min="2562" max="2562" width="45" style="52" customWidth="1"/>
    <col min="2563" max="2563" width="11.54296875" style="52" customWidth="1"/>
    <col min="2564" max="2564" width="15.453125" style="52" customWidth="1"/>
    <col min="2565" max="2565" width="13.1796875" style="52" customWidth="1"/>
    <col min="2566" max="2566" width="14.54296875" style="52" customWidth="1"/>
    <col min="2567" max="2567" width="17.81640625" style="52" customWidth="1"/>
    <col min="2568" max="2568" width="10.1796875" style="52" customWidth="1"/>
    <col min="2569" max="2569" width="9.1796875" style="52"/>
    <col min="2570" max="2570" width="5.1796875" style="52" customWidth="1"/>
    <col min="2571" max="2574" width="9.1796875" style="52"/>
    <col min="2575" max="2575" width="1.453125" style="52" customWidth="1"/>
    <col min="2576" max="2817" width="9.1796875" style="52"/>
    <col min="2818" max="2818" width="45" style="52" customWidth="1"/>
    <col min="2819" max="2819" width="11.54296875" style="52" customWidth="1"/>
    <col min="2820" max="2820" width="15.453125" style="52" customWidth="1"/>
    <col min="2821" max="2821" width="13.1796875" style="52" customWidth="1"/>
    <col min="2822" max="2822" width="14.54296875" style="52" customWidth="1"/>
    <col min="2823" max="2823" width="17.81640625" style="52" customWidth="1"/>
    <col min="2824" max="2824" width="10.1796875" style="52" customWidth="1"/>
    <col min="2825" max="2825" width="9.1796875" style="52"/>
    <col min="2826" max="2826" width="5.1796875" style="52" customWidth="1"/>
    <col min="2827" max="2830" width="9.1796875" style="52"/>
    <col min="2831" max="2831" width="1.453125" style="52" customWidth="1"/>
    <col min="2832" max="3073" width="9.1796875" style="52"/>
    <col min="3074" max="3074" width="45" style="52" customWidth="1"/>
    <col min="3075" max="3075" width="11.54296875" style="52" customWidth="1"/>
    <col min="3076" max="3076" width="15.453125" style="52" customWidth="1"/>
    <col min="3077" max="3077" width="13.1796875" style="52" customWidth="1"/>
    <col min="3078" max="3078" width="14.54296875" style="52" customWidth="1"/>
    <col min="3079" max="3079" width="17.81640625" style="52" customWidth="1"/>
    <col min="3080" max="3080" width="10.1796875" style="52" customWidth="1"/>
    <col min="3081" max="3081" width="9.1796875" style="52"/>
    <col min="3082" max="3082" width="5.1796875" style="52" customWidth="1"/>
    <col min="3083" max="3086" width="9.1796875" style="52"/>
    <col min="3087" max="3087" width="1.453125" style="52" customWidth="1"/>
    <col min="3088" max="3329" width="9.1796875" style="52"/>
    <col min="3330" max="3330" width="45" style="52" customWidth="1"/>
    <col min="3331" max="3331" width="11.54296875" style="52" customWidth="1"/>
    <col min="3332" max="3332" width="15.453125" style="52" customWidth="1"/>
    <col min="3333" max="3333" width="13.1796875" style="52" customWidth="1"/>
    <col min="3334" max="3334" width="14.54296875" style="52" customWidth="1"/>
    <col min="3335" max="3335" width="17.81640625" style="52" customWidth="1"/>
    <col min="3336" max="3336" width="10.1796875" style="52" customWidth="1"/>
    <col min="3337" max="3337" width="9.1796875" style="52"/>
    <col min="3338" max="3338" width="5.1796875" style="52" customWidth="1"/>
    <col min="3339" max="3342" width="9.1796875" style="52"/>
    <col min="3343" max="3343" width="1.453125" style="52" customWidth="1"/>
    <col min="3344" max="3585" width="9.1796875" style="52"/>
    <col min="3586" max="3586" width="45" style="52" customWidth="1"/>
    <col min="3587" max="3587" width="11.54296875" style="52" customWidth="1"/>
    <col min="3588" max="3588" width="15.453125" style="52" customWidth="1"/>
    <col min="3589" max="3589" width="13.1796875" style="52" customWidth="1"/>
    <col min="3590" max="3590" width="14.54296875" style="52" customWidth="1"/>
    <col min="3591" max="3591" width="17.81640625" style="52" customWidth="1"/>
    <col min="3592" max="3592" width="10.1796875" style="52" customWidth="1"/>
    <col min="3593" max="3593" width="9.1796875" style="52"/>
    <col min="3594" max="3594" width="5.1796875" style="52" customWidth="1"/>
    <col min="3595" max="3598" width="9.1796875" style="52"/>
    <col min="3599" max="3599" width="1.453125" style="52" customWidth="1"/>
    <col min="3600" max="3841" width="9.1796875" style="52"/>
    <col min="3842" max="3842" width="45" style="52" customWidth="1"/>
    <col min="3843" max="3843" width="11.54296875" style="52" customWidth="1"/>
    <col min="3844" max="3844" width="15.453125" style="52" customWidth="1"/>
    <col min="3845" max="3845" width="13.1796875" style="52" customWidth="1"/>
    <col min="3846" max="3846" width="14.54296875" style="52" customWidth="1"/>
    <col min="3847" max="3847" width="17.81640625" style="52" customWidth="1"/>
    <col min="3848" max="3848" width="10.1796875" style="52" customWidth="1"/>
    <col min="3849" max="3849" width="9.1796875" style="52"/>
    <col min="3850" max="3850" width="5.1796875" style="52" customWidth="1"/>
    <col min="3851" max="3854" width="9.1796875" style="52"/>
    <col min="3855" max="3855" width="1.453125" style="52" customWidth="1"/>
    <col min="3856" max="4097" width="9.1796875" style="52"/>
    <col min="4098" max="4098" width="45" style="52" customWidth="1"/>
    <col min="4099" max="4099" width="11.54296875" style="52" customWidth="1"/>
    <col min="4100" max="4100" width="15.453125" style="52" customWidth="1"/>
    <col min="4101" max="4101" width="13.1796875" style="52" customWidth="1"/>
    <col min="4102" max="4102" width="14.54296875" style="52" customWidth="1"/>
    <col min="4103" max="4103" width="17.81640625" style="52" customWidth="1"/>
    <col min="4104" max="4104" width="10.1796875" style="52" customWidth="1"/>
    <col min="4105" max="4105" width="9.1796875" style="52"/>
    <col min="4106" max="4106" width="5.1796875" style="52" customWidth="1"/>
    <col min="4107" max="4110" width="9.1796875" style="52"/>
    <col min="4111" max="4111" width="1.453125" style="52" customWidth="1"/>
    <col min="4112" max="4353" width="9.1796875" style="52"/>
    <col min="4354" max="4354" width="45" style="52" customWidth="1"/>
    <col min="4355" max="4355" width="11.54296875" style="52" customWidth="1"/>
    <col min="4356" max="4356" width="15.453125" style="52" customWidth="1"/>
    <col min="4357" max="4357" width="13.1796875" style="52" customWidth="1"/>
    <col min="4358" max="4358" width="14.54296875" style="52" customWidth="1"/>
    <col min="4359" max="4359" width="17.81640625" style="52" customWidth="1"/>
    <col min="4360" max="4360" width="10.1796875" style="52" customWidth="1"/>
    <col min="4361" max="4361" width="9.1796875" style="52"/>
    <col min="4362" max="4362" width="5.1796875" style="52" customWidth="1"/>
    <col min="4363" max="4366" width="9.1796875" style="52"/>
    <col min="4367" max="4367" width="1.453125" style="52" customWidth="1"/>
    <col min="4368" max="4609" width="9.1796875" style="52"/>
    <col min="4610" max="4610" width="45" style="52" customWidth="1"/>
    <col min="4611" max="4611" width="11.54296875" style="52" customWidth="1"/>
    <col min="4612" max="4612" width="15.453125" style="52" customWidth="1"/>
    <col min="4613" max="4613" width="13.1796875" style="52" customWidth="1"/>
    <col min="4614" max="4614" width="14.54296875" style="52" customWidth="1"/>
    <col min="4615" max="4615" width="17.81640625" style="52" customWidth="1"/>
    <col min="4616" max="4616" width="10.1796875" style="52" customWidth="1"/>
    <col min="4617" max="4617" width="9.1796875" style="52"/>
    <col min="4618" max="4618" width="5.1796875" style="52" customWidth="1"/>
    <col min="4619" max="4622" width="9.1796875" style="52"/>
    <col min="4623" max="4623" width="1.453125" style="52" customWidth="1"/>
    <col min="4624" max="4865" width="9.1796875" style="52"/>
    <col min="4866" max="4866" width="45" style="52" customWidth="1"/>
    <col min="4867" max="4867" width="11.54296875" style="52" customWidth="1"/>
    <col min="4868" max="4868" width="15.453125" style="52" customWidth="1"/>
    <col min="4869" max="4869" width="13.1796875" style="52" customWidth="1"/>
    <col min="4870" max="4870" width="14.54296875" style="52" customWidth="1"/>
    <col min="4871" max="4871" width="17.81640625" style="52" customWidth="1"/>
    <col min="4872" max="4872" width="10.1796875" style="52" customWidth="1"/>
    <col min="4873" max="4873" width="9.1796875" style="52"/>
    <col min="4874" max="4874" width="5.1796875" style="52" customWidth="1"/>
    <col min="4875" max="4878" width="9.1796875" style="52"/>
    <col min="4879" max="4879" width="1.453125" style="52" customWidth="1"/>
    <col min="4880" max="5121" width="9.1796875" style="52"/>
    <col min="5122" max="5122" width="45" style="52" customWidth="1"/>
    <col min="5123" max="5123" width="11.54296875" style="52" customWidth="1"/>
    <col min="5124" max="5124" width="15.453125" style="52" customWidth="1"/>
    <col min="5125" max="5125" width="13.1796875" style="52" customWidth="1"/>
    <col min="5126" max="5126" width="14.54296875" style="52" customWidth="1"/>
    <col min="5127" max="5127" width="17.81640625" style="52" customWidth="1"/>
    <col min="5128" max="5128" width="10.1796875" style="52" customWidth="1"/>
    <col min="5129" max="5129" width="9.1796875" style="52"/>
    <col min="5130" max="5130" width="5.1796875" style="52" customWidth="1"/>
    <col min="5131" max="5134" width="9.1796875" style="52"/>
    <col min="5135" max="5135" width="1.453125" style="52" customWidth="1"/>
    <col min="5136" max="5377" width="9.1796875" style="52"/>
    <col min="5378" max="5378" width="45" style="52" customWidth="1"/>
    <col min="5379" max="5379" width="11.54296875" style="52" customWidth="1"/>
    <col min="5380" max="5380" width="15.453125" style="52" customWidth="1"/>
    <col min="5381" max="5381" width="13.1796875" style="52" customWidth="1"/>
    <col min="5382" max="5382" width="14.54296875" style="52" customWidth="1"/>
    <col min="5383" max="5383" width="17.81640625" style="52" customWidth="1"/>
    <col min="5384" max="5384" width="10.1796875" style="52" customWidth="1"/>
    <col min="5385" max="5385" width="9.1796875" style="52"/>
    <col min="5386" max="5386" width="5.1796875" style="52" customWidth="1"/>
    <col min="5387" max="5390" width="9.1796875" style="52"/>
    <col min="5391" max="5391" width="1.453125" style="52" customWidth="1"/>
    <col min="5392" max="5633" width="9.1796875" style="52"/>
    <col min="5634" max="5634" width="45" style="52" customWidth="1"/>
    <col min="5635" max="5635" width="11.54296875" style="52" customWidth="1"/>
    <col min="5636" max="5636" width="15.453125" style="52" customWidth="1"/>
    <col min="5637" max="5637" width="13.1796875" style="52" customWidth="1"/>
    <col min="5638" max="5638" width="14.54296875" style="52" customWidth="1"/>
    <col min="5639" max="5639" width="17.81640625" style="52" customWidth="1"/>
    <col min="5640" max="5640" width="10.1796875" style="52" customWidth="1"/>
    <col min="5641" max="5641" width="9.1796875" style="52"/>
    <col min="5642" max="5642" width="5.1796875" style="52" customWidth="1"/>
    <col min="5643" max="5646" width="9.1796875" style="52"/>
    <col min="5647" max="5647" width="1.453125" style="52" customWidth="1"/>
    <col min="5648" max="5889" width="9.1796875" style="52"/>
    <col min="5890" max="5890" width="45" style="52" customWidth="1"/>
    <col min="5891" max="5891" width="11.54296875" style="52" customWidth="1"/>
    <col min="5892" max="5892" width="15.453125" style="52" customWidth="1"/>
    <col min="5893" max="5893" width="13.1796875" style="52" customWidth="1"/>
    <col min="5894" max="5894" width="14.54296875" style="52" customWidth="1"/>
    <col min="5895" max="5895" width="17.81640625" style="52" customWidth="1"/>
    <col min="5896" max="5896" width="10.1796875" style="52" customWidth="1"/>
    <col min="5897" max="5897" width="9.1796875" style="52"/>
    <col min="5898" max="5898" width="5.1796875" style="52" customWidth="1"/>
    <col min="5899" max="5902" width="9.1796875" style="52"/>
    <col min="5903" max="5903" width="1.453125" style="52" customWidth="1"/>
    <col min="5904" max="6145" width="9.1796875" style="52"/>
    <col min="6146" max="6146" width="45" style="52" customWidth="1"/>
    <col min="6147" max="6147" width="11.54296875" style="52" customWidth="1"/>
    <col min="6148" max="6148" width="15.453125" style="52" customWidth="1"/>
    <col min="6149" max="6149" width="13.1796875" style="52" customWidth="1"/>
    <col min="6150" max="6150" width="14.54296875" style="52" customWidth="1"/>
    <col min="6151" max="6151" width="17.81640625" style="52" customWidth="1"/>
    <col min="6152" max="6152" width="10.1796875" style="52" customWidth="1"/>
    <col min="6153" max="6153" width="9.1796875" style="52"/>
    <col min="6154" max="6154" width="5.1796875" style="52" customWidth="1"/>
    <col min="6155" max="6158" width="9.1796875" style="52"/>
    <col min="6159" max="6159" width="1.453125" style="52" customWidth="1"/>
    <col min="6160" max="6401" width="9.1796875" style="52"/>
    <col min="6402" max="6402" width="45" style="52" customWidth="1"/>
    <col min="6403" max="6403" width="11.54296875" style="52" customWidth="1"/>
    <col min="6404" max="6404" width="15.453125" style="52" customWidth="1"/>
    <col min="6405" max="6405" width="13.1796875" style="52" customWidth="1"/>
    <col min="6406" max="6406" width="14.54296875" style="52" customWidth="1"/>
    <col min="6407" max="6407" width="17.81640625" style="52" customWidth="1"/>
    <col min="6408" max="6408" width="10.1796875" style="52" customWidth="1"/>
    <col min="6409" max="6409" width="9.1796875" style="52"/>
    <col min="6410" max="6410" width="5.1796875" style="52" customWidth="1"/>
    <col min="6411" max="6414" width="9.1796875" style="52"/>
    <col min="6415" max="6415" width="1.453125" style="52" customWidth="1"/>
    <col min="6416" max="6657" width="9.1796875" style="52"/>
    <col min="6658" max="6658" width="45" style="52" customWidth="1"/>
    <col min="6659" max="6659" width="11.54296875" style="52" customWidth="1"/>
    <col min="6660" max="6660" width="15.453125" style="52" customWidth="1"/>
    <col min="6661" max="6661" width="13.1796875" style="52" customWidth="1"/>
    <col min="6662" max="6662" width="14.54296875" style="52" customWidth="1"/>
    <col min="6663" max="6663" width="17.81640625" style="52" customWidth="1"/>
    <col min="6664" max="6664" width="10.1796875" style="52" customWidth="1"/>
    <col min="6665" max="6665" width="9.1796875" style="52"/>
    <col min="6666" max="6666" width="5.1796875" style="52" customWidth="1"/>
    <col min="6667" max="6670" width="9.1796875" style="52"/>
    <col min="6671" max="6671" width="1.453125" style="52" customWidth="1"/>
    <col min="6672" max="6913" width="9.1796875" style="52"/>
    <col min="6914" max="6914" width="45" style="52" customWidth="1"/>
    <col min="6915" max="6915" width="11.54296875" style="52" customWidth="1"/>
    <col min="6916" max="6916" width="15.453125" style="52" customWidth="1"/>
    <col min="6917" max="6917" width="13.1796875" style="52" customWidth="1"/>
    <col min="6918" max="6918" width="14.54296875" style="52" customWidth="1"/>
    <col min="6919" max="6919" width="17.81640625" style="52" customWidth="1"/>
    <col min="6920" max="6920" width="10.1796875" style="52" customWidth="1"/>
    <col min="6921" max="6921" width="9.1796875" style="52"/>
    <col min="6922" max="6922" width="5.1796875" style="52" customWidth="1"/>
    <col min="6923" max="6926" width="9.1796875" style="52"/>
    <col min="6927" max="6927" width="1.453125" style="52" customWidth="1"/>
    <col min="6928" max="7169" width="9.1796875" style="52"/>
    <col min="7170" max="7170" width="45" style="52" customWidth="1"/>
    <col min="7171" max="7171" width="11.54296875" style="52" customWidth="1"/>
    <col min="7172" max="7172" width="15.453125" style="52" customWidth="1"/>
    <col min="7173" max="7173" width="13.1796875" style="52" customWidth="1"/>
    <col min="7174" max="7174" width="14.54296875" style="52" customWidth="1"/>
    <col min="7175" max="7175" width="17.81640625" style="52" customWidth="1"/>
    <col min="7176" max="7176" width="10.1796875" style="52" customWidth="1"/>
    <col min="7177" max="7177" width="9.1796875" style="52"/>
    <col min="7178" max="7178" width="5.1796875" style="52" customWidth="1"/>
    <col min="7179" max="7182" width="9.1796875" style="52"/>
    <col min="7183" max="7183" width="1.453125" style="52" customWidth="1"/>
    <col min="7184" max="7425" width="9.1796875" style="52"/>
    <col min="7426" max="7426" width="45" style="52" customWidth="1"/>
    <col min="7427" max="7427" width="11.54296875" style="52" customWidth="1"/>
    <col min="7428" max="7428" width="15.453125" style="52" customWidth="1"/>
    <col min="7429" max="7429" width="13.1796875" style="52" customWidth="1"/>
    <col min="7430" max="7430" width="14.54296875" style="52" customWidth="1"/>
    <col min="7431" max="7431" width="17.81640625" style="52" customWidth="1"/>
    <col min="7432" max="7432" width="10.1796875" style="52" customWidth="1"/>
    <col min="7433" max="7433" width="9.1796875" style="52"/>
    <col min="7434" max="7434" width="5.1796875" style="52" customWidth="1"/>
    <col min="7435" max="7438" width="9.1796875" style="52"/>
    <col min="7439" max="7439" width="1.453125" style="52" customWidth="1"/>
    <col min="7440" max="7681" width="9.1796875" style="52"/>
    <col min="7682" max="7682" width="45" style="52" customWidth="1"/>
    <col min="7683" max="7683" width="11.54296875" style="52" customWidth="1"/>
    <col min="7684" max="7684" width="15.453125" style="52" customWidth="1"/>
    <col min="7685" max="7685" width="13.1796875" style="52" customWidth="1"/>
    <col min="7686" max="7686" width="14.54296875" style="52" customWidth="1"/>
    <col min="7687" max="7687" width="17.81640625" style="52" customWidth="1"/>
    <col min="7688" max="7688" width="10.1796875" style="52" customWidth="1"/>
    <col min="7689" max="7689" width="9.1796875" style="52"/>
    <col min="7690" max="7690" width="5.1796875" style="52" customWidth="1"/>
    <col min="7691" max="7694" width="9.1796875" style="52"/>
    <col min="7695" max="7695" width="1.453125" style="52" customWidth="1"/>
    <col min="7696" max="7937" width="9.1796875" style="52"/>
    <col min="7938" max="7938" width="45" style="52" customWidth="1"/>
    <col min="7939" max="7939" width="11.54296875" style="52" customWidth="1"/>
    <col min="7940" max="7940" width="15.453125" style="52" customWidth="1"/>
    <col min="7941" max="7941" width="13.1796875" style="52" customWidth="1"/>
    <col min="7942" max="7942" width="14.54296875" style="52" customWidth="1"/>
    <col min="7943" max="7943" width="17.81640625" style="52" customWidth="1"/>
    <col min="7944" max="7944" width="10.1796875" style="52" customWidth="1"/>
    <col min="7945" max="7945" width="9.1796875" style="52"/>
    <col min="7946" max="7946" width="5.1796875" style="52" customWidth="1"/>
    <col min="7947" max="7950" width="9.1796875" style="52"/>
    <col min="7951" max="7951" width="1.453125" style="52" customWidth="1"/>
    <col min="7952" max="8193" width="9.1796875" style="52"/>
    <col min="8194" max="8194" width="45" style="52" customWidth="1"/>
    <col min="8195" max="8195" width="11.54296875" style="52" customWidth="1"/>
    <col min="8196" max="8196" width="15.453125" style="52" customWidth="1"/>
    <col min="8197" max="8197" width="13.1796875" style="52" customWidth="1"/>
    <col min="8198" max="8198" width="14.54296875" style="52" customWidth="1"/>
    <col min="8199" max="8199" width="17.81640625" style="52" customWidth="1"/>
    <col min="8200" max="8200" width="10.1796875" style="52" customWidth="1"/>
    <col min="8201" max="8201" width="9.1796875" style="52"/>
    <col min="8202" max="8202" width="5.1796875" style="52" customWidth="1"/>
    <col min="8203" max="8206" width="9.1796875" style="52"/>
    <col min="8207" max="8207" width="1.453125" style="52" customWidth="1"/>
    <col min="8208" max="8449" width="9.1796875" style="52"/>
    <col min="8450" max="8450" width="45" style="52" customWidth="1"/>
    <col min="8451" max="8451" width="11.54296875" style="52" customWidth="1"/>
    <col min="8452" max="8452" width="15.453125" style="52" customWidth="1"/>
    <col min="8453" max="8453" width="13.1796875" style="52" customWidth="1"/>
    <col min="8454" max="8454" width="14.54296875" style="52" customWidth="1"/>
    <col min="8455" max="8455" width="17.81640625" style="52" customWidth="1"/>
    <col min="8456" max="8456" width="10.1796875" style="52" customWidth="1"/>
    <col min="8457" max="8457" width="9.1796875" style="52"/>
    <col min="8458" max="8458" width="5.1796875" style="52" customWidth="1"/>
    <col min="8459" max="8462" width="9.1796875" style="52"/>
    <col min="8463" max="8463" width="1.453125" style="52" customWidth="1"/>
    <col min="8464" max="8705" width="9.1796875" style="52"/>
    <col min="8706" max="8706" width="45" style="52" customWidth="1"/>
    <col min="8707" max="8707" width="11.54296875" style="52" customWidth="1"/>
    <col min="8708" max="8708" width="15.453125" style="52" customWidth="1"/>
    <col min="8709" max="8709" width="13.1796875" style="52" customWidth="1"/>
    <col min="8710" max="8710" width="14.54296875" style="52" customWidth="1"/>
    <col min="8711" max="8711" width="17.81640625" style="52" customWidth="1"/>
    <col min="8712" max="8712" width="10.1796875" style="52" customWidth="1"/>
    <col min="8713" max="8713" width="9.1796875" style="52"/>
    <col min="8714" max="8714" width="5.1796875" style="52" customWidth="1"/>
    <col min="8715" max="8718" width="9.1796875" style="52"/>
    <col min="8719" max="8719" width="1.453125" style="52" customWidth="1"/>
    <col min="8720" max="8961" width="9.1796875" style="52"/>
    <col min="8962" max="8962" width="45" style="52" customWidth="1"/>
    <col min="8963" max="8963" width="11.54296875" style="52" customWidth="1"/>
    <col min="8964" max="8964" width="15.453125" style="52" customWidth="1"/>
    <col min="8965" max="8965" width="13.1796875" style="52" customWidth="1"/>
    <col min="8966" max="8966" width="14.54296875" style="52" customWidth="1"/>
    <col min="8967" max="8967" width="17.81640625" style="52" customWidth="1"/>
    <col min="8968" max="8968" width="10.1796875" style="52" customWidth="1"/>
    <col min="8969" max="8969" width="9.1796875" style="52"/>
    <col min="8970" max="8970" width="5.1796875" style="52" customWidth="1"/>
    <col min="8971" max="8974" width="9.1796875" style="52"/>
    <col min="8975" max="8975" width="1.453125" style="52" customWidth="1"/>
    <col min="8976" max="9217" width="9.1796875" style="52"/>
    <col min="9218" max="9218" width="45" style="52" customWidth="1"/>
    <col min="9219" max="9219" width="11.54296875" style="52" customWidth="1"/>
    <col min="9220" max="9220" width="15.453125" style="52" customWidth="1"/>
    <col min="9221" max="9221" width="13.1796875" style="52" customWidth="1"/>
    <col min="9222" max="9222" width="14.54296875" style="52" customWidth="1"/>
    <col min="9223" max="9223" width="17.81640625" style="52" customWidth="1"/>
    <col min="9224" max="9224" width="10.1796875" style="52" customWidth="1"/>
    <col min="9225" max="9225" width="9.1796875" style="52"/>
    <col min="9226" max="9226" width="5.1796875" style="52" customWidth="1"/>
    <col min="9227" max="9230" width="9.1796875" style="52"/>
    <col min="9231" max="9231" width="1.453125" style="52" customWidth="1"/>
    <col min="9232" max="9473" width="9.1796875" style="52"/>
    <col min="9474" max="9474" width="45" style="52" customWidth="1"/>
    <col min="9475" max="9475" width="11.54296875" style="52" customWidth="1"/>
    <col min="9476" max="9476" width="15.453125" style="52" customWidth="1"/>
    <col min="9477" max="9477" width="13.1796875" style="52" customWidth="1"/>
    <col min="9478" max="9478" width="14.54296875" style="52" customWidth="1"/>
    <col min="9479" max="9479" width="17.81640625" style="52" customWidth="1"/>
    <col min="9480" max="9480" width="10.1796875" style="52" customWidth="1"/>
    <col min="9481" max="9481" width="9.1796875" style="52"/>
    <col min="9482" max="9482" width="5.1796875" style="52" customWidth="1"/>
    <col min="9483" max="9486" width="9.1796875" style="52"/>
    <col min="9487" max="9487" width="1.453125" style="52" customWidth="1"/>
    <col min="9488" max="9729" width="9.1796875" style="52"/>
    <col min="9730" max="9730" width="45" style="52" customWidth="1"/>
    <col min="9731" max="9731" width="11.54296875" style="52" customWidth="1"/>
    <col min="9732" max="9732" width="15.453125" style="52" customWidth="1"/>
    <col min="9733" max="9733" width="13.1796875" style="52" customWidth="1"/>
    <col min="9734" max="9734" width="14.54296875" style="52" customWidth="1"/>
    <col min="9735" max="9735" width="17.81640625" style="52" customWidth="1"/>
    <col min="9736" max="9736" width="10.1796875" style="52" customWidth="1"/>
    <col min="9737" max="9737" width="9.1796875" style="52"/>
    <col min="9738" max="9738" width="5.1796875" style="52" customWidth="1"/>
    <col min="9739" max="9742" width="9.1796875" style="52"/>
    <col min="9743" max="9743" width="1.453125" style="52" customWidth="1"/>
    <col min="9744" max="9985" width="9.1796875" style="52"/>
    <col min="9986" max="9986" width="45" style="52" customWidth="1"/>
    <col min="9987" max="9987" width="11.54296875" style="52" customWidth="1"/>
    <col min="9988" max="9988" width="15.453125" style="52" customWidth="1"/>
    <col min="9989" max="9989" width="13.1796875" style="52" customWidth="1"/>
    <col min="9990" max="9990" width="14.54296875" style="52" customWidth="1"/>
    <col min="9991" max="9991" width="17.81640625" style="52" customWidth="1"/>
    <col min="9992" max="9992" width="10.1796875" style="52" customWidth="1"/>
    <col min="9993" max="9993" width="9.1796875" style="52"/>
    <col min="9994" max="9994" width="5.1796875" style="52" customWidth="1"/>
    <col min="9995" max="9998" width="9.1796875" style="52"/>
    <col min="9999" max="9999" width="1.453125" style="52" customWidth="1"/>
    <col min="10000" max="10241" width="9.1796875" style="52"/>
    <col min="10242" max="10242" width="45" style="52" customWidth="1"/>
    <col min="10243" max="10243" width="11.54296875" style="52" customWidth="1"/>
    <col min="10244" max="10244" width="15.453125" style="52" customWidth="1"/>
    <col min="10245" max="10245" width="13.1796875" style="52" customWidth="1"/>
    <col min="10246" max="10246" width="14.54296875" style="52" customWidth="1"/>
    <col min="10247" max="10247" width="17.81640625" style="52" customWidth="1"/>
    <col min="10248" max="10248" width="10.1796875" style="52" customWidth="1"/>
    <col min="10249" max="10249" width="9.1796875" style="52"/>
    <col min="10250" max="10250" width="5.1796875" style="52" customWidth="1"/>
    <col min="10251" max="10254" width="9.1796875" style="52"/>
    <col min="10255" max="10255" width="1.453125" style="52" customWidth="1"/>
    <col min="10256" max="10497" width="9.1796875" style="52"/>
    <col min="10498" max="10498" width="45" style="52" customWidth="1"/>
    <col min="10499" max="10499" width="11.54296875" style="52" customWidth="1"/>
    <col min="10500" max="10500" width="15.453125" style="52" customWidth="1"/>
    <col min="10501" max="10501" width="13.1796875" style="52" customWidth="1"/>
    <col min="10502" max="10502" width="14.54296875" style="52" customWidth="1"/>
    <col min="10503" max="10503" width="17.81640625" style="52" customWidth="1"/>
    <col min="10504" max="10504" width="10.1796875" style="52" customWidth="1"/>
    <col min="10505" max="10505" width="9.1796875" style="52"/>
    <col min="10506" max="10506" width="5.1796875" style="52" customWidth="1"/>
    <col min="10507" max="10510" width="9.1796875" style="52"/>
    <col min="10511" max="10511" width="1.453125" style="52" customWidth="1"/>
    <col min="10512" max="10753" width="9.1796875" style="52"/>
    <col min="10754" max="10754" width="45" style="52" customWidth="1"/>
    <col min="10755" max="10755" width="11.54296875" style="52" customWidth="1"/>
    <col min="10756" max="10756" width="15.453125" style="52" customWidth="1"/>
    <col min="10757" max="10757" width="13.1796875" style="52" customWidth="1"/>
    <col min="10758" max="10758" width="14.54296875" style="52" customWidth="1"/>
    <col min="10759" max="10759" width="17.81640625" style="52" customWidth="1"/>
    <col min="10760" max="10760" width="10.1796875" style="52" customWidth="1"/>
    <col min="10761" max="10761" width="9.1796875" style="52"/>
    <col min="10762" max="10762" width="5.1796875" style="52" customWidth="1"/>
    <col min="10763" max="10766" width="9.1796875" style="52"/>
    <col min="10767" max="10767" width="1.453125" style="52" customWidth="1"/>
    <col min="10768" max="11009" width="9.1796875" style="52"/>
    <col min="11010" max="11010" width="45" style="52" customWidth="1"/>
    <col min="11011" max="11011" width="11.54296875" style="52" customWidth="1"/>
    <col min="11012" max="11012" width="15.453125" style="52" customWidth="1"/>
    <col min="11013" max="11013" width="13.1796875" style="52" customWidth="1"/>
    <col min="11014" max="11014" width="14.54296875" style="52" customWidth="1"/>
    <col min="11015" max="11015" width="17.81640625" style="52" customWidth="1"/>
    <col min="11016" max="11016" width="10.1796875" style="52" customWidth="1"/>
    <col min="11017" max="11017" width="9.1796875" style="52"/>
    <col min="11018" max="11018" width="5.1796875" style="52" customWidth="1"/>
    <col min="11019" max="11022" width="9.1796875" style="52"/>
    <col min="11023" max="11023" width="1.453125" style="52" customWidth="1"/>
    <col min="11024" max="11265" width="9.1796875" style="52"/>
    <col min="11266" max="11266" width="45" style="52" customWidth="1"/>
    <col min="11267" max="11267" width="11.54296875" style="52" customWidth="1"/>
    <col min="11268" max="11268" width="15.453125" style="52" customWidth="1"/>
    <col min="11269" max="11269" width="13.1796875" style="52" customWidth="1"/>
    <col min="11270" max="11270" width="14.54296875" style="52" customWidth="1"/>
    <col min="11271" max="11271" width="17.81640625" style="52" customWidth="1"/>
    <col min="11272" max="11272" width="10.1796875" style="52" customWidth="1"/>
    <col min="11273" max="11273" width="9.1796875" style="52"/>
    <col min="11274" max="11274" width="5.1796875" style="52" customWidth="1"/>
    <col min="11275" max="11278" width="9.1796875" style="52"/>
    <col min="11279" max="11279" width="1.453125" style="52" customWidth="1"/>
    <col min="11280" max="11521" width="9.1796875" style="52"/>
    <col min="11522" max="11522" width="45" style="52" customWidth="1"/>
    <col min="11523" max="11523" width="11.54296875" style="52" customWidth="1"/>
    <col min="11524" max="11524" width="15.453125" style="52" customWidth="1"/>
    <col min="11525" max="11525" width="13.1796875" style="52" customWidth="1"/>
    <col min="11526" max="11526" width="14.54296875" style="52" customWidth="1"/>
    <col min="11527" max="11527" width="17.81640625" style="52" customWidth="1"/>
    <col min="11528" max="11528" width="10.1796875" style="52" customWidth="1"/>
    <col min="11529" max="11529" width="9.1796875" style="52"/>
    <col min="11530" max="11530" width="5.1796875" style="52" customWidth="1"/>
    <col min="11531" max="11534" width="9.1796875" style="52"/>
    <col min="11535" max="11535" width="1.453125" style="52" customWidth="1"/>
    <col min="11536" max="11777" width="9.1796875" style="52"/>
    <col min="11778" max="11778" width="45" style="52" customWidth="1"/>
    <col min="11779" max="11779" width="11.54296875" style="52" customWidth="1"/>
    <col min="11780" max="11780" width="15.453125" style="52" customWidth="1"/>
    <col min="11781" max="11781" width="13.1796875" style="52" customWidth="1"/>
    <col min="11782" max="11782" width="14.54296875" style="52" customWidth="1"/>
    <col min="11783" max="11783" width="17.81640625" style="52" customWidth="1"/>
    <col min="11784" max="11784" width="10.1796875" style="52" customWidth="1"/>
    <col min="11785" max="11785" width="9.1796875" style="52"/>
    <col min="11786" max="11786" width="5.1796875" style="52" customWidth="1"/>
    <col min="11787" max="11790" width="9.1796875" style="52"/>
    <col min="11791" max="11791" width="1.453125" style="52" customWidth="1"/>
    <col min="11792" max="12033" width="9.1796875" style="52"/>
    <col min="12034" max="12034" width="45" style="52" customWidth="1"/>
    <col min="12035" max="12035" width="11.54296875" style="52" customWidth="1"/>
    <col min="12036" max="12036" width="15.453125" style="52" customWidth="1"/>
    <col min="12037" max="12037" width="13.1796875" style="52" customWidth="1"/>
    <col min="12038" max="12038" width="14.54296875" style="52" customWidth="1"/>
    <col min="12039" max="12039" width="17.81640625" style="52" customWidth="1"/>
    <col min="12040" max="12040" width="10.1796875" style="52" customWidth="1"/>
    <col min="12041" max="12041" width="9.1796875" style="52"/>
    <col min="12042" max="12042" width="5.1796875" style="52" customWidth="1"/>
    <col min="12043" max="12046" width="9.1796875" style="52"/>
    <col min="12047" max="12047" width="1.453125" style="52" customWidth="1"/>
    <col min="12048" max="12289" width="9.1796875" style="52"/>
    <col min="12290" max="12290" width="45" style="52" customWidth="1"/>
    <col min="12291" max="12291" width="11.54296875" style="52" customWidth="1"/>
    <col min="12292" max="12292" width="15.453125" style="52" customWidth="1"/>
    <col min="12293" max="12293" width="13.1796875" style="52" customWidth="1"/>
    <col min="12294" max="12294" width="14.54296875" style="52" customWidth="1"/>
    <col min="12295" max="12295" width="17.81640625" style="52" customWidth="1"/>
    <col min="12296" max="12296" width="10.1796875" style="52" customWidth="1"/>
    <col min="12297" max="12297" width="9.1796875" style="52"/>
    <col min="12298" max="12298" width="5.1796875" style="52" customWidth="1"/>
    <col min="12299" max="12302" width="9.1796875" style="52"/>
    <col min="12303" max="12303" width="1.453125" style="52" customWidth="1"/>
    <col min="12304" max="12545" width="9.1796875" style="52"/>
    <col min="12546" max="12546" width="45" style="52" customWidth="1"/>
    <col min="12547" max="12547" width="11.54296875" style="52" customWidth="1"/>
    <col min="12548" max="12548" width="15.453125" style="52" customWidth="1"/>
    <col min="12549" max="12549" width="13.1796875" style="52" customWidth="1"/>
    <col min="12550" max="12550" width="14.54296875" style="52" customWidth="1"/>
    <col min="12551" max="12551" width="17.81640625" style="52" customWidth="1"/>
    <col min="12552" max="12552" width="10.1796875" style="52" customWidth="1"/>
    <col min="12553" max="12553" width="9.1796875" style="52"/>
    <col min="12554" max="12554" width="5.1796875" style="52" customWidth="1"/>
    <col min="12555" max="12558" width="9.1796875" style="52"/>
    <col min="12559" max="12559" width="1.453125" style="52" customWidth="1"/>
    <col min="12560" max="12801" width="9.1796875" style="52"/>
    <col min="12802" max="12802" width="45" style="52" customWidth="1"/>
    <col min="12803" max="12803" width="11.54296875" style="52" customWidth="1"/>
    <col min="12804" max="12804" width="15.453125" style="52" customWidth="1"/>
    <col min="12805" max="12805" width="13.1796875" style="52" customWidth="1"/>
    <col min="12806" max="12806" width="14.54296875" style="52" customWidth="1"/>
    <col min="12807" max="12807" width="17.81640625" style="52" customWidth="1"/>
    <col min="12808" max="12808" width="10.1796875" style="52" customWidth="1"/>
    <col min="12809" max="12809" width="9.1796875" style="52"/>
    <col min="12810" max="12810" width="5.1796875" style="52" customWidth="1"/>
    <col min="12811" max="12814" width="9.1796875" style="52"/>
    <col min="12815" max="12815" width="1.453125" style="52" customWidth="1"/>
    <col min="12816" max="13057" width="9.1796875" style="52"/>
    <col min="13058" max="13058" width="45" style="52" customWidth="1"/>
    <col min="13059" max="13059" width="11.54296875" style="52" customWidth="1"/>
    <col min="13060" max="13060" width="15.453125" style="52" customWidth="1"/>
    <col min="13061" max="13061" width="13.1796875" style="52" customWidth="1"/>
    <col min="13062" max="13062" width="14.54296875" style="52" customWidth="1"/>
    <col min="13063" max="13063" width="17.81640625" style="52" customWidth="1"/>
    <col min="13064" max="13064" width="10.1796875" style="52" customWidth="1"/>
    <col min="13065" max="13065" width="9.1796875" style="52"/>
    <col min="13066" max="13066" width="5.1796875" style="52" customWidth="1"/>
    <col min="13067" max="13070" width="9.1796875" style="52"/>
    <col min="13071" max="13071" width="1.453125" style="52" customWidth="1"/>
    <col min="13072" max="13313" width="9.1796875" style="52"/>
    <col min="13314" max="13314" width="45" style="52" customWidth="1"/>
    <col min="13315" max="13315" width="11.54296875" style="52" customWidth="1"/>
    <col min="13316" max="13316" width="15.453125" style="52" customWidth="1"/>
    <col min="13317" max="13317" width="13.1796875" style="52" customWidth="1"/>
    <col min="13318" max="13318" width="14.54296875" style="52" customWidth="1"/>
    <col min="13319" max="13319" width="17.81640625" style="52" customWidth="1"/>
    <col min="13320" max="13320" width="10.1796875" style="52" customWidth="1"/>
    <col min="13321" max="13321" width="9.1796875" style="52"/>
    <col min="13322" max="13322" width="5.1796875" style="52" customWidth="1"/>
    <col min="13323" max="13326" width="9.1796875" style="52"/>
    <col min="13327" max="13327" width="1.453125" style="52" customWidth="1"/>
    <col min="13328" max="13569" width="9.1796875" style="52"/>
    <col min="13570" max="13570" width="45" style="52" customWidth="1"/>
    <col min="13571" max="13571" width="11.54296875" style="52" customWidth="1"/>
    <col min="13572" max="13572" width="15.453125" style="52" customWidth="1"/>
    <col min="13573" max="13573" width="13.1796875" style="52" customWidth="1"/>
    <col min="13574" max="13574" width="14.54296875" style="52" customWidth="1"/>
    <col min="13575" max="13575" width="17.81640625" style="52" customWidth="1"/>
    <col min="13576" max="13576" width="10.1796875" style="52" customWidth="1"/>
    <col min="13577" max="13577" width="9.1796875" style="52"/>
    <col min="13578" max="13578" width="5.1796875" style="52" customWidth="1"/>
    <col min="13579" max="13582" width="9.1796875" style="52"/>
    <col min="13583" max="13583" width="1.453125" style="52" customWidth="1"/>
    <col min="13584" max="13825" width="9.1796875" style="52"/>
    <col min="13826" max="13826" width="45" style="52" customWidth="1"/>
    <col min="13827" max="13827" width="11.54296875" style="52" customWidth="1"/>
    <col min="13828" max="13828" width="15.453125" style="52" customWidth="1"/>
    <col min="13829" max="13829" width="13.1796875" style="52" customWidth="1"/>
    <col min="13830" max="13830" width="14.54296875" style="52" customWidth="1"/>
    <col min="13831" max="13831" width="17.81640625" style="52" customWidth="1"/>
    <col min="13832" max="13832" width="10.1796875" style="52" customWidth="1"/>
    <col min="13833" max="13833" width="9.1796875" style="52"/>
    <col min="13834" max="13834" width="5.1796875" style="52" customWidth="1"/>
    <col min="13835" max="13838" width="9.1796875" style="52"/>
    <col min="13839" max="13839" width="1.453125" style="52" customWidth="1"/>
    <col min="13840" max="14081" width="9.1796875" style="52"/>
    <col min="14082" max="14082" width="45" style="52" customWidth="1"/>
    <col min="14083" max="14083" width="11.54296875" style="52" customWidth="1"/>
    <col min="14084" max="14084" width="15.453125" style="52" customWidth="1"/>
    <col min="14085" max="14085" width="13.1796875" style="52" customWidth="1"/>
    <col min="14086" max="14086" width="14.54296875" style="52" customWidth="1"/>
    <col min="14087" max="14087" width="17.81640625" style="52" customWidth="1"/>
    <col min="14088" max="14088" width="10.1796875" style="52" customWidth="1"/>
    <col min="14089" max="14089" width="9.1796875" style="52"/>
    <col min="14090" max="14090" width="5.1796875" style="52" customWidth="1"/>
    <col min="14091" max="14094" width="9.1796875" style="52"/>
    <col min="14095" max="14095" width="1.453125" style="52" customWidth="1"/>
    <col min="14096" max="14337" width="9.1796875" style="52"/>
    <col min="14338" max="14338" width="45" style="52" customWidth="1"/>
    <col min="14339" max="14339" width="11.54296875" style="52" customWidth="1"/>
    <col min="14340" max="14340" width="15.453125" style="52" customWidth="1"/>
    <col min="14341" max="14341" width="13.1796875" style="52" customWidth="1"/>
    <col min="14342" max="14342" width="14.54296875" style="52" customWidth="1"/>
    <col min="14343" max="14343" width="17.81640625" style="52" customWidth="1"/>
    <col min="14344" max="14344" width="10.1796875" style="52" customWidth="1"/>
    <col min="14345" max="14345" width="9.1796875" style="52"/>
    <col min="14346" max="14346" width="5.1796875" style="52" customWidth="1"/>
    <col min="14347" max="14350" width="9.1796875" style="52"/>
    <col min="14351" max="14351" width="1.453125" style="52" customWidth="1"/>
    <col min="14352" max="14593" width="9.1796875" style="52"/>
    <col min="14594" max="14594" width="45" style="52" customWidth="1"/>
    <col min="14595" max="14595" width="11.54296875" style="52" customWidth="1"/>
    <col min="14596" max="14596" width="15.453125" style="52" customWidth="1"/>
    <col min="14597" max="14597" width="13.1796875" style="52" customWidth="1"/>
    <col min="14598" max="14598" width="14.54296875" style="52" customWidth="1"/>
    <col min="14599" max="14599" width="17.81640625" style="52" customWidth="1"/>
    <col min="14600" max="14600" width="10.1796875" style="52" customWidth="1"/>
    <col min="14601" max="14601" width="9.1796875" style="52"/>
    <col min="14602" max="14602" width="5.1796875" style="52" customWidth="1"/>
    <col min="14603" max="14606" width="9.1796875" style="52"/>
    <col min="14607" max="14607" width="1.453125" style="52" customWidth="1"/>
    <col min="14608" max="14849" width="9.1796875" style="52"/>
    <col min="14850" max="14850" width="45" style="52" customWidth="1"/>
    <col min="14851" max="14851" width="11.54296875" style="52" customWidth="1"/>
    <col min="14852" max="14852" width="15.453125" style="52" customWidth="1"/>
    <col min="14853" max="14853" width="13.1796875" style="52" customWidth="1"/>
    <col min="14854" max="14854" width="14.54296875" style="52" customWidth="1"/>
    <col min="14855" max="14855" width="17.81640625" style="52" customWidth="1"/>
    <col min="14856" max="14856" width="10.1796875" style="52" customWidth="1"/>
    <col min="14857" max="14857" width="9.1796875" style="52"/>
    <col min="14858" max="14858" width="5.1796875" style="52" customWidth="1"/>
    <col min="14859" max="14862" width="9.1796875" style="52"/>
    <col min="14863" max="14863" width="1.453125" style="52" customWidth="1"/>
    <col min="14864" max="15105" width="9.1796875" style="52"/>
    <col min="15106" max="15106" width="45" style="52" customWidth="1"/>
    <col min="15107" max="15107" width="11.54296875" style="52" customWidth="1"/>
    <col min="15108" max="15108" width="15.453125" style="52" customWidth="1"/>
    <col min="15109" max="15109" width="13.1796875" style="52" customWidth="1"/>
    <col min="15110" max="15110" width="14.54296875" style="52" customWidth="1"/>
    <col min="15111" max="15111" width="17.81640625" style="52" customWidth="1"/>
    <col min="15112" max="15112" width="10.1796875" style="52" customWidth="1"/>
    <col min="15113" max="15113" width="9.1796875" style="52"/>
    <col min="15114" max="15114" width="5.1796875" style="52" customWidth="1"/>
    <col min="15115" max="15118" width="9.1796875" style="52"/>
    <col min="15119" max="15119" width="1.453125" style="52" customWidth="1"/>
    <col min="15120" max="15361" width="9.1796875" style="52"/>
    <col min="15362" max="15362" width="45" style="52" customWidth="1"/>
    <col min="15363" max="15363" width="11.54296875" style="52" customWidth="1"/>
    <col min="15364" max="15364" width="15.453125" style="52" customWidth="1"/>
    <col min="15365" max="15365" width="13.1796875" style="52" customWidth="1"/>
    <col min="15366" max="15366" width="14.54296875" style="52" customWidth="1"/>
    <col min="15367" max="15367" width="17.81640625" style="52" customWidth="1"/>
    <col min="15368" max="15368" width="10.1796875" style="52" customWidth="1"/>
    <col min="15369" max="15369" width="9.1796875" style="52"/>
    <col min="15370" max="15370" width="5.1796875" style="52" customWidth="1"/>
    <col min="15371" max="15374" width="9.1796875" style="52"/>
    <col min="15375" max="15375" width="1.453125" style="52" customWidth="1"/>
    <col min="15376" max="15617" width="9.1796875" style="52"/>
    <col min="15618" max="15618" width="45" style="52" customWidth="1"/>
    <col min="15619" max="15619" width="11.54296875" style="52" customWidth="1"/>
    <col min="15620" max="15620" width="15.453125" style="52" customWidth="1"/>
    <col min="15621" max="15621" width="13.1796875" style="52" customWidth="1"/>
    <col min="15622" max="15622" width="14.54296875" style="52" customWidth="1"/>
    <col min="15623" max="15623" width="17.81640625" style="52" customWidth="1"/>
    <col min="15624" max="15624" width="10.1796875" style="52" customWidth="1"/>
    <col min="15625" max="15625" width="9.1796875" style="52"/>
    <col min="15626" max="15626" width="5.1796875" style="52" customWidth="1"/>
    <col min="15627" max="15630" width="9.1796875" style="52"/>
    <col min="15631" max="15631" width="1.453125" style="52" customWidth="1"/>
    <col min="15632" max="15873" width="9.1796875" style="52"/>
    <col min="15874" max="15874" width="45" style="52" customWidth="1"/>
    <col min="15875" max="15875" width="11.54296875" style="52" customWidth="1"/>
    <col min="15876" max="15876" width="15.453125" style="52" customWidth="1"/>
    <col min="15877" max="15877" width="13.1796875" style="52" customWidth="1"/>
    <col min="15878" max="15878" width="14.54296875" style="52" customWidth="1"/>
    <col min="15879" max="15879" width="17.81640625" style="52" customWidth="1"/>
    <col min="15880" max="15880" width="10.1796875" style="52" customWidth="1"/>
    <col min="15881" max="15881" width="9.1796875" style="52"/>
    <col min="15882" max="15882" width="5.1796875" style="52" customWidth="1"/>
    <col min="15883" max="15886" width="9.1796875" style="52"/>
    <col min="15887" max="15887" width="1.453125" style="52" customWidth="1"/>
    <col min="15888" max="16129" width="9.1796875" style="52"/>
    <col min="16130" max="16130" width="45" style="52" customWidth="1"/>
    <col min="16131" max="16131" width="11.54296875" style="52" customWidth="1"/>
    <col min="16132" max="16132" width="15.453125" style="52" customWidth="1"/>
    <col min="16133" max="16133" width="13.1796875" style="52" customWidth="1"/>
    <col min="16134" max="16134" width="14.54296875" style="52" customWidth="1"/>
    <col min="16135" max="16135" width="17.81640625" style="52" customWidth="1"/>
    <col min="16136" max="16136" width="10.1796875" style="52" customWidth="1"/>
    <col min="16137" max="16137" width="9.1796875" style="52"/>
    <col min="16138" max="16138" width="5.1796875" style="52" customWidth="1"/>
    <col min="16139" max="16142" width="9.1796875" style="52"/>
    <col min="16143" max="16143" width="1.453125" style="52" customWidth="1"/>
    <col min="16144" max="16384" width="9.1796875" style="52"/>
  </cols>
  <sheetData>
    <row r="1" spans="2:17" ht="45" customHeight="1" x14ac:dyDescent="0.35">
      <c r="B1" s="163" t="s">
        <v>94</v>
      </c>
      <c r="C1" s="164"/>
      <c r="D1" s="164"/>
      <c r="E1" s="164"/>
      <c r="F1" s="164"/>
      <c r="G1" s="165"/>
      <c r="H1" s="51"/>
    </row>
    <row r="2" spans="2:17" ht="28" x14ac:dyDescent="0.35">
      <c r="B2" s="64" t="s">
        <v>79</v>
      </c>
      <c r="C2" s="65" t="s">
        <v>1</v>
      </c>
      <c r="D2" s="65" t="s">
        <v>2</v>
      </c>
      <c r="E2" s="65" t="s">
        <v>3</v>
      </c>
      <c r="F2" s="65" t="s">
        <v>4</v>
      </c>
      <c r="G2" s="54" t="s">
        <v>5</v>
      </c>
    </row>
    <row r="3" spans="2:17" ht="14" x14ac:dyDescent="0.35">
      <c r="B3" s="77"/>
      <c r="C3" s="26" t="s">
        <v>68</v>
      </c>
      <c r="D3" s="26" t="s">
        <v>68</v>
      </c>
      <c r="E3" s="26" t="s">
        <v>68</v>
      </c>
      <c r="F3" s="26" t="s">
        <v>68</v>
      </c>
      <c r="G3" s="26" t="s">
        <v>68</v>
      </c>
    </row>
    <row r="4" spans="2:17" ht="14" x14ac:dyDescent="0.35">
      <c r="B4" s="92" t="s">
        <v>95</v>
      </c>
      <c r="C4" s="26">
        <f>'2016-17_working'!C3</f>
        <v>30</v>
      </c>
      <c r="D4" s="26">
        <f>'2016-17_working'!D3</f>
        <v>39</v>
      </c>
      <c r="E4" s="26">
        <f>'2016-17_working'!E3</f>
        <v>1</v>
      </c>
      <c r="F4" s="26">
        <f>'2016-17_working'!F3</f>
        <v>29</v>
      </c>
      <c r="G4" s="26">
        <f>'2016-17_working'!G3</f>
        <v>99</v>
      </c>
      <c r="I4" s="66"/>
      <c r="J4" s="67"/>
      <c r="K4" s="67"/>
      <c r="L4" s="67"/>
      <c r="M4" s="67"/>
      <c r="N4" s="67"/>
      <c r="O4" s="68"/>
      <c r="P4" s="68"/>
      <c r="Q4" s="68"/>
    </row>
    <row r="5" spans="2:17" ht="14" x14ac:dyDescent="0.35">
      <c r="B5" s="69" t="s">
        <v>81</v>
      </c>
      <c r="C5" s="26">
        <f>'2016-17_working'!J3</f>
        <v>56</v>
      </c>
      <c r="D5" s="26">
        <f>'2016-17_working'!K3</f>
        <v>33</v>
      </c>
      <c r="E5" s="26">
        <f>'2016-17_working'!L3</f>
        <v>1</v>
      </c>
      <c r="F5" s="26">
        <f>'2016-17_working'!M3</f>
        <v>11</v>
      </c>
      <c r="G5" s="26">
        <f>'2016-17_working'!N3</f>
        <v>101</v>
      </c>
      <c r="I5" s="66"/>
      <c r="J5" s="67"/>
      <c r="K5" s="67"/>
      <c r="L5" s="67"/>
      <c r="M5" s="67"/>
      <c r="N5" s="67"/>
      <c r="O5" s="68"/>
      <c r="P5" s="68"/>
      <c r="Q5" s="68"/>
    </row>
    <row r="6" spans="2:17" ht="14" x14ac:dyDescent="0.35">
      <c r="B6" s="69" t="s">
        <v>82</v>
      </c>
      <c r="C6" s="83">
        <f>'2016-17_working'!Q3</f>
        <v>0</v>
      </c>
      <c r="D6" s="83">
        <f>'2016-17_working'!R3</f>
        <v>2</v>
      </c>
      <c r="E6" s="83">
        <f>'2016-17_working'!S3</f>
        <v>1</v>
      </c>
      <c r="F6" s="83">
        <f>'2016-17_working'!T3</f>
        <v>1</v>
      </c>
      <c r="G6" s="83">
        <f>'2016-17_working'!U3</f>
        <v>4</v>
      </c>
      <c r="I6" s="66"/>
      <c r="J6" s="67"/>
      <c r="K6" s="67"/>
      <c r="L6" s="67"/>
      <c r="M6" s="67"/>
      <c r="N6" s="67"/>
      <c r="O6" s="68"/>
      <c r="P6" s="68"/>
      <c r="Q6" s="68"/>
    </row>
    <row r="7" spans="2:17" ht="14" x14ac:dyDescent="0.35">
      <c r="B7" s="69"/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I7" s="66"/>
      <c r="J7" s="67"/>
      <c r="K7" s="67"/>
      <c r="L7" s="67"/>
      <c r="M7" s="67"/>
      <c r="N7" s="67"/>
      <c r="O7" s="68"/>
      <c r="P7" s="68"/>
      <c r="Q7" s="68"/>
    </row>
    <row r="8" spans="2:17" ht="14" x14ac:dyDescent="0.35">
      <c r="B8" s="93" t="s">
        <v>96</v>
      </c>
      <c r="C8" s="26">
        <f>'2016-17_working'!X3</f>
        <v>3</v>
      </c>
      <c r="D8" s="26">
        <f>'2016-17_working'!Y3</f>
        <v>1</v>
      </c>
      <c r="E8" s="26">
        <f>'2016-17_working'!Z3</f>
        <v>0</v>
      </c>
      <c r="F8" s="26">
        <f>'2016-17_working'!AA3</f>
        <v>0</v>
      </c>
      <c r="G8" s="26">
        <f>'2016-17_working'!AB3</f>
        <v>4</v>
      </c>
      <c r="I8" s="66"/>
      <c r="J8" s="67"/>
      <c r="K8" s="67"/>
      <c r="L8" s="67"/>
      <c r="M8" s="67"/>
      <c r="N8" s="67"/>
      <c r="O8" s="68"/>
      <c r="P8" s="68"/>
      <c r="Q8" s="68"/>
    </row>
    <row r="9" spans="2:17" ht="14" x14ac:dyDescent="0.35">
      <c r="B9" s="94" t="s">
        <v>84</v>
      </c>
      <c r="C9" s="26">
        <f>'2016-17_working'!AE3</f>
        <v>0</v>
      </c>
      <c r="D9" s="26">
        <f>'2016-17_working'!AF3</f>
        <v>28.998999999999999</v>
      </c>
      <c r="E9" s="26">
        <f>'2016-17_working'!AG3</f>
        <v>0</v>
      </c>
      <c r="F9" s="26">
        <f>'2016-17_working'!AH3</f>
        <v>43</v>
      </c>
      <c r="G9" s="26">
        <f>'2016-17_working'!AI3</f>
        <v>71.998999999999995</v>
      </c>
      <c r="I9" s="66"/>
      <c r="J9" s="67"/>
      <c r="K9" s="67"/>
      <c r="L9" s="67"/>
      <c r="M9" s="67"/>
      <c r="N9" s="67"/>
      <c r="O9" s="68"/>
      <c r="P9" s="68"/>
      <c r="Q9" s="68"/>
    </row>
    <row r="10" spans="2:17" ht="14" x14ac:dyDescent="0.35">
      <c r="B10" s="94" t="s">
        <v>85</v>
      </c>
      <c r="C10" s="26">
        <f>'2016-17_working'!AL3</f>
        <v>44</v>
      </c>
      <c r="D10" s="26">
        <f>'2016-17_working'!AM3</f>
        <v>18</v>
      </c>
      <c r="E10" s="26">
        <f>'2016-17_working'!AN3</f>
        <v>19</v>
      </c>
      <c r="F10" s="26">
        <f>'2016-17_working'!AO3</f>
        <v>106</v>
      </c>
      <c r="G10" s="26">
        <f>'2016-17_working'!AP3</f>
        <v>187</v>
      </c>
      <c r="I10" s="66"/>
      <c r="J10" s="67"/>
      <c r="K10" s="67"/>
      <c r="L10" s="67"/>
      <c r="M10" s="67"/>
      <c r="N10" s="67"/>
      <c r="O10" s="68"/>
      <c r="P10" s="68"/>
      <c r="Q10" s="68"/>
    </row>
    <row r="11" spans="2:17" ht="14" x14ac:dyDescent="0.35">
      <c r="B11" s="92" t="s">
        <v>86</v>
      </c>
      <c r="C11" s="26">
        <f>'2016-17_working'!AS3</f>
        <v>86</v>
      </c>
      <c r="D11" s="26">
        <f>'2016-17_working'!AT3</f>
        <v>10</v>
      </c>
      <c r="E11" s="26">
        <f>'2016-17_working'!AU3</f>
        <v>5</v>
      </c>
      <c r="F11" s="26">
        <f>'2016-17_working'!AV3</f>
        <v>29</v>
      </c>
      <c r="G11" s="26">
        <f>'2016-17_working'!AW3</f>
        <v>130</v>
      </c>
      <c r="I11" s="66"/>
      <c r="J11" s="67"/>
      <c r="K11" s="67"/>
      <c r="L11" s="67"/>
      <c r="M11" s="67"/>
      <c r="N11" s="67"/>
      <c r="O11" s="68"/>
      <c r="P11" s="68"/>
      <c r="Q11" s="68"/>
    </row>
    <row r="12" spans="2:17" ht="14" x14ac:dyDescent="0.35">
      <c r="B12" s="92" t="s">
        <v>87</v>
      </c>
      <c r="C12" s="26">
        <f>'2016-17_working'!AZ3</f>
        <v>1020</v>
      </c>
      <c r="D12" s="26">
        <f>'2016-17_working'!BA3</f>
        <v>161</v>
      </c>
      <c r="E12" s="26">
        <f>'2016-17_working'!BB3</f>
        <v>16</v>
      </c>
      <c r="F12" s="26">
        <f>'2016-17_working'!BC3</f>
        <v>119</v>
      </c>
      <c r="G12" s="26">
        <f>'2016-17_working'!BD3</f>
        <v>1316</v>
      </c>
      <c r="I12" s="66"/>
      <c r="J12" s="67"/>
      <c r="K12" s="67"/>
      <c r="L12" s="67"/>
      <c r="M12" s="67"/>
      <c r="N12" s="67"/>
      <c r="O12" s="68"/>
      <c r="P12" s="68"/>
      <c r="Q12" s="68"/>
    </row>
    <row r="13" spans="2:17" ht="14" x14ac:dyDescent="0.35">
      <c r="B13" s="96" t="s">
        <v>88</v>
      </c>
      <c r="C13" s="26">
        <f>'2016-17_working'!BG3</f>
        <v>98</v>
      </c>
      <c r="D13" s="26">
        <f>'2016-17_working'!BH3</f>
        <v>7</v>
      </c>
      <c r="E13" s="26">
        <f>'2016-17_working'!BI3</f>
        <v>8</v>
      </c>
      <c r="F13" s="26">
        <f>'2016-17_working'!BJ3</f>
        <v>9</v>
      </c>
      <c r="G13" s="26">
        <f>'2016-17_working'!BK3</f>
        <v>122</v>
      </c>
      <c r="I13" s="66"/>
      <c r="J13" s="67"/>
      <c r="K13" s="67"/>
      <c r="L13" s="67"/>
      <c r="M13" s="67"/>
      <c r="N13" s="67"/>
      <c r="O13" s="68"/>
      <c r="P13" s="68"/>
      <c r="Q13" s="68"/>
    </row>
    <row r="14" spans="2:17" ht="14" x14ac:dyDescent="0.35">
      <c r="B14" s="96" t="s">
        <v>89</v>
      </c>
      <c r="C14" s="26">
        <f>'2016-17_working'!BN3</f>
        <v>0</v>
      </c>
      <c r="D14" s="26">
        <f>'2016-17_working'!BO3</f>
        <v>8</v>
      </c>
      <c r="E14" s="26">
        <f>'2016-17_working'!BP3</f>
        <v>2</v>
      </c>
      <c r="F14" s="26">
        <f>'2016-17_working'!BQ3</f>
        <v>0</v>
      </c>
      <c r="G14" s="26">
        <f>'2016-17_working'!BR3</f>
        <v>10</v>
      </c>
      <c r="I14" s="66"/>
      <c r="J14" s="67"/>
      <c r="K14" s="67"/>
      <c r="L14" s="67"/>
      <c r="M14" s="67"/>
      <c r="N14" s="67"/>
      <c r="O14" s="68"/>
      <c r="P14" s="68"/>
      <c r="Q14" s="68"/>
    </row>
    <row r="15" spans="2:17" ht="14" x14ac:dyDescent="0.35">
      <c r="B15" s="95" t="s">
        <v>90</v>
      </c>
      <c r="C15" s="26">
        <f>'2016-17_working'!BU3</f>
        <v>130</v>
      </c>
      <c r="D15" s="26">
        <f>'2016-17_working'!BV3</f>
        <v>533</v>
      </c>
      <c r="E15" s="26">
        <f>'2016-17_working'!BW3</f>
        <v>30</v>
      </c>
      <c r="F15" s="26">
        <f>'2016-17_working'!BX3</f>
        <v>444</v>
      </c>
      <c r="G15" s="26">
        <f>'2016-17_working'!BY3</f>
        <v>1137</v>
      </c>
      <c r="I15" s="66"/>
      <c r="J15" s="67"/>
      <c r="K15" s="67"/>
      <c r="L15" s="67"/>
      <c r="M15" s="67"/>
      <c r="N15" s="67"/>
      <c r="O15" s="68"/>
      <c r="P15" s="68"/>
      <c r="Q15" s="68"/>
    </row>
    <row r="16" spans="2:17" ht="14" x14ac:dyDescent="0.35">
      <c r="B16" s="69" t="s">
        <v>91</v>
      </c>
      <c r="C16" s="26">
        <f>'2016-17_working'!CB3</f>
        <v>8</v>
      </c>
      <c r="D16" s="26">
        <f>'2016-17_working'!CC3</f>
        <v>7</v>
      </c>
      <c r="E16" s="26">
        <f>'2016-17_working'!CD3</f>
        <v>0</v>
      </c>
      <c r="F16" s="26">
        <f>'2016-17_working'!CE3</f>
        <v>9</v>
      </c>
      <c r="G16" s="26">
        <f>'2016-17_working'!CF3</f>
        <v>24</v>
      </c>
      <c r="I16" s="66"/>
      <c r="J16" s="67"/>
      <c r="K16" s="67"/>
      <c r="L16" s="67"/>
      <c r="M16" s="67"/>
      <c r="N16" s="67"/>
      <c r="O16" s="68"/>
      <c r="P16" s="68"/>
      <c r="Q16" s="68"/>
    </row>
    <row r="17" spans="2:17" ht="16.5" x14ac:dyDescent="0.35">
      <c r="B17" s="26" t="s">
        <v>97</v>
      </c>
      <c r="C17" s="26">
        <f>'2016-17_working'!CJ3</f>
        <v>168</v>
      </c>
      <c r="D17" s="26">
        <f>'2016-17_working'!CK3</f>
        <v>571</v>
      </c>
      <c r="E17" s="26">
        <f>'2016-17_working'!CL3</f>
        <v>15</v>
      </c>
      <c r="F17" s="26">
        <f>'2016-17_working'!CM3</f>
        <v>318</v>
      </c>
      <c r="G17" s="26">
        <f>'2016-17_working'!CN3</f>
        <v>1072</v>
      </c>
      <c r="I17" s="66"/>
      <c r="J17" s="67"/>
      <c r="K17" s="67"/>
      <c r="L17" s="67"/>
      <c r="M17" s="67"/>
      <c r="N17" s="67"/>
      <c r="O17" s="68"/>
      <c r="P17" s="68"/>
      <c r="Q17" s="68"/>
    </row>
    <row r="18" spans="2:17" ht="14" x14ac:dyDescent="0.35">
      <c r="B18" s="95" t="s">
        <v>128</v>
      </c>
      <c r="C18" s="26"/>
      <c r="D18" s="26">
        <f>'2016-17_working'!CR3</f>
        <v>51</v>
      </c>
      <c r="E18" s="26"/>
      <c r="F18" s="26"/>
      <c r="G18" s="26">
        <f>'2016-17_working'!CU3</f>
        <v>51</v>
      </c>
      <c r="I18" s="66"/>
      <c r="J18" s="67"/>
      <c r="K18" s="67"/>
      <c r="L18" s="67"/>
      <c r="M18" s="67"/>
      <c r="N18" s="67"/>
      <c r="O18" s="68"/>
      <c r="P18" s="68"/>
      <c r="Q18" s="68"/>
    </row>
    <row r="19" spans="2:17" ht="14" x14ac:dyDescent="0.35">
      <c r="B19" s="26" t="s">
        <v>124</v>
      </c>
      <c r="C19" s="26"/>
      <c r="D19" s="26">
        <f>'2016-17_working'!CY3</f>
        <v>95</v>
      </c>
      <c r="E19" s="26"/>
      <c r="F19" s="26"/>
      <c r="G19" s="26">
        <f>'2016-17_working'!DB3</f>
        <v>95</v>
      </c>
      <c r="I19" s="66"/>
      <c r="J19" s="67"/>
      <c r="K19" s="67"/>
      <c r="L19" s="67"/>
      <c r="M19" s="67"/>
      <c r="N19" s="67"/>
      <c r="O19" s="68"/>
      <c r="P19" s="68"/>
      <c r="Q19" s="68"/>
    </row>
    <row r="20" spans="2:17" ht="14" x14ac:dyDescent="0.35">
      <c r="B20" s="70" t="s">
        <v>126</v>
      </c>
      <c r="C20" s="26"/>
      <c r="D20" s="26">
        <f>'2016-17_working'!DF3</f>
        <v>1</v>
      </c>
      <c r="E20" s="26"/>
      <c r="F20" s="26"/>
      <c r="G20" s="26">
        <f>'2016-17_working'!DI3</f>
        <v>1</v>
      </c>
      <c r="I20" s="66"/>
      <c r="J20" s="67"/>
      <c r="K20" s="67"/>
      <c r="L20" s="67"/>
      <c r="M20" s="67"/>
      <c r="N20" s="67"/>
      <c r="O20" s="68"/>
      <c r="P20" s="68"/>
      <c r="Q20" s="68"/>
    </row>
    <row r="21" spans="2:17" ht="33" customHeight="1" x14ac:dyDescent="0.35">
      <c r="B21" s="59" t="s">
        <v>5</v>
      </c>
      <c r="C21" s="60">
        <f>SUM(C3:C20)</f>
        <v>1643</v>
      </c>
      <c r="D21" s="60">
        <f>SUM(D3:D20)</f>
        <v>1565.999</v>
      </c>
      <c r="E21" s="60">
        <f>SUM(E3:E20)</f>
        <v>98</v>
      </c>
      <c r="F21" s="60">
        <f>SUM(F3:F20)</f>
        <v>1118</v>
      </c>
      <c r="G21" s="60">
        <f>SUM(G3:G20)</f>
        <v>4424.9989999999998</v>
      </c>
      <c r="I21" s="66"/>
      <c r="J21" s="66"/>
      <c r="K21" s="66"/>
      <c r="L21" s="66"/>
      <c r="M21" s="66"/>
      <c r="N21" s="66"/>
      <c r="O21" s="66"/>
    </row>
    <row r="22" spans="2:17" ht="22.5" customHeight="1" x14ac:dyDescent="0.35">
      <c r="B22" s="61"/>
      <c r="C22" s="55"/>
      <c r="D22" s="55"/>
      <c r="E22" s="55"/>
      <c r="F22" s="55"/>
      <c r="J22" s="66"/>
    </row>
    <row r="23" spans="2:17" ht="22.5" customHeight="1" x14ac:dyDescent="0.35">
      <c r="B23" s="51" t="s">
        <v>98</v>
      </c>
      <c r="C23" s="62"/>
      <c r="D23" s="62"/>
      <c r="E23" s="62"/>
      <c r="F23" s="62"/>
      <c r="J23" s="66"/>
    </row>
    <row r="24" spans="2:17" ht="15.75" customHeight="1" x14ac:dyDescent="0.35"/>
    <row r="25" spans="2:17" ht="22.5" customHeight="1" x14ac:dyDescent="0.35">
      <c r="B25" s="37" t="s">
        <v>65</v>
      </c>
    </row>
    <row r="26" spans="2:17" ht="22.5" customHeight="1" x14ac:dyDescent="0.35"/>
    <row r="27" spans="2:17" ht="22.5" customHeight="1" x14ac:dyDescent="0.35"/>
    <row r="28" spans="2:17" ht="22.5" customHeight="1" x14ac:dyDescent="0.35"/>
    <row r="29" spans="2:17" ht="22.5" customHeight="1" x14ac:dyDescent="0.35"/>
    <row r="30" spans="2:17" ht="22.5" customHeight="1" x14ac:dyDescent="0.35"/>
    <row r="31" spans="2:17" ht="22.5" customHeight="1" x14ac:dyDescent="0.35"/>
    <row r="32" spans="2:17" ht="22.5" customHeight="1" x14ac:dyDescent="0.35"/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  <row r="63" ht="22.5" customHeight="1" x14ac:dyDescent="0.35"/>
    <row r="64" ht="22.5" customHeight="1" x14ac:dyDescent="0.35"/>
    <row r="65" ht="22.5" customHeight="1" x14ac:dyDescent="0.35"/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12</vt:i4>
      </vt:variant>
    </vt:vector>
  </HeadingPairs>
  <TitlesOfParts>
    <vt:vector size="33" baseType="lpstr">
      <vt:lpstr>(2010-11)</vt:lpstr>
      <vt:lpstr>(2011-12)</vt:lpstr>
      <vt:lpstr>(2012-13)</vt:lpstr>
      <vt:lpstr>(2013-14)</vt:lpstr>
      <vt:lpstr>(2014-15)</vt:lpstr>
      <vt:lpstr>2015-16_working</vt:lpstr>
      <vt:lpstr>(2015-16)</vt:lpstr>
      <vt:lpstr>2016-17_working</vt:lpstr>
      <vt:lpstr>(2016-17)</vt:lpstr>
      <vt:lpstr>2017-18_working</vt:lpstr>
      <vt:lpstr>(2017-18)</vt:lpstr>
      <vt:lpstr>chart</vt:lpstr>
      <vt:lpstr>raw</vt:lpstr>
      <vt:lpstr>macro</vt:lpstr>
      <vt:lpstr>checks</vt:lpstr>
      <vt:lpstr>FIRE1111_historical_raw</vt:lpstr>
      <vt:lpstr>stats release</vt:lpstr>
      <vt:lpstr>QA</vt:lpstr>
      <vt:lpstr>FIRE1111_raw</vt:lpstr>
      <vt:lpstr>FIRE1111_historical</vt:lpstr>
      <vt:lpstr>FIRE1111</vt:lpstr>
      <vt:lpstr>'(2010-11)'!Query_from_MS_Access_Database</vt:lpstr>
      <vt:lpstr>'(2011-12)'!Query_from_MS_Access_Database</vt:lpstr>
      <vt:lpstr>'(2013-14)'!Query_from_MS_Access_Database</vt:lpstr>
      <vt:lpstr>'(2014-15)'!Query_from_MS_Access_Database</vt:lpstr>
      <vt:lpstr>'(2010-11)'!Query_from_MS_Access_Database_1</vt:lpstr>
      <vt:lpstr>'(2011-12)'!Query_from_MS_Access_Database_1</vt:lpstr>
      <vt:lpstr>'(2012-13)'!Query_from_MS_Access_Database_1</vt:lpstr>
      <vt:lpstr>'(2013-14)'!Query_from_MS_Access_Database_1</vt:lpstr>
      <vt:lpstr>'(2014-15)'!Query_from_MS_Access_Database_1</vt:lpstr>
      <vt:lpstr>'(2015-16)'!Query_from_MS_Access_Database_1</vt:lpstr>
      <vt:lpstr>'(2016-17)'!Query_from_MS_Access_Database_1</vt:lpstr>
      <vt:lpstr>'(2017-18)'!Query_from_MS_Access_Database_1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FIRE1111: Staff leaving fire authorities, by reason and by role, England</dc:title>
  <dc:creator/>
  <cp:keywords>data tables, staff, reason, role, leaving, 2019</cp:keywords>
  <cp:lastModifiedBy/>
  <dcterms:created xsi:type="dcterms:W3CDTF">2019-10-29T14:36:05Z</dcterms:created>
  <dcterms:modified xsi:type="dcterms:W3CDTF">2019-10-29T14:40:08Z</dcterms:modified>
</cp:coreProperties>
</file>