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15" yWindow="32767" windowWidth="9165" windowHeight="7590" tabRatio="891" activeTab="0"/>
  </bookViews>
  <sheets>
    <sheet name="Contents" sheetId="1" r:id="rId1"/>
    <sheet name="Overview" sheetId="2" r:id="rId2"/>
    <sheet name="FODDTYPE" sheetId="3" r:id="rId3"/>
    <sheet name="DWTYPENX" sheetId="4" r:id="rId4"/>
    <sheet name="FODISHMO" sheetId="5" r:id="rId5"/>
    <sheet name="FODTENUR" sheetId="6" r:id="rId6"/>
    <sheet name="FODCONST" sheetId="7" r:id="rId7"/>
    <sheet name="DWAGE6X" sheetId="8" r:id="rId8"/>
    <sheet name="BASEMENT" sheetId="9" r:id="rId9"/>
    <sheet name="FMTCONST" sheetId="10" r:id="rId10"/>
    <sheet name="WALLCAVX" sheetId="11" r:id="rId11"/>
    <sheet name="WALLINSX" sheetId="12" r:id="rId12"/>
    <sheet name="ATTIC" sheetId="13" r:id="rId13"/>
    <sheet name="TYPERCOV" sheetId="14" r:id="rId14"/>
    <sheet name="TYPERSTR" sheetId="15" r:id="rId15"/>
    <sheet name="TYPEWSTR" sheetId="16" r:id="rId16"/>
    <sheet name="TYPEWFIN" sheetId="17" r:id="rId17"/>
    <sheet name="TYPEWIN" sheetId="18" r:id="rId18"/>
  </sheets>
  <externalReferences>
    <externalReference r:id="rId21"/>
    <externalReference r:id="rId22"/>
  </externalReferences>
  <definedNames>
    <definedName name="_xlnm.Print_Area" localSheetId="1">'Overview'!$B$2:$BC$105</definedName>
    <definedName name="_xlnm.Print_Titles" localSheetId="1">'Overview'!$2:$5</definedName>
  </definedNames>
  <calcPr fullCalcOnLoad="1"/>
</workbook>
</file>

<file path=xl/sharedStrings.xml><?xml version="1.0" encoding="utf-8"?>
<sst xmlns="http://schemas.openxmlformats.org/spreadsheetml/2006/main" count="2124" uniqueCount="447">
  <si>
    <t>Variable</t>
  </si>
  <si>
    <t>Dwelling type (house/flat)</t>
  </si>
  <si>
    <t>Type of occupancy</t>
  </si>
  <si>
    <t>Tenure</t>
  </si>
  <si>
    <t>Construction date banded</t>
  </si>
  <si>
    <t>Material and construction of house/module</t>
  </si>
  <si>
    <t>Type of Wall</t>
  </si>
  <si>
    <t>Type of wall and insulation</t>
  </si>
  <si>
    <t>Attic present in dwelling</t>
  </si>
  <si>
    <t>Basement present in dwelling</t>
  </si>
  <si>
    <t>Predominant type of roof covering</t>
  </si>
  <si>
    <t>Predominant type of roof structure</t>
  </si>
  <si>
    <t>Predominant type of wall structure</t>
  </si>
  <si>
    <t>Predominant type of wall finish</t>
  </si>
  <si>
    <t>Predominant type of window</t>
  </si>
  <si>
    <t>Dwelling type</t>
  </si>
  <si>
    <t>Dwelling age</t>
  </si>
  <si>
    <t>Kappa</t>
  </si>
  <si>
    <t>Standard Error of Kappa</t>
  </si>
  <si>
    <t># Agree</t>
  </si>
  <si>
    <t># Disagree</t>
  </si>
  <si>
    <t># cases</t>
  </si>
  <si>
    <t>Description</t>
  </si>
  <si>
    <t xml:space="preserve"> </t>
  </si>
  <si>
    <t>Total</t>
  </si>
  <si>
    <t>Value</t>
  </si>
  <si>
    <t>Approx. Sig.</t>
  </si>
  <si>
    <t>Interval by Interval</t>
  </si>
  <si>
    <t>Pearson's R</t>
  </si>
  <si>
    <t>Ordinal by Ordinal</t>
  </si>
  <si>
    <t>Spearman Correlation</t>
  </si>
  <si>
    <t>Measure of Agreement</t>
  </si>
  <si>
    <t>N of Valid Cases</t>
  </si>
  <si>
    <t>Frequency</t>
  </si>
  <si>
    <t>Percent</t>
  </si>
  <si>
    <t>Valid Percent</t>
  </si>
  <si>
    <t>Cumulative Percent</t>
  </si>
  <si>
    <t>Valid</t>
  </si>
  <si>
    <t>Crosstabs</t>
  </si>
  <si>
    <t>KAPPA</t>
  </si>
  <si>
    <t>Total Variance</t>
  </si>
  <si>
    <t>Surveyor Variability</t>
  </si>
  <si>
    <t>Correlated Surveyor Variance</t>
  </si>
  <si>
    <t>Bias Adjustment</t>
  </si>
  <si>
    <t>FODDTYPE</t>
  </si>
  <si>
    <t>foddtyper1</t>
  </si>
  <si>
    <t>foddtyper2</t>
  </si>
  <si>
    <t>FODISHMO</t>
  </si>
  <si>
    <t>fodishmor1</t>
  </si>
  <si>
    <t>fodishmor2</t>
  </si>
  <si>
    <t>FODTENUR</t>
  </si>
  <si>
    <t>fodtenurr1</t>
  </si>
  <si>
    <t>fodtenurr2</t>
  </si>
  <si>
    <t>fodtenurr3</t>
  </si>
  <si>
    <t>fodtenurr4</t>
  </si>
  <si>
    <t>FODCONST</t>
  </si>
  <si>
    <t>fodconstr1</t>
  </si>
  <si>
    <t>fodconstr2</t>
  </si>
  <si>
    <t>fodconstr3</t>
  </si>
  <si>
    <t>fodconstr4</t>
  </si>
  <si>
    <t>fodconstr5</t>
  </si>
  <si>
    <t>FMTCONST</t>
  </si>
  <si>
    <t>fmtconstr1</t>
  </si>
  <si>
    <t>fmtconstr2</t>
  </si>
  <si>
    <t>fmtconstr3</t>
  </si>
  <si>
    <t>WALLCAVX</t>
  </si>
  <si>
    <t>wallcavxr1</t>
  </si>
  <si>
    <t>wallcavxr2</t>
  </si>
  <si>
    <t>WALLINSX</t>
  </si>
  <si>
    <t>wallinsxr1</t>
  </si>
  <si>
    <t>wallinsxr2</t>
  </si>
  <si>
    <t>wallinsxr3</t>
  </si>
  <si>
    <t>ATTIC</t>
  </si>
  <si>
    <t>atticr1</t>
  </si>
  <si>
    <t>atticr2</t>
  </si>
  <si>
    <t>BASEMENT</t>
  </si>
  <si>
    <t>basementr1</t>
  </si>
  <si>
    <t>basementr2</t>
  </si>
  <si>
    <t>TYPERCOV</t>
  </si>
  <si>
    <t>typercovr0</t>
  </si>
  <si>
    <t>typercovr1</t>
  </si>
  <si>
    <t>typercovr2</t>
  </si>
  <si>
    <t>typercovr3</t>
  </si>
  <si>
    <t>typercovr4</t>
  </si>
  <si>
    <t>typercovr5</t>
  </si>
  <si>
    <t>typercovr6</t>
  </si>
  <si>
    <t>typercovr7</t>
  </si>
  <si>
    <t>typercovr8</t>
  </si>
  <si>
    <t>TYPERSTR</t>
  </si>
  <si>
    <t>typerstrr0</t>
  </si>
  <si>
    <t>typerstrr1</t>
  </si>
  <si>
    <t>typerstrr2</t>
  </si>
  <si>
    <t>typerstrr3</t>
  </si>
  <si>
    <t>typerstrr4</t>
  </si>
  <si>
    <t>TYPEWSTR</t>
  </si>
  <si>
    <t>typewstrr0</t>
  </si>
  <si>
    <t>typewstrr1</t>
  </si>
  <si>
    <t>typewstrr2</t>
  </si>
  <si>
    <t>typewstrr3</t>
  </si>
  <si>
    <t>typewstrr4</t>
  </si>
  <si>
    <t>typewstrr5</t>
  </si>
  <si>
    <t>typewstrr6</t>
  </si>
  <si>
    <t>typewstrr7</t>
  </si>
  <si>
    <t>typewstrr8</t>
  </si>
  <si>
    <t>TYPEWFIN</t>
  </si>
  <si>
    <t>typewfinr0</t>
  </si>
  <si>
    <t>typewfinr1</t>
  </si>
  <si>
    <t>typewfinr2</t>
  </si>
  <si>
    <t>typewfinr3</t>
  </si>
  <si>
    <t>typewfinr7</t>
  </si>
  <si>
    <t>TYPEWIN</t>
  </si>
  <si>
    <t>typewinr0</t>
  </si>
  <si>
    <t>typewinr1</t>
  </si>
  <si>
    <t>typewinr2</t>
  </si>
  <si>
    <t>typewinr3</t>
  </si>
  <si>
    <t>typewinr4</t>
  </si>
  <si>
    <t>typewinr5</t>
  </si>
  <si>
    <t>typewinr6</t>
  </si>
  <si>
    <t>typewinr7</t>
  </si>
  <si>
    <t>DWTYPENX</t>
  </si>
  <si>
    <t>dwtypenxr1</t>
  </si>
  <si>
    <t>dwtypenxr2</t>
  </si>
  <si>
    <t>dwtypenxr3</t>
  </si>
  <si>
    <t>dwtypenxr4</t>
  </si>
  <si>
    <t>dwtypenxr5</t>
  </si>
  <si>
    <t>dwtypenxr6</t>
  </si>
  <si>
    <t>dwtypenxr7</t>
  </si>
  <si>
    <t>dwtypenxr8</t>
  </si>
  <si>
    <t>DWAGE6X</t>
  </si>
  <si>
    <t>dwage6xr1</t>
  </si>
  <si>
    <t>dwage6xr2</t>
  </si>
  <si>
    <t>dwage6xr3</t>
  </si>
  <si>
    <t>dwage6xr4</t>
  </si>
  <si>
    <t>dwage6xr5</t>
  </si>
  <si>
    <t>dwage6xr6</t>
  </si>
  <si>
    <t>Multi Level Modelling</t>
  </si>
  <si>
    <t>House</t>
  </si>
  <si>
    <t>Flat</t>
  </si>
  <si>
    <t>single family dwelling</t>
  </si>
  <si>
    <t>shared house</t>
  </si>
  <si>
    <t>Owner Occupied</t>
  </si>
  <si>
    <t>Private rented</t>
  </si>
  <si>
    <t>Local authority (LA)</t>
  </si>
  <si>
    <t>Housing association (HA).</t>
  </si>
  <si>
    <t>Pre 1919</t>
  </si>
  <si>
    <t>1919-1944</t>
  </si>
  <si>
    <t>1945-1964</t>
  </si>
  <si>
    <t>1965-1980</t>
  </si>
  <si>
    <t>Post 1980</t>
  </si>
  <si>
    <t>Masonry</t>
  </si>
  <si>
    <t>Concrete</t>
  </si>
  <si>
    <t>Other</t>
  </si>
  <si>
    <t>cavity wall</t>
  </si>
  <si>
    <t>other</t>
  </si>
  <si>
    <t>cavity with insulation</t>
  </si>
  <si>
    <t>cavity uninsulated</t>
  </si>
  <si>
    <t>Yes</t>
  </si>
  <si>
    <t>No</t>
  </si>
  <si>
    <t>mixed types</t>
  </si>
  <si>
    <t>natural slate/stone/shingle</t>
  </si>
  <si>
    <t>man made slate</t>
  </si>
  <si>
    <t>clay tile</t>
  </si>
  <si>
    <t>concrete tile</t>
  </si>
  <si>
    <t>asphalt</t>
  </si>
  <si>
    <t>felt</t>
  </si>
  <si>
    <t>glass/metal/laminate</t>
  </si>
  <si>
    <t>thatch</t>
  </si>
  <si>
    <t>pitched</t>
  </si>
  <si>
    <t>mansard</t>
  </si>
  <si>
    <t>flat</t>
  </si>
  <si>
    <t>chalet</t>
  </si>
  <si>
    <t>masonry cavity</t>
  </si>
  <si>
    <t>masonry single leaf</t>
  </si>
  <si>
    <t>9 inch solid</t>
  </si>
  <si>
    <t>greater than 9 inch solid</t>
  </si>
  <si>
    <t>in situ concrete</t>
  </si>
  <si>
    <t>concrete panels</t>
  </si>
  <si>
    <t>timber panels</t>
  </si>
  <si>
    <t>metal sheet</t>
  </si>
  <si>
    <t>masonry pointing</t>
  </si>
  <si>
    <t>non-masonry natural</t>
  </si>
  <si>
    <t>rendered</t>
  </si>
  <si>
    <t>wood/metal/plastic panels</t>
  </si>
  <si>
    <t>single glazed - wood casement</t>
  </si>
  <si>
    <t>single glazed - wood sash</t>
  </si>
  <si>
    <t>single glazed - UPVC</t>
  </si>
  <si>
    <t>single glazed - metal</t>
  </si>
  <si>
    <t>double glazed - wood</t>
  </si>
  <si>
    <t>double glazed - UPVC</t>
  </si>
  <si>
    <t>double glazed - metal</t>
  </si>
  <si>
    <t>end terrace</t>
  </si>
  <si>
    <t>mid terrace</t>
  </si>
  <si>
    <t>semi detached</t>
  </si>
  <si>
    <t>detached</t>
  </si>
  <si>
    <t>bungalow</t>
  </si>
  <si>
    <t>converted flat</t>
  </si>
  <si>
    <t>purpose built flat, low rise</t>
  </si>
  <si>
    <t>purpose built flat, high rise</t>
  </si>
  <si>
    <t>pre 1919</t>
  </si>
  <si>
    <t>1919-44</t>
  </si>
  <si>
    <t>1945-64</t>
  </si>
  <si>
    <t>1965-80</t>
  </si>
  <si>
    <t>1981-90</t>
  </si>
  <si>
    <t>post 1990</t>
  </si>
  <si>
    <r>
      <t>Bias Adjustment (x10</t>
    </r>
    <r>
      <rPr>
        <b/>
        <vertAlign val="superscript"/>
        <sz val="10"/>
        <color indexed="8"/>
        <rFont val="Calibri"/>
        <family val="2"/>
      </rPr>
      <t>-6</t>
    </r>
    <r>
      <rPr>
        <b/>
        <sz val="10"/>
        <color indexed="8"/>
        <rFont val="Calibri"/>
        <family val="2"/>
      </rPr>
      <t>)</t>
    </r>
  </si>
  <si>
    <r>
      <t>Surveyor Variability
(x10</t>
    </r>
    <r>
      <rPr>
        <b/>
        <vertAlign val="superscript"/>
        <sz val="10"/>
        <color indexed="8"/>
        <rFont val="Calibri"/>
        <family val="2"/>
      </rPr>
      <t>-4</t>
    </r>
    <r>
      <rPr>
        <b/>
        <sz val="10"/>
        <color indexed="8"/>
        <rFont val="Calibri"/>
        <family val="2"/>
      </rPr>
      <t>)</t>
    </r>
  </si>
  <si>
    <t>Footnotes:</t>
  </si>
  <si>
    <r>
      <t xml:space="preserve">Vlookup:
</t>
    </r>
    <r>
      <rPr>
        <sz val="9"/>
        <color indexed="8"/>
        <rFont val="Calibri"/>
        <family val="2"/>
      </rPr>
      <t>Paste special values from Columns N to Q Search for "#N/A" and replace with " ".</t>
    </r>
  </si>
  <si>
    <r>
      <t xml:space="preserve">Automated column. </t>
    </r>
    <r>
      <rPr>
        <sz val="9"/>
        <color indexed="8"/>
        <rFont val="Calibri"/>
        <family val="2"/>
      </rPr>
      <t xml:space="preserve">
Calculates multiplies figures to meet the necessary power ((x10-4) or (x10-6))</t>
    </r>
  </si>
  <si>
    <r>
      <t xml:space="preserve">Paste special values:
</t>
    </r>
    <r>
      <rPr>
        <sz val="9"/>
        <color indexed="8"/>
        <rFont val="Calibri"/>
        <family val="2"/>
      </rPr>
      <t>From Columns N to R Search into these columns. Find and replace "#N/A" with " ".</t>
    </r>
  </si>
  <si>
    <r>
      <t>Automated cells.</t>
    </r>
    <r>
      <rPr>
        <sz val="9"/>
        <color indexed="8"/>
        <rFont val="Calibri"/>
        <family val="2"/>
      </rPr>
      <t xml:space="preserve"> 
Adds a "zero" for cells where responses = 0.</t>
    </r>
  </si>
  <si>
    <r>
      <t>Automated cells.</t>
    </r>
    <r>
      <rPr>
        <sz val="9"/>
        <color indexed="8"/>
        <rFont val="Calibri"/>
        <family val="2"/>
      </rPr>
      <t xml:space="preserve"> 
Adds a "-" for cells where responses  = 0.000 in the table (taking into account their relative power).</t>
    </r>
  </si>
  <si>
    <t># obs</t>
  </si>
  <si>
    <t>Key notations</t>
  </si>
  <si>
    <t>~ = count of response options includes missing values. See crosstabulations for types of missing values.</t>
  </si>
  <si>
    <t>* = value not reported as multi-level modelling produced on less than 12 responses to this variable. Results too variable to produce confident estimates, and therefore excluded.</t>
  </si>
  <si>
    <t>"zero" = indicates no variability identified with this variable.</t>
  </si>
  <si>
    <t>CVS</t>
  </si>
  <si>
    <t>Red, Amber, Green Score Creation</t>
  </si>
  <si>
    <t>Overall</t>
  </si>
  <si>
    <t>Amber</t>
  </si>
  <si>
    <t>Green</t>
  </si>
  <si>
    <t>Observed Agreement (%)</t>
  </si>
  <si>
    <t>Chance Agreement (%)</t>
  </si>
  <si>
    <t>Number of Categories</t>
  </si>
  <si>
    <t>Type</t>
  </si>
  <si>
    <r>
      <t>Descriptive Stats</t>
    </r>
    <r>
      <rPr>
        <b/>
        <vertAlign val="superscript"/>
        <sz val="10"/>
        <color indexed="8"/>
        <rFont val="Calibri"/>
        <family val="2"/>
      </rPr>
      <t>1</t>
    </r>
  </si>
  <si>
    <r>
      <t>Multi Level Modelling</t>
    </r>
    <r>
      <rPr>
        <b/>
        <vertAlign val="superscript"/>
        <sz val="10"/>
        <color indexed="8"/>
        <rFont val="Calibri"/>
        <family val="2"/>
      </rPr>
      <t>2</t>
    </r>
  </si>
  <si>
    <r>
      <t>RAG Score</t>
    </r>
    <r>
      <rPr>
        <b/>
        <vertAlign val="superscript"/>
        <sz val="10"/>
        <color indexed="8"/>
        <rFont val="Calibri"/>
        <family val="2"/>
      </rPr>
      <t>3</t>
    </r>
  </si>
  <si>
    <t>Correlated Surveyor Variance (CSV)</t>
  </si>
  <si>
    <t>Descriptives (Kappa)</t>
  </si>
  <si>
    <t>Kappa Score</t>
  </si>
  <si>
    <r>
      <t xml:space="preserve">1 </t>
    </r>
    <r>
      <rPr>
        <sz val="8"/>
        <color indexed="8"/>
        <rFont val="Calibri"/>
        <family val="2"/>
      </rPr>
      <t>Descriptive analysis included all response options to a variable. This included where surveyors answered don't know and not applicable.</t>
    </r>
  </si>
  <si>
    <r>
      <t>2</t>
    </r>
    <r>
      <rPr>
        <sz val="8"/>
        <color indexed="8"/>
        <rFont val="Calibri"/>
        <family val="2"/>
      </rPr>
      <t xml:space="preserve"> Multi-Level Modelling only analysed categories with a response. Categories where no response was provided have been excluded.</t>
    </r>
  </si>
  <si>
    <t>Section 1: Stock profile results</t>
  </si>
  <si>
    <t>Appendix 4.1</t>
  </si>
  <si>
    <r>
      <t>3</t>
    </r>
    <r>
      <rPr>
        <sz val="8"/>
        <color indexed="8"/>
        <rFont val="Calibri"/>
        <family val="2"/>
      </rPr>
      <t xml:space="preserve"> RAG = Red Amber Green. A scoring system has been developed in aid interpretation of KAPPA scores, and Correlated Surveyor Variability, and provide an overall impression of variability for a each key survey measure. Information on the scoring criteria is available in appendix 3.</t>
    </r>
  </si>
  <si>
    <t>- = results reported are negligible (values were greater than zero, yet reported as 0.000). Although there is variability between surveyors for this variable, value reported is negligible, and therefore these values have been replaced with a "-".</t>
  </si>
  <si>
    <t>Dwelling type (house/flat) - PARENT</t>
  </si>
  <si>
    <t>1 house</t>
  </si>
  <si>
    <t>2 flat</t>
  </si>
  <si>
    <t>FODDTYPER</t>
  </si>
  <si>
    <t>Frequencies</t>
  </si>
  <si>
    <t>Statistics</t>
  </si>
  <si>
    <t>Dwelling type (house/flat) - CHILD</t>
  </si>
  <si>
    <t>Dwelling type (house/flat) - PARENT  - level of agreement</t>
  </si>
  <si>
    <t>N</t>
  </si>
  <si>
    <t>Missing</t>
  </si>
  <si>
    <t>Frequency Table</t>
  </si>
  <si>
    <t>1 agree</t>
  </si>
  <si>
    <t>Case Processing Summary</t>
  </si>
  <si>
    <t>Cases</t>
  </si>
  <si>
    <t>Dwelling type (house/flat) - PARENT  * Dwelling type (house/flat) - CHILD</t>
  </si>
  <si>
    <t>Dwelling type (house/flat) - PARENT  * Dwelling type (house/flat) - CHILD  Crosstabulation</t>
  </si>
  <si>
    <t>Count</t>
  </si>
  <si>
    <t>Chi-Square Tests</t>
  </si>
  <si>
    <t>df</t>
  </si>
  <si>
    <t>Asymp. Sig. (2-sided)</t>
  </si>
  <si>
    <t>Exact Sig. (2-sided)</t>
  </si>
  <si>
    <t>Exact Sig. (1-sided)</t>
  </si>
  <si>
    <t>Pearson Chi-Square</t>
  </si>
  <si>
    <t>Continuity Correction</t>
  </si>
  <si>
    <t>Likelihood Ratio</t>
  </si>
  <si>
    <t>Fisher's Exact Test</t>
  </si>
  <si>
    <t>Linear-by-Linear Association</t>
  </si>
  <si>
    <t>Symmetric Measures</t>
  </si>
  <si>
    <t>Asymp. Std. Error</t>
  </si>
  <si>
    <t>Approx. T</t>
  </si>
  <si>
    <t>Nominal by Nominal</t>
  </si>
  <si>
    <t>Phi</t>
  </si>
  <si>
    <t>Cramer's V</t>
  </si>
  <si>
    <t>Dwelling type - PARENT</t>
  </si>
  <si>
    <t>Dwelling type - CHILD</t>
  </si>
  <si>
    <t>Dwelling type - PARENT  - level of agreement</t>
  </si>
  <si>
    <t>1 end terrace</t>
  </si>
  <si>
    <t>2 mid terrace</t>
  </si>
  <si>
    <t>3 semi detached</t>
  </si>
  <si>
    <t>4 detached</t>
  </si>
  <si>
    <t>5 bungalow</t>
  </si>
  <si>
    <t>6 converted flat</t>
  </si>
  <si>
    <t>7 purpose built flat, low rise</t>
  </si>
  <si>
    <t>8 purpose built flat, high rise</t>
  </si>
  <si>
    <t>0 disagree</t>
  </si>
  <si>
    <t>Dwelling type - PARENT  * Dwelling type - CHILD</t>
  </si>
  <si>
    <t>Dwelling type - PARENT  * Dwelling type - CHILD  Crosstabulation</t>
  </si>
  <si>
    <t>dwtypenxR</t>
  </si>
  <si>
    <t>FodishmoR</t>
  </si>
  <si>
    <t>Type of occupancy - PARENT</t>
  </si>
  <si>
    <t>Type of occupancy - CHILD</t>
  </si>
  <si>
    <t>Type of occupancy - PARENT  - level of agreement</t>
  </si>
  <si>
    <t>1 single family dwelling</t>
  </si>
  <si>
    <t>2 shared house</t>
  </si>
  <si>
    <t>3 household with lodgers</t>
  </si>
  <si>
    <t>4 HMOs</t>
  </si>
  <si>
    <t>Type of occupancy - PARENT  * Type of occupancy - CHILD</t>
  </si>
  <si>
    <t>Type of occupancy - PARENT  * Type of occupancy - CHILD  Crosstabulation</t>
  </si>
  <si>
    <t>FodtenurR</t>
  </si>
  <si>
    <t>Tenure - PARENT</t>
  </si>
  <si>
    <t>Tenure - CHILD</t>
  </si>
  <si>
    <t>Tenure - PARENT  - level of agreement</t>
  </si>
  <si>
    <t>1 Owner occupied</t>
  </si>
  <si>
    <t>2 Private rented</t>
  </si>
  <si>
    <t>3 Local authority</t>
  </si>
  <si>
    <t>4 Housing association (RSL)</t>
  </si>
  <si>
    <t>Tenure - PARENT  * Tenure - CHILD</t>
  </si>
  <si>
    <t>Tenure - PARENT  * Tenure - CHILD  Crosstabulation</t>
  </si>
  <si>
    <t>fodconstR</t>
  </si>
  <si>
    <t>Construction date - PARENT</t>
  </si>
  <si>
    <t>Construction date - CHILD</t>
  </si>
  <si>
    <t>Construction date - PARENT  - level of agreement</t>
  </si>
  <si>
    <t>1 Pre 1919</t>
  </si>
  <si>
    <t>2 1919-1944</t>
  </si>
  <si>
    <t>3 1945-1964</t>
  </si>
  <si>
    <t>4 1965-1980</t>
  </si>
  <si>
    <t>5 Post 1980</t>
  </si>
  <si>
    <t>Construction date - PARENT  * Construction date - CHILD</t>
  </si>
  <si>
    <t>Construction date - PARENT  * Construction date - CHILD  Crosstabulation</t>
  </si>
  <si>
    <t>dwage6xR</t>
  </si>
  <si>
    <t>Dwelling age - PARENT</t>
  </si>
  <si>
    <t>Dwelling age - CHILD</t>
  </si>
  <si>
    <t>Dwelling age - PARENT  - level of agreement</t>
  </si>
  <si>
    <t>1 pre 1919</t>
  </si>
  <si>
    <t>2 1919-44</t>
  </si>
  <si>
    <t>3 1945-64</t>
  </si>
  <si>
    <t>4 1965-80</t>
  </si>
  <si>
    <t>5 1981-90</t>
  </si>
  <si>
    <t>6 post 1990</t>
  </si>
  <si>
    <t>Dwelling age - PARENT  * Dwelling age - CHILD</t>
  </si>
  <si>
    <t>Dwelling age - PARENT  * Dwelling age - CHILD  Crosstabulation</t>
  </si>
  <si>
    <t>FmtconstR</t>
  </si>
  <si>
    <t>Material and construction of house/module- PARENT</t>
  </si>
  <si>
    <t>Material and construction of house/module- CHILD</t>
  </si>
  <si>
    <t>Material and construction of house/module- PARENT  - level of agreement</t>
  </si>
  <si>
    <t>1 Masonry</t>
  </si>
  <si>
    <t>2 Concrete</t>
  </si>
  <si>
    <t>3 Other</t>
  </si>
  <si>
    <t>Material and construction of house/module- PARENT  * Material and construction of house/module- CHILD</t>
  </si>
  <si>
    <t>Material and construction of house/module- PARENT  * Material and construction of house/module- CHILD  Crosstabulation</t>
  </si>
  <si>
    <t>typercovR</t>
  </si>
  <si>
    <t>Predominant type of roof covering - PARENT</t>
  </si>
  <si>
    <t>Predominant type of roof covering - CHILD</t>
  </si>
  <si>
    <t>Predominant type of roof covering - PARENT  - level of agreement</t>
  </si>
  <si>
    <t>0 mixed types</t>
  </si>
  <si>
    <t>1 natural slate/stone/shingle</t>
  </si>
  <si>
    <t>2 man made slate</t>
  </si>
  <si>
    <t>3 clay tile</t>
  </si>
  <si>
    <t>4 concrete tile</t>
  </si>
  <si>
    <t>5 asphalt</t>
  </si>
  <si>
    <t>6 felt</t>
  </si>
  <si>
    <t>7 glass/metal/laminate</t>
  </si>
  <si>
    <t>8 thatch</t>
  </si>
  <si>
    <t>Predominant type of roof covering - PARENT  * Predominant type of roof covering - CHILD</t>
  </si>
  <si>
    <t>Predominant type of roof covering - PARENT  * Predominant type of roof covering - CHILD  Crosstabulation</t>
  </si>
  <si>
    <t>typerstrR</t>
  </si>
  <si>
    <t>Predominant type of roof stucture - PARENT</t>
  </si>
  <si>
    <t>Predominant type of roof stucture - CHILD</t>
  </si>
  <si>
    <t>Predominant type of roof stucture - PARENT  - level of agreement</t>
  </si>
  <si>
    <t>1 pitched</t>
  </si>
  <si>
    <t>2 mansard</t>
  </si>
  <si>
    <t>3 flat</t>
  </si>
  <si>
    <t>4 chalet</t>
  </si>
  <si>
    <t>Predominant type of roof stucture - PARENT  * Predominant type of roof stucture - CHILD</t>
  </si>
  <si>
    <t>Predominant type of roof stucture - PARENT  * Predominant type of roof stucture - CHILD  Crosstabulation</t>
  </si>
  <si>
    <t>typewstrR</t>
  </si>
  <si>
    <t>Predominant type of wall stucture - PARENT</t>
  </si>
  <si>
    <t>Predominant type of wall stucture - CHILD</t>
  </si>
  <si>
    <t>Predominant type of wall stucture - PARENT  - level of agreement</t>
  </si>
  <si>
    <t>1 masonry cavity</t>
  </si>
  <si>
    <t>3 9 inch solid</t>
  </si>
  <si>
    <t>4 greater than 9 inch solid</t>
  </si>
  <si>
    <t>5 in situ concrete</t>
  </si>
  <si>
    <t>6 concrete panels</t>
  </si>
  <si>
    <t>7 timber panels</t>
  </si>
  <si>
    <t>Predominant type of wall stucture - PARENT  * Predominant type of wall stucture - CHILD</t>
  </si>
  <si>
    <t>Predominant type of wall stucture - PARENT  * Predominant type of wall stucture - CHILD  Crosstabulation</t>
  </si>
  <si>
    <t>typewfinR</t>
  </si>
  <si>
    <t>Predominant type of wall finish - PARENT</t>
  </si>
  <si>
    <t>Predominant type of wall finish - CHILD</t>
  </si>
  <si>
    <t>Predominant type of wall finish - PARENT  - level of agreement</t>
  </si>
  <si>
    <t>1 masonry pointing</t>
  </si>
  <si>
    <t>2 non-masonry natural</t>
  </si>
  <si>
    <t>3 rendered</t>
  </si>
  <si>
    <t>5 tile hung</t>
  </si>
  <si>
    <t>7 wood/metal/plastic panels</t>
  </si>
  <si>
    <t>Predominant type of wall finish - PARENT  * Predominant type of wall finish - CHILD</t>
  </si>
  <si>
    <t>Predominant type of wall finish - PARENT  * Predominant type of wall finish - CHILD  Crosstabulation</t>
  </si>
  <si>
    <t>typewinR</t>
  </si>
  <si>
    <t>Predominant type of window - PARENT</t>
  </si>
  <si>
    <t>Predominant type of window - CHILD</t>
  </si>
  <si>
    <t>Predominant type of window - PARENT  - level of agreement</t>
  </si>
  <si>
    <t>1 single-glazed- wood casement</t>
  </si>
  <si>
    <t>2 single-glazed- wood sash</t>
  </si>
  <si>
    <t>3 single-glazed- UPVC</t>
  </si>
  <si>
    <t>4 single-glazed- metal</t>
  </si>
  <si>
    <t>5 double-glazed- wood</t>
  </si>
  <si>
    <t>6 double-glazed- UPVC</t>
  </si>
  <si>
    <t>7 double-glazed- metal</t>
  </si>
  <si>
    <t>Predominant type of window - PARENT  * Predominant type of window - CHILD</t>
  </si>
  <si>
    <t>Predominant type of window - PARENT  * Predominant type of window - CHILD  Crosstabulation</t>
  </si>
  <si>
    <t>*</t>
  </si>
  <si>
    <t>zero</t>
  </si>
  <si>
    <t>-</t>
  </si>
  <si>
    <t>basementR</t>
  </si>
  <si>
    <t>Basement present in dwelling - PARENT</t>
  </si>
  <si>
    <t>Basement present in dwelling - CHILD</t>
  </si>
  <si>
    <t>Basement present in dwelling - PARENT  - level of agreement</t>
  </si>
  <si>
    <t>1 Yes</t>
  </si>
  <si>
    <t>2 No</t>
  </si>
  <si>
    <t>Basement present in dwelling - PARENT  * Basement present in dwelling - CHILD</t>
  </si>
  <si>
    <t>Basement present in dwelling - PARENT  * Basement present in dwelling - CHILD  Crosstabulation</t>
  </si>
  <si>
    <t>wallcavxR</t>
  </si>
  <si>
    <t>Type of wall - PARENT</t>
  </si>
  <si>
    <t>Type of wall - CHILD</t>
  </si>
  <si>
    <t>Type of wall - PARENT  - level of agreement</t>
  </si>
  <si>
    <t>1 cavity wall</t>
  </si>
  <si>
    <t>2 other</t>
  </si>
  <si>
    <t>3</t>
  </si>
  <si>
    <t>Type of wall - PARENT  * Type of wall - CHILD</t>
  </si>
  <si>
    <t>Type of wall - PARENT  * Type of wall - CHILD  Crosstabulation</t>
  </si>
  <si>
    <t>wallinsxR</t>
  </si>
  <si>
    <t>Type of wall and insulation - PARENT</t>
  </si>
  <si>
    <t>Type of wall and insulation - CHILD</t>
  </si>
  <si>
    <t>Type of wall and insulation - PARENT  - level of agreement</t>
  </si>
  <si>
    <t>1 cavity with insulation</t>
  </si>
  <si>
    <t>2 cavity uninsulated</t>
  </si>
  <si>
    <t>3 other</t>
  </si>
  <si>
    <t>4</t>
  </si>
  <si>
    <t>5</t>
  </si>
  <si>
    <t>Type of wall and insulation - PARENT  * Type of wall and insulation - CHILD</t>
  </si>
  <si>
    <t>Type of wall and insulation - PARENT  * Type of wall and insulation - CHILD  Crosstabulation</t>
  </si>
  <si>
    <t>AtticR</t>
  </si>
  <si>
    <t>Attic present in dwelling - PARENT</t>
  </si>
  <si>
    <t>Attic present in dwelling - CHILD</t>
  </si>
  <si>
    <t>Attic present in dwelling - PARENT  - level of agreement</t>
  </si>
  <si>
    <t>Attic present in dwelling - PARENT  * Attic present in dwelling - CHILD</t>
  </si>
  <si>
    <t>Attic present in dwelling - PARENT  * Attic present in dwelling - CHILD  Crosstabulation</t>
  </si>
  <si>
    <t>Annex 1</t>
  </si>
  <si>
    <t>Stock profile measures</t>
  </si>
  <si>
    <t xml:space="preserve">English Housing Survey Methodology Paper - Findings from the 2014-15 Surveyor Variability Study </t>
  </si>
  <si>
    <t>OVERVIEW OF RESULTS</t>
  </si>
  <si>
    <t>Overview</t>
  </si>
  <si>
    <t>CROSSTABULATIONS</t>
  </si>
  <si>
    <t>Construction date</t>
  </si>
  <si>
    <t>Type of wall</t>
  </si>
  <si>
    <t xml:space="preserve">Attic present in dwelling </t>
  </si>
  <si>
    <t>Dwelling type (8 groups)</t>
  </si>
  <si>
    <t xml:space="preserve">Annex 1a: results and crosstabulations - stock profile survey measures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</si>
</sst>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E+00"/>
    <numFmt numFmtId="167" formatCode="&quot;Yes&quot;;&quot;Yes&quot;;&quot;No&quot;"/>
    <numFmt numFmtId="168" formatCode="&quot;True&quot;;&quot;True&quot;;&quot;False&quot;"/>
    <numFmt numFmtId="169" formatCode="&quot;On&quot;;&quot;On&quot;;&quot;Off&quot;"/>
    <numFmt numFmtId="170" formatCode="[$€-2]\ #,##0.00_);[Red]\([$€-2]\ #,##0.00\)"/>
    <numFmt numFmtId="171" formatCode="###0"/>
    <numFmt numFmtId="172" formatCode="###0.0"/>
    <numFmt numFmtId="173" formatCode="###0.0%"/>
    <numFmt numFmtId="174" formatCode="###0.000"/>
    <numFmt numFmtId="175" formatCode="####.000"/>
    <numFmt numFmtId="176" formatCode="####.0"/>
  </numFmts>
  <fonts count="65">
    <font>
      <sz val="11"/>
      <color theme="1"/>
      <name val="Calibri"/>
      <family val="2"/>
    </font>
    <font>
      <sz val="11"/>
      <color indexed="8"/>
      <name val="Calibri"/>
      <family val="2"/>
    </font>
    <font>
      <sz val="8"/>
      <color indexed="8"/>
      <name val="Arial"/>
      <family val="2"/>
    </font>
    <font>
      <sz val="8"/>
      <color indexed="8"/>
      <name val="Calibri"/>
      <family val="2"/>
    </font>
    <font>
      <b/>
      <sz val="8"/>
      <color indexed="8"/>
      <name val="Calibri"/>
      <family val="2"/>
    </font>
    <font>
      <u val="single"/>
      <sz val="8"/>
      <color indexed="12"/>
      <name val="Calibri"/>
      <family val="2"/>
    </font>
    <font>
      <b/>
      <sz val="14"/>
      <color indexed="8"/>
      <name val="Calibri"/>
      <family val="2"/>
    </font>
    <font>
      <sz val="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sz val="10"/>
      <color indexed="8"/>
      <name val="Calibri"/>
      <family val="2"/>
    </font>
    <font>
      <vertAlign val="superscript"/>
      <sz val="8"/>
      <color indexed="8"/>
      <name val="Calibri"/>
      <family val="2"/>
    </font>
    <font>
      <u val="single"/>
      <sz val="11"/>
      <color indexed="36"/>
      <name val="Calibri"/>
      <family val="2"/>
    </font>
    <font>
      <b/>
      <sz val="20"/>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indexed="8"/>
      <name val="Courier New"/>
      <family val="2"/>
    </font>
    <font>
      <b/>
      <sz val="14"/>
      <color indexed="8"/>
      <name val="Arial Bold"/>
      <family val="2"/>
    </font>
    <font>
      <sz val="10"/>
      <color indexed="8"/>
      <name val="Arial"/>
      <family val="2"/>
    </font>
    <font>
      <b/>
      <sz val="10"/>
      <color indexed="8"/>
      <name val="Arial"/>
      <family val="2"/>
    </font>
    <font>
      <sz val="8"/>
      <color indexed="10"/>
      <name val="Calibri"/>
      <family val="2"/>
    </font>
    <font>
      <b/>
      <sz val="9"/>
      <color indexed="8"/>
      <name val="Arial Bold"/>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family val="2"/>
    </font>
    <font>
      <sz val="11"/>
      <color rgb="FF000000"/>
      <name val="Courier New"/>
      <family val="2"/>
    </font>
    <font>
      <b/>
      <sz val="14"/>
      <color rgb="FF000000"/>
      <name val="Arial Bold"/>
      <family val="2"/>
    </font>
    <font>
      <sz val="10"/>
      <color theme="1"/>
      <name val="Arial"/>
      <family val="2"/>
    </font>
    <font>
      <b/>
      <sz val="10"/>
      <color theme="1"/>
      <name val="Arial"/>
      <family val="2"/>
    </font>
    <font>
      <sz val="8"/>
      <color rgb="FFFF0000"/>
      <name val="Calibri"/>
      <family val="2"/>
    </font>
    <font>
      <b/>
      <sz val="9"/>
      <color rgb="FF000000"/>
      <name val="Arial Bold"/>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bottom/>
    </border>
    <border>
      <left style="medium"/>
      <right style="medium"/>
      <top style="thick"/>
      <bottom/>
    </border>
    <border>
      <left style="thick"/>
      <right style="medium"/>
      <top style="thick"/>
      <bottom/>
    </border>
    <border>
      <left/>
      <right style="medium"/>
      <top style="thick"/>
      <bottom/>
    </border>
    <border>
      <left style="medium"/>
      <right/>
      <top style="thick"/>
      <bottom/>
    </border>
    <border>
      <left style="medium"/>
      <right style="thick"/>
      <top style="thick"/>
      <bottom style="thick"/>
    </border>
    <border>
      <left/>
      <right/>
      <top style="thick"/>
      <bottom style="thin"/>
    </border>
    <border>
      <left style="thick"/>
      <right/>
      <top/>
      <bottom/>
    </border>
    <border>
      <left/>
      <right style="thick"/>
      <top/>
      <bottom/>
    </border>
    <border>
      <left/>
      <right/>
      <top style="thin"/>
      <bottom style="thin"/>
    </border>
    <border>
      <left/>
      <right/>
      <top style="thin"/>
      <bottom style="thick"/>
    </border>
    <border>
      <left/>
      <right/>
      <top style="thin"/>
      <bottom/>
    </border>
    <border>
      <left/>
      <right style="thick"/>
      <top/>
      <bottom style="thin"/>
    </border>
    <border>
      <left/>
      <right style="thick"/>
      <top style="thick"/>
      <bottom style="thin"/>
    </border>
    <border>
      <left style="thick"/>
      <right/>
      <top/>
      <bottom style="thin"/>
    </border>
    <border>
      <left style="thick"/>
      <right/>
      <top style="thin"/>
      <bottom style="thin"/>
    </border>
    <border>
      <left style="medium"/>
      <right style="medium"/>
      <top style="thin"/>
      <bottom style="thin"/>
    </border>
    <border>
      <left/>
      <right style="thick"/>
      <top style="thin"/>
      <bottom style="thin"/>
    </border>
    <border>
      <left/>
      <right style="thick"/>
      <top style="thin"/>
      <bottom style="thick"/>
    </border>
    <border>
      <left style="medium"/>
      <right style="medium"/>
      <top style="thin"/>
      <bottom style="thick"/>
    </border>
    <border>
      <left style="medium"/>
      <right style="medium"/>
      <top style="thick"/>
      <bottom style="thin"/>
    </border>
    <border>
      <left style="medium"/>
      <right/>
      <top style="thick"/>
      <bottom style="thin"/>
    </border>
    <border>
      <left/>
      <right style="thick"/>
      <top style="thin"/>
      <bottom/>
    </border>
    <border>
      <left/>
      <right/>
      <top/>
      <bottom style="thick"/>
    </border>
    <border>
      <left/>
      <right style="thick"/>
      <top/>
      <bottom style="thick"/>
    </border>
    <border>
      <left style="thick"/>
      <right/>
      <top/>
      <bottom style="thick"/>
    </border>
    <border>
      <left style="thick"/>
      <right style="medium"/>
      <top style="thick"/>
      <bottom style="thin"/>
    </border>
    <border>
      <left style="thick"/>
      <right/>
      <top style="thick"/>
      <bottom>
        <color indexed="63"/>
      </bottom>
    </border>
    <border>
      <left style="thick"/>
      <right style="medium"/>
      <top style="thin"/>
      <bottom/>
    </border>
    <border>
      <left style="thick"/>
      <right>
        <color indexed="63"/>
      </right>
      <top style="thin"/>
      <bottom>
        <color indexed="63"/>
      </bottom>
    </border>
    <border>
      <left/>
      <right style="thick"/>
      <top style="thick"/>
      <bottom/>
    </border>
    <border>
      <left style="thick"/>
      <right/>
      <top style="thick"/>
      <bottom style="thick"/>
    </border>
    <border>
      <left style="medium"/>
      <right style="medium"/>
      <top style="thick"/>
      <bottom style="thick"/>
    </border>
    <border>
      <left/>
      <right/>
      <top style="thick"/>
      <bottom style="thick"/>
    </border>
    <border>
      <left/>
      <right style="thick"/>
      <top style="thick"/>
      <bottom style="thick"/>
    </border>
    <border>
      <left style="thick"/>
      <right style="medium"/>
      <top style="thick"/>
      <bottom style="thick"/>
    </border>
    <border>
      <left style="thick"/>
      <right style="medium"/>
      <top style="thin"/>
      <bottom style="thin"/>
    </border>
    <border>
      <left style="thick"/>
      <right style="medium"/>
      <top style="thin"/>
      <bottom style="thick"/>
    </border>
    <border>
      <left/>
      <right/>
      <top/>
      <bottom style="thin"/>
    </border>
    <border>
      <left style="thick">
        <color rgb="FF000000"/>
      </left>
      <right style="thin">
        <color rgb="FF000000"/>
      </right>
      <top style="thick">
        <color rgb="FF000000"/>
      </top>
      <bottom style="thick">
        <color rgb="FF000000"/>
      </bottom>
    </border>
    <border>
      <left style="thin">
        <color rgb="FF000000"/>
      </left>
      <right style="thin">
        <color rgb="FF000000"/>
      </right>
      <top style="thick">
        <color rgb="FF000000"/>
      </top>
      <bottom style="thick">
        <color rgb="FF000000"/>
      </bottom>
    </border>
    <border>
      <left style="thin">
        <color rgb="FF000000"/>
      </left>
      <right style="thick">
        <color rgb="FF000000"/>
      </right>
      <top style="thick">
        <color rgb="FF000000"/>
      </top>
      <bottom style="thick">
        <color rgb="FF000000"/>
      </bottom>
    </border>
    <border>
      <left>
        <color rgb="FF000000"/>
      </left>
      <right style="thick">
        <color rgb="FF000000"/>
      </right>
      <top style="thick">
        <color rgb="FF000000"/>
      </top>
      <bottom>
        <color rgb="FF000000"/>
      </bottom>
    </border>
    <border>
      <left style="thick">
        <color rgb="FF000000"/>
      </left>
      <right style="thin">
        <color rgb="FF000000"/>
      </right>
      <top style="thick">
        <color rgb="FF000000"/>
      </top>
      <bottom>
        <color rgb="FF000000"/>
      </bottom>
    </border>
    <border>
      <left style="thin">
        <color rgb="FF000000"/>
      </left>
      <right style="thin">
        <color rgb="FF000000"/>
      </right>
      <top style="thick">
        <color rgb="FF000000"/>
      </top>
      <bottom>
        <color rgb="FF000000"/>
      </bottom>
    </border>
    <border>
      <left style="thin">
        <color rgb="FF000000"/>
      </left>
      <right style="thick">
        <color rgb="FF000000"/>
      </right>
      <top style="thick">
        <color rgb="FF000000"/>
      </top>
      <bottom>
        <color rgb="FF000000"/>
      </bottom>
    </border>
    <border>
      <left>
        <color rgb="FF000000"/>
      </left>
      <right style="thick">
        <color rgb="FF000000"/>
      </right>
      <top>
        <color rgb="FF000000"/>
      </top>
      <bottom>
        <color rgb="FF000000"/>
      </bottom>
    </border>
    <border>
      <left style="thick">
        <color rgb="FF000000"/>
      </left>
      <right style="thin">
        <color rgb="FF000000"/>
      </right>
      <top>
        <color rgb="FF000000"/>
      </top>
      <bottom>
        <color rgb="FF000000"/>
      </bottom>
    </border>
    <border>
      <left style="thin">
        <color rgb="FF000000"/>
      </left>
      <right style="thin">
        <color rgb="FF000000"/>
      </right>
      <top>
        <color rgb="FF000000"/>
      </top>
      <bottom>
        <color rgb="FF000000"/>
      </bottom>
    </border>
    <border>
      <left style="thin">
        <color rgb="FF000000"/>
      </left>
      <right style="thick">
        <color rgb="FF000000"/>
      </right>
      <top>
        <color rgb="FF000000"/>
      </top>
      <bottom>
        <color rgb="FF000000"/>
      </bottom>
    </border>
    <border>
      <left>
        <color rgb="FF000000"/>
      </left>
      <right style="thick">
        <color rgb="FF000000"/>
      </right>
      <top>
        <color rgb="FF000000"/>
      </top>
      <bottom style="thick">
        <color rgb="FF000000"/>
      </bottom>
    </border>
    <border>
      <left style="thick">
        <color rgb="FF000000"/>
      </left>
      <right style="thin">
        <color rgb="FF000000"/>
      </right>
      <top>
        <color rgb="FF000000"/>
      </top>
      <bottom style="thick">
        <color rgb="FF000000"/>
      </bottom>
    </border>
    <border>
      <left style="thin">
        <color rgb="FF000000"/>
      </left>
      <right style="thin">
        <color rgb="FF000000"/>
      </right>
      <top>
        <color rgb="FF000000"/>
      </top>
      <bottom style="thick">
        <color rgb="FF000000"/>
      </bottom>
    </border>
    <border>
      <left style="thin">
        <color rgb="FF000000"/>
      </left>
      <right style="thick">
        <color rgb="FF000000"/>
      </right>
      <top>
        <color rgb="FF000000"/>
      </top>
      <bottom style="thick">
        <color rgb="FF000000"/>
      </bottom>
    </border>
    <border>
      <left style="thick">
        <color rgb="FF000000"/>
      </left>
      <right>
        <color rgb="FF000000"/>
      </right>
      <top>
        <color rgb="FF000000"/>
      </top>
      <bottom>
        <color rgb="FF000000"/>
      </bottom>
    </border>
    <border>
      <left style="thick">
        <color rgb="FF000000"/>
      </left>
      <right>
        <color rgb="FF000000"/>
      </right>
      <top style="thick">
        <color rgb="FF000000"/>
      </top>
      <bottom style="thick">
        <color rgb="FF000000"/>
      </bottom>
    </border>
    <border>
      <left>
        <color rgb="FF000000"/>
      </left>
      <right style="thick">
        <color rgb="FF000000"/>
      </right>
      <top style="thick">
        <color rgb="FF000000"/>
      </top>
      <bottom style="thick">
        <color rgb="FF000000"/>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ck">
        <color rgb="FF000000"/>
      </left>
      <right style="thick">
        <color rgb="FF000000"/>
      </right>
      <top style="thick">
        <color rgb="FF000000"/>
      </top>
      <bottom style="thick">
        <color rgb="FF000000"/>
      </bottom>
    </border>
    <border>
      <left style="thick">
        <color rgb="FF000000"/>
      </left>
      <right style="thick">
        <color rgb="FF000000"/>
      </right>
      <top style="thick">
        <color rgb="FF000000"/>
      </top>
      <bottom>
        <color rgb="FF000000"/>
      </bottom>
    </border>
    <border>
      <left style="thick">
        <color rgb="FF000000"/>
      </left>
      <right style="thick">
        <color rgb="FF000000"/>
      </right>
      <top>
        <color rgb="FF000000"/>
      </top>
      <bottom>
        <color rgb="FF000000"/>
      </bottom>
    </border>
    <border>
      <left style="thick">
        <color rgb="FF000000"/>
      </left>
      <right style="thick">
        <color rgb="FF000000"/>
      </right>
      <top>
        <color rgb="FF000000"/>
      </top>
      <bottom style="thick">
        <color rgb="FF000000"/>
      </bottom>
    </border>
    <border>
      <left style="medium"/>
      <right style="thick"/>
      <top style="thick"/>
      <bottom>
        <color indexed="63"/>
      </bottom>
    </border>
    <border>
      <left style="medium"/>
      <right style="thick"/>
      <top>
        <color indexed="63"/>
      </top>
      <bottom>
        <color indexed="63"/>
      </bottom>
    </border>
    <border>
      <left style="medium"/>
      <right style="thick"/>
      <top>
        <color indexed="63"/>
      </top>
      <bottom style="thick"/>
    </border>
    <border>
      <left style="thick">
        <color rgb="FF000000"/>
      </left>
      <right>
        <color rgb="FF000000"/>
      </right>
      <top style="thick">
        <color rgb="FF000000"/>
      </top>
      <bottom>
        <color rgb="FF000000"/>
      </bottom>
    </border>
    <border>
      <left style="thick">
        <color rgb="FF000000"/>
      </left>
      <right>
        <color rgb="FF000000"/>
      </right>
      <top>
        <color rgb="FF000000"/>
      </top>
      <bottom style="thick">
        <color rgb="FF000000"/>
      </bottom>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s>
  <cellStyleXfs count="2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0" borderId="0">
      <alignment/>
      <protection/>
    </xf>
    <xf numFmtId="0" fontId="1" fillId="31" borderId="7" applyNumberFormat="0" applyFont="0" applyAlignment="0" applyProtection="0"/>
    <xf numFmtId="0" fontId="54" fillId="26" borderId="8" applyNumberFormat="0" applyAlignment="0" applyProtection="0"/>
    <xf numFmtId="9"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44">
    <xf numFmtId="0" fontId="0" fillId="0" borderId="0" xfId="0" applyFont="1" applyAlignment="1">
      <alignment/>
    </xf>
    <xf numFmtId="0" fontId="0" fillId="0" borderId="0" xfId="0" applyFill="1" applyAlignment="1">
      <alignment/>
    </xf>
    <xf numFmtId="0" fontId="8" fillId="0" borderId="10" xfId="0" applyFont="1" applyFill="1" applyBorder="1" applyAlignment="1">
      <alignment horizontal="center" wrapText="1"/>
    </xf>
    <xf numFmtId="0" fontId="6" fillId="0" borderId="0" xfId="0" applyFont="1" applyFill="1" applyAlignment="1">
      <alignment/>
    </xf>
    <xf numFmtId="0" fontId="3" fillId="0" borderId="0" xfId="0" applyFont="1" applyFill="1" applyAlignment="1">
      <alignment/>
    </xf>
    <xf numFmtId="1" fontId="3" fillId="0" borderId="0" xfId="0" applyNumberFormat="1" applyFont="1" applyFill="1" applyAlignment="1">
      <alignment/>
    </xf>
    <xf numFmtId="165" fontId="3" fillId="0" borderId="0" xfId="0" applyNumberFormat="1" applyFont="1" applyFill="1" applyAlignment="1">
      <alignment/>
    </xf>
    <xf numFmtId="0" fontId="8" fillId="0" borderId="11" xfId="0" applyFont="1" applyFill="1" applyBorder="1" applyAlignment="1">
      <alignment horizontal="center" wrapText="1"/>
    </xf>
    <xf numFmtId="0" fontId="8" fillId="0" borderId="12" xfId="0" applyFont="1" applyFill="1" applyBorder="1" applyAlignment="1">
      <alignment horizontal="center" wrapText="1"/>
    </xf>
    <xf numFmtId="1" fontId="8" fillId="0" borderId="11" xfId="0" applyNumberFormat="1" applyFont="1" applyFill="1" applyBorder="1" applyAlignment="1">
      <alignment horizontal="center" wrapText="1"/>
    </xf>
    <xf numFmtId="1" fontId="8" fillId="0" borderId="13" xfId="0" applyNumberFormat="1" applyFont="1" applyFill="1" applyBorder="1" applyAlignment="1">
      <alignment horizontal="center" wrapText="1"/>
    </xf>
    <xf numFmtId="165" fontId="8" fillId="0" borderId="14" xfId="0" applyNumberFormat="1" applyFont="1" applyFill="1" applyBorder="1" applyAlignment="1">
      <alignment horizontal="center" wrapText="1"/>
    </xf>
    <xf numFmtId="0" fontId="8" fillId="0" borderId="0" xfId="0" applyFont="1" applyFill="1" applyAlignment="1">
      <alignment/>
    </xf>
    <xf numFmtId="0" fontId="2" fillId="0" borderId="0" xfId="0" applyFont="1" applyFill="1" applyBorder="1" applyAlignment="1">
      <alignment/>
    </xf>
    <xf numFmtId="0" fontId="0" fillId="0" borderId="0" xfId="0" applyFill="1" applyBorder="1" applyAlignment="1">
      <alignment/>
    </xf>
    <xf numFmtId="0" fontId="3" fillId="0" borderId="0" xfId="0" applyNumberFormat="1" applyFont="1" applyFill="1" applyAlignment="1">
      <alignment/>
    </xf>
    <xf numFmtId="0" fontId="8" fillId="0" borderId="15" xfId="0" applyFont="1" applyFill="1" applyBorder="1" applyAlignment="1">
      <alignment horizontal="center" wrapText="1"/>
    </xf>
    <xf numFmtId="0" fontId="3" fillId="0" borderId="16" xfId="0" applyFont="1" applyFill="1" applyBorder="1" applyAlignment="1">
      <alignment wrapText="1"/>
    </xf>
    <xf numFmtId="1" fontId="3" fillId="32" borderId="17" xfId="0" applyNumberFormat="1" applyFont="1" applyFill="1" applyBorder="1" applyAlignment="1">
      <alignment horizontal="right"/>
    </xf>
    <xf numFmtId="164" fontId="3" fillId="32" borderId="0" xfId="0" applyNumberFormat="1" applyFont="1" applyFill="1" applyBorder="1" applyAlignment="1">
      <alignment horizontal="right"/>
    </xf>
    <xf numFmtId="164" fontId="3" fillId="32" borderId="18" xfId="0" applyNumberFormat="1" applyFont="1" applyFill="1" applyBorder="1" applyAlignment="1">
      <alignment horizontal="right"/>
    </xf>
    <xf numFmtId="1" fontId="3" fillId="33" borderId="17" xfId="0" applyNumberFormat="1" applyFont="1" applyFill="1" applyBorder="1" applyAlignment="1">
      <alignment horizontal="right"/>
    </xf>
    <xf numFmtId="164" fontId="3" fillId="33" borderId="0" xfId="0" applyNumberFormat="1" applyFont="1" applyFill="1" applyBorder="1" applyAlignment="1">
      <alignment horizontal="right"/>
    </xf>
    <xf numFmtId="0" fontId="3" fillId="0" borderId="19" xfId="0" applyFont="1" applyFill="1" applyBorder="1" applyAlignment="1">
      <alignment horizontal="left" wrapText="1" indent="1"/>
    </xf>
    <xf numFmtId="0" fontId="3" fillId="0" borderId="20" xfId="0" applyFont="1" applyFill="1" applyBorder="1" applyAlignment="1">
      <alignment horizontal="left" wrapText="1" indent="1"/>
    </xf>
    <xf numFmtId="0" fontId="3" fillId="0" borderId="21" xfId="0" applyFont="1" applyFill="1" applyBorder="1" applyAlignment="1">
      <alignment horizontal="left" wrapText="1" indent="1"/>
    </xf>
    <xf numFmtId="164" fontId="3" fillId="0" borderId="16" xfId="0" applyNumberFormat="1" applyFont="1" applyFill="1" applyBorder="1" applyAlignment="1">
      <alignment horizontal="right"/>
    </xf>
    <xf numFmtId="0" fontId="1" fillId="0" borderId="0" xfId="0" applyFont="1" applyFill="1" applyAlignment="1">
      <alignment/>
    </xf>
    <xf numFmtId="166" fontId="1" fillId="0" borderId="0" xfId="0" applyNumberFormat="1" applyFont="1" applyFill="1" applyBorder="1" applyAlignment="1">
      <alignment/>
    </xf>
    <xf numFmtId="0" fontId="1" fillId="0" borderId="0" xfId="0" applyNumberFormat="1" applyFont="1" applyFill="1" applyAlignment="1">
      <alignment/>
    </xf>
    <xf numFmtId="1" fontId="1" fillId="0" borderId="0" xfId="0" applyNumberFormat="1" applyFont="1" applyFill="1" applyAlignment="1">
      <alignment/>
    </xf>
    <xf numFmtId="11" fontId="1" fillId="0" borderId="0" xfId="0" applyNumberFormat="1" applyFont="1" applyFill="1" applyAlignment="1">
      <alignment/>
    </xf>
    <xf numFmtId="164" fontId="1" fillId="0" borderId="0" xfId="0" applyNumberFormat="1" applyFont="1" applyFill="1" applyAlignment="1">
      <alignment/>
    </xf>
    <xf numFmtId="166" fontId="1" fillId="0" borderId="0" xfId="0" applyNumberFormat="1" applyFont="1" applyFill="1" applyAlignment="1">
      <alignment/>
    </xf>
    <xf numFmtId="164" fontId="3" fillId="0" borderId="22" xfId="0" applyNumberFormat="1" applyFont="1" applyFill="1" applyBorder="1" applyAlignment="1">
      <alignment horizontal="right"/>
    </xf>
    <xf numFmtId="164" fontId="3" fillId="0" borderId="23" xfId="0" applyNumberFormat="1" applyFont="1" applyFill="1" applyBorder="1" applyAlignment="1">
      <alignment horizontal="right"/>
    </xf>
    <xf numFmtId="1" fontId="3" fillId="0" borderId="24" xfId="0" applyNumberFormat="1" applyFont="1" applyFill="1" applyBorder="1" applyAlignment="1">
      <alignment horizontal="right"/>
    </xf>
    <xf numFmtId="1" fontId="3" fillId="0" borderId="25" xfId="0" applyNumberFormat="1" applyFont="1" applyFill="1" applyBorder="1" applyAlignment="1">
      <alignment horizontal="right" indent="1"/>
    </xf>
    <xf numFmtId="164" fontId="3" fillId="0" borderId="26" xfId="0" applyNumberFormat="1" applyFont="1" applyFill="1" applyBorder="1" applyAlignment="1">
      <alignment horizontal="right" indent="1"/>
    </xf>
    <xf numFmtId="164" fontId="3" fillId="0" borderId="19" xfId="0" applyNumberFormat="1" applyFont="1" applyFill="1" applyBorder="1" applyAlignment="1">
      <alignment horizontal="right" indent="1"/>
    </xf>
    <xf numFmtId="164" fontId="3" fillId="0" borderId="27" xfId="0" applyNumberFormat="1" applyFont="1" applyFill="1" applyBorder="1" applyAlignment="1">
      <alignment horizontal="right" indent="1"/>
    </xf>
    <xf numFmtId="164" fontId="3" fillId="0" borderId="28" xfId="0" applyNumberFormat="1" applyFont="1" applyFill="1" applyBorder="1" applyAlignment="1">
      <alignment horizontal="right" indent="1"/>
    </xf>
    <xf numFmtId="164" fontId="3" fillId="0" borderId="29" xfId="0" applyNumberFormat="1" applyFont="1" applyFill="1" applyBorder="1" applyAlignment="1">
      <alignment horizontal="right" indent="1"/>
    </xf>
    <xf numFmtId="164" fontId="3" fillId="0" borderId="20" xfId="0" applyNumberFormat="1" applyFont="1" applyFill="1" applyBorder="1" applyAlignment="1">
      <alignment horizontal="right" indent="1"/>
    </xf>
    <xf numFmtId="1" fontId="3" fillId="0" borderId="30" xfId="0" applyNumberFormat="1" applyFont="1" applyFill="1" applyBorder="1" applyAlignment="1">
      <alignment horizontal="right" wrapText="1" indent="1"/>
    </xf>
    <xf numFmtId="1" fontId="3" fillId="0" borderId="30" xfId="0" applyNumberFormat="1" applyFont="1" applyFill="1" applyBorder="1" applyAlignment="1">
      <alignment horizontal="right" indent="1"/>
    </xf>
    <xf numFmtId="165" fontId="3" fillId="0" borderId="31" xfId="0" applyNumberFormat="1" applyFont="1" applyFill="1" applyBorder="1" applyAlignment="1">
      <alignment horizontal="right" indent="1"/>
    </xf>
    <xf numFmtId="0" fontId="3" fillId="0" borderId="21" xfId="0" applyFont="1" applyFill="1" applyBorder="1" applyAlignment="1">
      <alignment horizontal="right" wrapText="1" indent="1"/>
    </xf>
    <xf numFmtId="0" fontId="3" fillId="0" borderId="32" xfId="0" applyFont="1" applyFill="1" applyBorder="1" applyAlignment="1">
      <alignment horizontal="right" wrapText="1" indent="1"/>
    </xf>
    <xf numFmtId="0" fontId="3" fillId="0" borderId="33" xfId="0" applyFont="1" applyFill="1" applyBorder="1" applyAlignment="1">
      <alignment horizontal="right" wrapText="1" indent="1"/>
    </xf>
    <xf numFmtId="0" fontId="3" fillId="0" borderId="34" xfId="0" applyFont="1" applyFill="1" applyBorder="1" applyAlignment="1">
      <alignment horizontal="right" wrapText="1" indent="1"/>
    </xf>
    <xf numFmtId="0" fontId="3" fillId="0" borderId="0" xfId="0" applyFont="1" applyFill="1" applyBorder="1" applyAlignment="1">
      <alignment horizontal="right" wrapText="1" indent="1"/>
    </xf>
    <xf numFmtId="0" fontId="3" fillId="0" borderId="18" xfId="0" applyFont="1" applyFill="1" applyBorder="1" applyAlignment="1">
      <alignment horizontal="right" wrapText="1" indent="1"/>
    </xf>
    <xf numFmtId="0" fontId="3" fillId="0" borderId="21" xfId="0" applyFont="1" applyFill="1" applyBorder="1" applyAlignment="1">
      <alignment horizontal="right" indent="1"/>
    </xf>
    <xf numFmtId="0" fontId="3" fillId="0" borderId="32" xfId="0" applyFont="1" applyFill="1" applyBorder="1" applyAlignment="1">
      <alignment horizontal="right" indent="1"/>
    </xf>
    <xf numFmtId="0" fontId="3" fillId="0" borderId="0" xfId="0" applyFont="1" applyFill="1" applyBorder="1" applyAlignment="1">
      <alignment horizontal="right" indent="1"/>
    </xf>
    <xf numFmtId="0" fontId="3" fillId="0" borderId="18" xfId="0" applyFont="1" applyFill="1" applyBorder="1" applyAlignment="1">
      <alignment horizontal="right" indent="1"/>
    </xf>
    <xf numFmtId="0" fontId="3" fillId="0" borderId="33" xfId="0" applyFont="1" applyFill="1" applyBorder="1" applyAlignment="1">
      <alignment horizontal="right" indent="1"/>
    </xf>
    <xf numFmtId="0" fontId="3" fillId="0" borderId="34" xfId="0" applyFont="1" applyFill="1" applyBorder="1" applyAlignment="1">
      <alignment horizontal="right" indent="1"/>
    </xf>
    <xf numFmtId="0" fontId="0" fillId="0" borderId="0" xfId="0" applyFill="1" applyBorder="1" applyAlignment="1">
      <alignment horizontal="right"/>
    </xf>
    <xf numFmtId="0" fontId="4" fillId="0" borderId="17" xfId="0" applyFont="1" applyFill="1" applyBorder="1" applyAlignment="1">
      <alignment horizontal="center"/>
    </xf>
    <xf numFmtId="0" fontId="4" fillId="0" borderId="35" xfId="0" applyFont="1" applyFill="1" applyBorder="1" applyAlignment="1">
      <alignment horizontal="center"/>
    </xf>
    <xf numFmtId="0" fontId="4" fillId="0" borderId="30" xfId="0" applyFont="1" applyFill="1" applyBorder="1" applyAlignment="1">
      <alignment horizontal="center"/>
    </xf>
    <xf numFmtId="0" fontId="4" fillId="0" borderId="26" xfId="0" applyFont="1" applyFill="1" applyBorder="1" applyAlignment="1">
      <alignment horizontal="center"/>
    </xf>
    <xf numFmtId="0" fontId="4" fillId="0" borderId="29" xfId="0" applyFont="1" applyFill="1" applyBorder="1" applyAlignment="1">
      <alignment horizontal="center"/>
    </xf>
    <xf numFmtId="0" fontId="4" fillId="0" borderId="36" xfId="0" applyFont="1" applyFill="1" applyBorder="1" applyAlignment="1">
      <alignment horizontal="center"/>
    </xf>
    <xf numFmtId="0" fontId="4" fillId="0" borderId="37" xfId="0" applyFont="1" applyFill="1" applyBorder="1" applyAlignment="1">
      <alignment horizontal="center"/>
    </xf>
    <xf numFmtId="0" fontId="4" fillId="0" borderId="38" xfId="0" applyFont="1" applyFill="1" applyBorder="1" applyAlignment="1">
      <alignment horizontal="center"/>
    </xf>
    <xf numFmtId="0" fontId="12" fillId="0" borderId="0" xfId="0" applyFont="1" applyFill="1" applyAlignment="1">
      <alignment/>
    </xf>
    <xf numFmtId="0" fontId="3" fillId="34" borderId="0" xfId="0" applyFont="1" applyFill="1" applyBorder="1" applyAlignment="1">
      <alignment horizontal="right"/>
    </xf>
    <xf numFmtId="0" fontId="3" fillId="34" borderId="0" xfId="0" applyFont="1" applyFill="1" applyBorder="1" applyAlignment="1">
      <alignment/>
    </xf>
    <xf numFmtId="0" fontId="15" fillId="0" borderId="0" xfId="0" applyFont="1" applyFill="1" applyAlignment="1">
      <alignment/>
    </xf>
    <xf numFmtId="0" fontId="3" fillId="0" borderId="36" xfId="0" applyFont="1" applyFill="1" applyBorder="1" applyAlignment="1">
      <alignment horizontal="left" wrapText="1" indent="1"/>
    </xf>
    <xf numFmtId="0" fontId="3" fillId="0" borderId="39" xfId="0" applyFont="1" applyFill="1" applyBorder="1" applyAlignment="1">
      <alignment horizontal="left" wrapText="1" indent="1"/>
    </xf>
    <xf numFmtId="0" fontId="3" fillId="0" borderId="35" xfId="0" applyFont="1" applyFill="1" applyBorder="1" applyAlignment="1">
      <alignment horizontal="left" wrapText="1" indent="1"/>
    </xf>
    <xf numFmtId="0" fontId="3" fillId="0" borderId="17" xfId="0" applyFont="1" applyFill="1" applyBorder="1" applyAlignment="1">
      <alignment horizontal="left" wrapText="1" indent="1"/>
    </xf>
    <xf numFmtId="0" fontId="3" fillId="0" borderId="17" xfId="0" applyFont="1" applyFill="1" applyBorder="1" applyAlignment="1">
      <alignment horizontal="left" indent="1"/>
    </xf>
    <xf numFmtId="0" fontId="3" fillId="0" borderId="35" xfId="0" applyFont="1" applyFill="1" applyBorder="1" applyAlignment="1">
      <alignment horizontal="left" indent="1"/>
    </xf>
    <xf numFmtId="164" fontId="12" fillId="32" borderId="17" xfId="0" applyNumberFormat="1" applyFont="1" applyFill="1" applyBorder="1" applyAlignment="1">
      <alignment horizontal="center"/>
    </xf>
    <xf numFmtId="1" fontId="8" fillId="32" borderId="37" xfId="0" applyNumberFormat="1" applyFont="1" applyFill="1" applyBorder="1" applyAlignment="1">
      <alignment horizontal="center" wrapText="1"/>
    </xf>
    <xf numFmtId="164" fontId="8" fillId="32" borderId="10" xfId="0" applyNumberFormat="1" applyFont="1" applyFill="1" applyBorder="1" applyAlignment="1">
      <alignment horizontal="center" wrapText="1"/>
    </xf>
    <xf numFmtId="11" fontId="8" fillId="32" borderId="10" xfId="0" applyNumberFormat="1" applyFont="1" applyFill="1" applyBorder="1" applyAlignment="1">
      <alignment horizontal="center" wrapText="1"/>
    </xf>
    <xf numFmtId="166" fontId="8" fillId="32" borderId="40" xfId="0" applyNumberFormat="1" applyFont="1" applyFill="1" applyBorder="1" applyAlignment="1">
      <alignment horizontal="center" wrapText="1"/>
    </xf>
    <xf numFmtId="1" fontId="8" fillId="33" borderId="37" xfId="0" applyNumberFormat="1" applyFont="1" applyFill="1" applyBorder="1" applyAlignment="1">
      <alignment horizontal="center" wrapText="1"/>
    </xf>
    <xf numFmtId="164" fontId="8" fillId="33" borderId="10" xfId="0" applyNumberFormat="1" applyFont="1" applyFill="1" applyBorder="1" applyAlignment="1">
      <alignment horizontal="center" wrapText="1"/>
    </xf>
    <xf numFmtId="11" fontId="8" fillId="33" borderId="10" xfId="0" applyNumberFormat="1" applyFont="1" applyFill="1" applyBorder="1" applyAlignment="1">
      <alignment horizontal="center" wrapText="1"/>
    </xf>
    <xf numFmtId="166" fontId="8" fillId="33" borderId="40" xfId="0" applyNumberFormat="1" applyFont="1" applyFill="1" applyBorder="1" applyAlignment="1">
      <alignment horizontal="center" wrapText="1"/>
    </xf>
    <xf numFmtId="164" fontId="8" fillId="32" borderId="40" xfId="0" applyNumberFormat="1" applyFont="1" applyFill="1" applyBorder="1" applyAlignment="1">
      <alignment horizontal="center" wrapText="1"/>
    </xf>
    <xf numFmtId="164" fontId="8" fillId="0" borderId="41" xfId="0" applyNumberFormat="1" applyFont="1" applyFill="1" applyBorder="1" applyAlignment="1">
      <alignment horizontal="center" wrapText="1"/>
    </xf>
    <xf numFmtId="164" fontId="8" fillId="0" borderId="42" xfId="0" applyNumberFormat="1" applyFont="1" applyFill="1" applyBorder="1" applyAlignment="1">
      <alignment horizontal="center" wrapText="1"/>
    </xf>
    <xf numFmtId="164" fontId="8" fillId="0" borderId="43" xfId="0" applyNumberFormat="1" applyFont="1" applyFill="1" applyBorder="1" applyAlignment="1">
      <alignment horizontal="center" wrapText="1"/>
    </xf>
    <xf numFmtId="164" fontId="8" fillId="0" borderId="44" xfId="0" applyNumberFormat="1" applyFont="1" applyFill="1" applyBorder="1" applyAlignment="1">
      <alignment horizontal="center" wrapText="1"/>
    </xf>
    <xf numFmtId="0" fontId="8" fillId="0" borderId="45" xfId="0" applyFont="1" applyFill="1" applyBorder="1" applyAlignment="1">
      <alignment horizontal="center" wrapText="1"/>
    </xf>
    <xf numFmtId="0" fontId="8" fillId="0" borderId="40" xfId="0" applyFont="1" applyFill="1" applyBorder="1" applyAlignment="1">
      <alignment horizontal="center" wrapText="1"/>
    </xf>
    <xf numFmtId="0" fontId="5" fillId="0" borderId="36" xfId="53" applyFont="1" applyFill="1" applyBorder="1" applyAlignment="1" applyProtection="1">
      <alignment/>
      <protection/>
    </xf>
    <xf numFmtId="0" fontId="3" fillId="0" borderId="46" xfId="0" applyFont="1" applyFill="1" applyBorder="1" applyAlignment="1">
      <alignment horizontal="left" indent="1"/>
    </xf>
    <xf numFmtId="0" fontId="3" fillId="0" borderId="47" xfId="0" applyFont="1" applyFill="1" applyBorder="1" applyAlignment="1">
      <alignment horizontal="left" indent="1"/>
    </xf>
    <xf numFmtId="0" fontId="7" fillId="0" borderId="38" xfId="53" applyFont="1" applyFill="1" applyBorder="1" applyAlignment="1" applyProtection="1">
      <alignment horizontal="left" indent="1"/>
      <protection/>
    </xf>
    <xf numFmtId="0" fontId="7" fillId="0" borderId="47" xfId="53" applyFont="1" applyFill="1" applyBorder="1" applyAlignment="1" applyProtection="1">
      <alignment horizontal="left" indent="1"/>
      <protection/>
    </xf>
    <xf numFmtId="0" fontId="7" fillId="0" borderId="46" xfId="53" applyFont="1" applyFill="1" applyBorder="1" applyAlignment="1" applyProtection="1">
      <alignment horizontal="left" indent="1"/>
      <protection/>
    </xf>
    <xf numFmtId="0" fontId="3" fillId="34" borderId="33" xfId="0" applyFont="1" applyFill="1" applyBorder="1" applyAlignment="1">
      <alignment horizontal="right"/>
    </xf>
    <xf numFmtId="0" fontId="3" fillId="34" borderId="33" xfId="0" applyFont="1" applyFill="1" applyBorder="1" applyAlignment="1">
      <alignment/>
    </xf>
    <xf numFmtId="0" fontId="3" fillId="0" borderId="48" xfId="0" applyFont="1" applyFill="1" applyBorder="1" applyAlignment="1">
      <alignment horizontal="left" wrapText="1" indent="1"/>
    </xf>
    <xf numFmtId="0" fontId="3" fillId="0" borderId="33" xfId="0" applyFont="1" applyFill="1" applyBorder="1" applyAlignment="1">
      <alignment horizontal="left" wrapText="1" indent="1"/>
    </xf>
    <xf numFmtId="0" fontId="58" fillId="0" borderId="49" xfId="66" applyFont="1" applyFill="1" applyBorder="1" applyAlignment="1">
      <alignment horizontal="center" wrapText="1"/>
      <protection/>
    </xf>
    <xf numFmtId="0" fontId="58" fillId="0" borderId="50" xfId="67" applyFont="1" applyFill="1" applyBorder="1" applyAlignment="1">
      <alignment horizontal="center" wrapText="1"/>
      <protection/>
    </xf>
    <xf numFmtId="0" fontId="58" fillId="0" borderId="51" xfId="68" applyFont="1" applyFill="1" applyBorder="1" applyAlignment="1">
      <alignment horizontal="center" wrapText="1"/>
      <protection/>
    </xf>
    <xf numFmtId="0" fontId="58" fillId="0" borderId="52" xfId="71" applyFont="1" applyFill="1" applyBorder="1" applyAlignment="1">
      <alignment horizontal="left" vertical="top" wrapText="1"/>
      <protection/>
    </xf>
    <xf numFmtId="171" fontId="58" fillId="0" borderId="53" xfId="73" applyNumberFormat="1" applyFont="1" applyFill="1" applyBorder="1" applyAlignment="1">
      <alignment horizontal="right" vertical="center"/>
      <protection/>
    </xf>
    <xf numFmtId="172" fontId="58" fillId="0" borderId="54" xfId="81" applyNumberFormat="1" applyFont="1" applyFill="1" applyBorder="1" applyAlignment="1">
      <alignment horizontal="right" vertical="center"/>
      <protection/>
    </xf>
    <xf numFmtId="172" fontId="58" fillId="0" borderId="55" xfId="82" applyNumberFormat="1" applyFont="1" applyFill="1" applyBorder="1" applyAlignment="1">
      <alignment horizontal="right" vertical="center"/>
      <protection/>
    </xf>
    <xf numFmtId="0" fontId="58" fillId="0" borderId="56" xfId="80" applyFont="1" applyFill="1" applyBorder="1" applyAlignment="1">
      <alignment horizontal="left" vertical="top" wrapText="1"/>
      <protection/>
    </xf>
    <xf numFmtId="171" fontId="58" fillId="0" borderId="57" xfId="83" applyNumberFormat="1" applyFont="1" applyFill="1" applyBorder="1" applyAlignment="1">
      <alignment horizontal="right" vertical="center"/>
      <protection/>
    </xf>
    <xf numFmtId="172" fontId="58" fillId="0" borderId="58" xfId="84" applyNumberFormat="1" applyFont="1" applyFill="1" applyBorder="1" applyAlignment="1">
      <alignment horizontal="right" vertical="center"/>
      <protection/>
    </xf>
    <xf numFmtId="172" fontId="58" fillId="0" borderId="59" xfId="85" applyNumberFormat="1" applyFont="1" applyFill="1" applyBorder="1" applyAlignment="1">
      <alignment horizontal="right" vertical="center"/>
      <protection/>
    </xf>
    <xf numFmtId="0" fontId="58" fillId="0" borderId="60" xfId="72" applyFont="1" applyFill="1" applyBorder="1" applyAlignment="1">
      <alignment horizontal="left" vertical="top" wrapText="1"/>
      <protection/>
    </xf>
    <xf numFmtId="171" fontId="58" fillId="0" borderId="61" xfId="76" applyNumberFormat="1" applyFont="1" applyFill="1" applyBorder="1" applyAlignment="1">
      <alignment horizontal="right" vertical="center"/>
      <protection/>
    </xf>
    <xf numFmtId="172" fontId="58" fillId="0" borderId="62" xfId="86" applyNumberFormat="1" applyFont="1" applyFill="1" applyBorder="1" applyAlignment="1">
      <alignment horizontal="right" vertical="center"/>
      <protection/>
    </xf>
    <xf numFmtId="0" fontId="58" fillId="0" borderId="63" xfId="87" applyFont="1" applyFill="1" applyBorder="1" applyAlignment="1">
      <alignment horizontal="left" vertical="center" wrapText="1"/>
      <protection/>
    </xf>
    <xf numFmtId="0" fontId="58" fillId="0" borderId="64" xfId="79" applyFont="1" applyFill="1" applyBorder="1" applyAlignment="1">
      <alignment horizontal="left" vertical="top" wrapText="1"/>
      <protection/>
    </xf>
    <xf numFmtId="0" fontId="59" fillId="0" borderId="0" xfId="61" applyFont="1" applyFill="1" applyBorder="1">
      <alignment/>
      <protection/>
    </xf>
    <xf numFmtId="0" fontId="0" fillId="0" borderId="0" xfId="57">
      <alignment/>
      <protection/>
    </xf>
    <xf numFmtId="0" fontId="60" fillId="0" borderId="0" xfId="62" applyFont="1" applyFill="1" applyBorder="1">
      <alignment/>
      <protection/>
    </xf>
    <xf numFmtId="171" fontId="58" fillId="0" borderId="54" xfId="74" applyNumberFormat="1" applyFont="1" applyFill="1" applyBorder="1" applyAlignment="1">
      <alignment horizontal="right" vertical="center"/>
      <protection/>
    </xf>
    <xf numFmtId="171" fontId="58" fillId="0" borderId="55" xfId="75" applyNumberFormat="1" applyFont="1" applyFill="1" applyBorder="1" applyAlignment="1">
      <alignment horizontal="right" vertical="center"/>
      <protection/>
    </xf>
    <xf numFmtId="171" fontId="58" fillId="0" borderId="62" xfId="77" applyNumberFormat="1" applyFont="1" applyFill="1" applyBorder="1" applyAlignment="1">
      <alignment horizontal="right" vertical="center"/>
      <protection/>
    </xf>
    <xf numFmtId="171" fontId="58" fillId="0" borderId="63" xfId="78" applyNumberFormat="1" applyFont="1" applyFill="1" applyBorder="1" applyAlignment="1">
      <alignment horizontal="right" vertical="center"/>
      <protection/>
    </xf>
    <xf numFmtId="0" fontId="58" fillId="0" borderId="65" xfId="134" applyFont="1" applyFill="1" applyBorder="1" applyAlignment="1">
      <alignment horizontal="left" vertical="top" wrapText="1"/>
      <protection/>
    </xf>
    <xf numFmtId="0" fontId="58" fillId="0" borderId="66" xfId="135" applyFont="1" applyFill="1" applyBorder="1" applyAlignment="1">
      <alignment horizontal="left" vertical="top" wrapText="1"/>
      <protection/>
    </xf>
    <xf numFmtId="171" fontId="58" fillId="0" borderId="49" xfId="101" applyNumberFormat="1" applyFont="1" applyFill="1" applyBorder="1" applyAlignment="1">
      <alignment horizontal="right" vertical="center"/>
      <protection/>
    </xf>
    <xf numFmtId="172" fontId="58" fillId="0" borderId="50" xfId="136" applyNumberFormat="1" applyFont="1" applyFill="1" applyBorder="1" applyAlignment="1">
      <alignment horizontal="right" vertical="center"/>
      <protection/>
    </xf>
    <xf numFmtId="172" fontId="58" fillId="0" borderId="51" xfId="137" applyNumberFormat="1" applyFont="1" applyFill="1" applyBorder="1" applyAlignment="1">
      <alignment horizontal="right" vertical="center"/>
      <protection/>
    </xf>
    <xf numFmtId="0" fontId="58" fillId="0" borderId="67" xfId="97" applyFont="1" applyFill="1" applyBorder="1" applyAlignment="1">
      <alignment horizontal="center" wrapText="1"/>
      <protection/>
    </xf>
    <xf numFmtId="0" fontId="58" fillId="0" borderId="68" xfId="98" applyFont="1" applyFill="1" applyBorder="1" applyAlignment="1">
      <alignment horizontal="center" wrapText="1"/>
      <protection/>
    </xf>
    <xf numFmtId="0" fontId="58" fillId="0" borderId="69" xfId="99" applyFont="1" applyFill="1" applyBorder="1" applyAlignment="1">
      <alignment horizontal="center" wrapText="1"/>
      <protection/>
    </xf>
    <xf numFmtId="0" fontId="58" fillId="0" borderId="70" xfId="100" applyFont="1" applyFill="1" applyBorder="1" applyAlignment="1">
      <alignment horizontal="left" vertical="top" wrapText="1"/>
      <protection/>
    </xf>
    <xf numFmtId="173" fontId="58" fillId="0" borderId="50" xfId="102" applyNumberFormat="1" applyFont="1" applyFill="1" applyBorder="1" applyAlignment="1">
      <alignment horizontal="right" vertical="center"/>
      <protection/>
    </xf>
    <xf numFmtId="171" fontId="58" fillId="0" borderId="50" xfId="103" applyNumberFormat="1" applyFont="1" applyFill="1" applyBorder="1" applyAlignment="1">
      <alignment horizontal="right" vertical="center"/>
      <protection/>
    </xf>
    <xf numFmtId="173" fontId="58" fillId="0" borderId="51" xfId="104" applyNumberFormat="1" applyFont="1" applyFill="1" applyBorder="1" applyAlignment="1">
      <alignment horizontal="right" vertical="center"/>
      <protection/>
    </xf>
    <xf numFmtId="0" fontId="58" fillId="35" borderId="0" xfId="105" applyFont="1" applyFill="1" applyBorder="1" applyAlignment="1">
      <alignment horizontal="center" vertical="center" wrapText="1"/>
      <protection/>
    </xf>
    <xf numFmtId="171" fontId="58" fillId="0" borderId="58" xfId="110" applyNumberFormat="1" applyFont="1" applyFill="1" applyBorder="1" applyAlignment="1">
      <alignment horizontal="right" vertical="center"/>
      <protection/>
    </xf>
    <xf numFmtId="171" fontId="58" fillId="0" borderId="59" xfId="111" applyNumberFormat="1" applyFont="1" applyFill="1" applyBorder="1" applyAlignment="1">
      <alignment horizontal="right" vertical="center"/>
      <protection/>
    </xf>
    <xf numFmtId="0" fontId="58" fillId="0" borderId="70" xfId="112" applyFont="1" applyFill="1" applyBorder="1" applyAlignment="1">
      <alignment horizontal="left" wrapText="1"/>
      <protection/>
    </xf>
    <xf numFmtId="0" fontId="58" fillId="0" borderId="71" xfId="113" applyFont="1" applyFill="1" applyBorder="1" applyAlignment="1">
      <alignment horizontal="left" vertical="top" wrapText="1"/>
      <protection/>
    </xf>
    <xf numFmtId="174" fontId="58" fillId="0" borderId="53" xfId="116" applyNumberFormat="1" applyFont="1" applyFill="1" applyBorder="1" applyAlignment="1">
      <alignment horizontal="right" vertical="center"/>
      <protection/>
    </xf>
    <xf numFmtId="175" fontId="58" fillId="0" borderId="54" xfId="117" applyNumberFormat="1" applyFont="1" applyFill="1" applyBorder="1" applyAlignment="1">
      <alignment horizontal="right" vertical="center"/>
      <protection/>
    </xf>
    <xf numFmtId="0" fontId="58" fillId="0" borderId="54" xfId="118" applyFont="1" applyFill="1" applyBorder="1" applyAlignment="1">
      <alignment horizontal="left" vertical="center" wrapText="1"/>
      <protection/>
    </xf>
    <xf numFmtId="0" fontId="58" fillId="0" borderId="55" xfId="119" applyFont="1" applyFill="1" applyBorder="1" applyAlignment="1">
      <alignment horizontal="left" vertical="center" wrapText="1"/>
      <protection/>
    </xf>
    <xf numFmtId="0" fontId="58" fillId="0" borderId="72" xfId="114" applyFont="1" applyFill="1" applyBorder="1" applyAlignment="1">
      <alignment horizontal="left" vertical="top" wrapText="1"/>
      <protection/>
    </xf>
    <xf numFmtId="174" fontId="58" fillId="0" borderId="57" xfId="120" applyNumberFormat="1" applyFont="1" applyFill="1" applyBorder="1" applyAlignment="1">
      <alignment horizontal="right" vertical="center"/>
      <protection/>
    </xf>
    <xf numFmtId="175" fontId="58" fillId="0" borderId="58" xfId="121" applyNumberFormat="1" applyFont="1" applyFill="1" applyBorder="1" applyAlignment="1">
      <alignment horizontal="right" vertical="center"/>
      <protection/>
    </xf>
    <xf numFmtId="0" fontId="58" fillId="0" borderId="58" xfId="122" applyFont="1" applyFill="1" applyBorder="1" applyAlignment="1">
      <alignment horizontal="left" vertical="center" wrapText="1"/>
      <protection/>
    </xf>
    <xf numFmtId="0" fontId="58" fillId="0" borderId="59" xfId="123" applyFont="1" applyFill="1" applyBorder="1" applyAlignment="1">
      <alignment horizontal="left" vertical="center" wrapText="1"/>
      <protection/>
    </xf>
    <xf numFmtId="0" fontId="58" fillId="0" borderId="57" xfId="124" applyFont="1" applyFill="1" applyBorder="1" applyAlignment="1">
      <alignment horizontal="left" vertical="center" wrapText="1"/>
      <protection/>
    </xf>
    <xf numFmtId="175" fontId="58" fillId="0" borderId="59" xfId="125" applyNumberFormat="1" applyFont="1" applyFill="1" applyBorder="1" applyAlignment="1">
      <alignment horizontal="right" vertical="center"/>
      <protection/>
    </xf>
    <xf numFmtId="0" fontId="58" fillId="0" borderId="73" xfId="115" applyFont="1" applyFill="1" applyBorder="1" applyAlignment="1">
      <alignment horizontal="left" vertical="top" wrapText="1"/>
      <protection/>
    </xf>
    <xf numFmtId="0" fontId="58" fillId="0" borderId="62" xfId="126" applyFont="1" applyFill="1" applyBorder="1" applyAlignment="1">
      <alignment horizontal="left" vertical="center" wrapText="1"/>
      <protection/>
    </xf>
    <xf numFmtId="175" fontId="58" fillId="0" borderId="55" xfId="128" applyNumberFormat="1" applyFont="1" applyFill="1" applyBorder="1" applyAlignment="1">
      <alignment horizontal="right" vertical="center"/>
      <protection/>
    </xf>
    <xf numFmtId="174" fontId="58" fillId="0" borderId="58" xfId="130" applyNumberFormat="1" applyFont="1" applyFill="1" applyBorder="1" applyAlignment="1">
      <alignment horizontal="right" vertical="center"/>
      <protection/>
    </xf>
    <xf numFmtId="176" fontId="58" fillId="0" borderId="54" xfId="131" applyNumberFormat="1" applyFont="1" applyFill="1" applyBorder="1" applyAlignment="1">
      <alignment horizontal="right" vertical="center"/>
      <protection/>
    </xf>
    <xf numFmtId="176" fontId="58" fillId="0" borderId="55" xfId="132" applyNumberFormat="1" applyFont="1" applyFill="1" applyBorder="1" applyAlignment="1">
      <alignment horizontal="right" vertical="center"/>
      <protection/>
    </xf>
    <xf numFmtId="174" fontId="58" fillId="0" borderId="55" xfId="138" applyNumberFormat="1" applyFont="1" applyFill="1" applyBorder="1" applyAlignment="1">
      <alignment horizontal="right" vertical="center"/>
      <protection/>
    </xf>
    <xf numFmtId="175" fontId="58" fillId="0" borderId="57" xfId="129" applyNumberFormat="1" applyFont="1" applyFill="1" applyBorder="1" applyAlignment="1">
      <alignment horizontal="right" vertical="center"/>
      <protection/>
    </xf>
    <xf numFmtId="174" fontId="58" fillId="0" borderId="59" xfId="139" applyNumberFormat="1" applyFont="1" applyFill="1" applyBorder="1" applyAlignment="1">
      <alignment horizontal="right" vertical="center"/>
      <protection/>
    </xf>
    <xf numFmtId="176" fontId="58" fillId="0" borderId="58" xfId="133" applyNumberFormat="1" applyFont="1" applyFill="1" applyBorder="1" applyAlignment="1">
      <alignment horizontal="right" vertical="center"/>
      <protection/>
    </xf>
    <xf numFmtId="0" fontId="58" fillId="0" borderId="64" xfId="79" applyFont="1" applyFill="1" applyBorder="1" applyAlignment="1">
      <alignment horizontal="left" vertical="top" wrapText="1"/>
      <protection/>
    </xf>
    <xf numFmtId="0" fontId="58" fillId="0" borderId="60" xfId="72" applyFont="1" applyFill="1" applyBorder="1" applyAlignment="1">
      <alignment horizontal="left" vertical="top" wrapText="1"/>
      <protection/>
    </xf>
    <xf numFmtId="0" fontId="58" fillId="0" borderId="69" xfId="99" applyFont="1" applyFill="1" applyBorder="1" applyAlignment="1">
      <alignment horizontal="center" wrapText="1"/>
      <protection/>
    </xf>
    <xf numFmtId="0" fontId="0" fillId="0" borderId="0" xfId="0" applyAlignment="1">
      <alignment/>
    </xf>
    <xf numFmtId="175" fontId="58" fillId="0" borderId="53" xfId="127" applyNumberFormat="1" applyFont="1" applyFill="1" applyBorder="1" applyAlignment="1">
      <alignment horizontal="right" vertical="center"/>
      <protection/>
    </xf>
    <xf numFmtId="1" fontId="3" fillId="32" borderId="0" xfId="0" applyNumberFormat="1" applyFont="1" applyFill="1" applyBorder="1" applyAlignment="1">
      <alignment horizontal="right"/>
    </xf>
    <xf numFmtId="0" fontId="5" fillId="36" borderId="36" xfId="53" applyFont="1" applyFill="1" applyBorder="1" applyAlignment="1" applyProtection="1">
      <alignment/>
      <protection/>
    </xf>
    <xf numFmtId="0" fontId="3" fillId="36" borderId="16" xfId="0" applyFont="1" applyFill="1" applyBorder="1" applyAlignment="1">
      <alignment wrapText="1"/>
    </xf>
    <xf numFmtId="0" fontId="3" fillId="36" borderId="36" xfId="0" applyFont="1" applyFill="1" applyBorder="1" applyAlignment="1">
      <alignment horizontal="left" wrapText="1" indent="1"/>
    </xf>
    <xf numFmtId="1" fontId="3" fillId="36" borderId="30" xfId="0" applyNumberFormat="1" applyFont="1" applyFill="1" applyBorder="1" applyAlignment="1">
      <alignment horizontal="right" wrapText="1" indent="1"/>
    </xf>
    <xf numFmtId="1" fontId="3" fillId="36" borderId="30" xfId="0" applyNumberFormat="1" applyFont="1" applyFill="1" applyBorder="1" applyAlignment="1">
      <alignment horizontal="right" indent="1"/>
    </xf>
    <xf numFmtId="165" fontId="3" fillId="36" borderId="31" xfId="0" applyNumberFormat="1" applyFont="1" applyFill="1" applyBorder="1" applyAlignment="1">
      <alignment horizontal="right" indent="1"/>
    </xf>
    <xf numFmtId="0" fontId="3" fillId="36" borderId="46" xfId="0" applyFont="1" applyFill="1" applyBorder="1" applyAlignment="1">
      <alignment horizontal="left" indent="1"/>
    </xf>
    <xf numFmtId="0" fontId="3" fillId="36" borderId="19" xfId="0" applyFont="1" applyFill="1" applyBorder="1" applyAlignment="1">
      <alignment horizontal="left" wrapText="1" indent="1"/>
    </xf>
    <xf numFmtId="0" fontId="3" fillId="36" borderId="39" xfId="0" applyFont="1" applyFill="1" applyBorder="1" applyAlignment="1">
      <alignment horizontal="left" wrapText="1" indent="1"/>
    </xf>
    <xf numFmtId="0" fontId="3" fillId="36" borderId="21" xfId="0" applyFont="1" applyFill="1" applyBorder="1" applyAlignment="1">
      <alignment horizontal="right" wrapText="1" indent="1"/>
    </xf>
    <xf numFmtId="0" fontId="3" fillId="36" borderId="32" xfId="0" applyFont="1" applyFill="1" applyBorder="1" applyAlignment="1">
      <alignment horizontal="right" wrapText="1" indent="1"/>
    </xf>
    <xf numFmtId="0" fontId="3" fillId="36" borderId="47" xfId="0" applyFont="1" applyFill="1" applyBorder="1" applyAlignment="1">
      <alignment horizontal="left" indent="1"/>
    </xf>
    <xf numFmtId="0" fontId="3" fillId="36" borderId="20" xfId="0" applyFont="1" applyFill="1" applyBorder="1" applyAlignment="1">
      <alignment horizontal="left" wrapText="1" indent="1"/>
    </xf>
    <xf numFmtId="0" fontId="3" fillId="36" borderId="35" xfId="0" applyFont="1" applyFill="1" applyBorder="1" applyAlignment="1">
      <alignment horizontal="left" wrapText="1" indent="1"/>
    </xf>
    <xf numFmtId="0" fontId="3" fillId="36" borderId="33" xfId="0" applyFont="1" applyFill="1" applyBorder="1" applyAlignment="1">
      <alignment horizontal="right" wrapText="1" indent="1"/>
    </xf>
    <xf numFmtId="0" fontId="3" fillId="36" borderId="34" xfId="0" applyFont="1" applyFill="1" applyBorder="1" applyAlignment="1">
      <alignment horizontal="right" wrapText="1" indent="1"/>
    </xf>
    <xf numFmtId="0" fontId="3" fillId="36" borderId="17" xfId="0" applyFont="1" applyFill="1" applyBorder="1" applyAlignment="1">
      <alignment horizontal="left" wrapText="1" indent="1"/>
    </xf>
    <xf numFmtId="0" fontId="3" fillId="36" borderId="0" xfId="0" applyFont="1" applyFill="1" applyBorder="1" applyAlignment="1">
      <alignment horizontal="right" wrapText="1" indent="1"/>
    </xf>
    <xf numFmtId="0" fontId="3" fillId="36" borderId="18" xfId="0" applyFont="1" applyFill="1" applyBorder="1" applyAlignment="1">
      <alignment horizontal="right" wrapText="1" indent="1"/>
    </xf>
    <xf numFmtId="0" fontId="7" fillId="36" borderId="46" xfId="53" applyFont="1" applyFill="1" applyBorder="1" applyAlignment="1" applyProtection="1">
      <alignment horizontal="left" indent="1"/>
      <protection/>
    </xf>
    <xf numFmtId="0" fontId="7" fillId="36" borderId="47" xfId="53" applyFont="1" applyFill="1" applyBorder="1" applyAlignment="1" applyProtection="1">
      <alignment horizontal="left" indent="1"/>
      <protection/>
    </xf>
    <xf numFmtId="0" fontId="59" fillId="0" borderId="0" xfId="140" applyFont="1" applyFill="1" applyBorder="1">
      <alignment/>
      <protection/>
    </xf>
    <xf numFmtId="0" fontId="60" fillId="0" borderId="0" xfId="141" applyFont="1" applyFill="1" applyBorder="1">
      <alignment/>
      <protection/>
    </xf>
    <xf numFmtId="0" fontId="58" fillId="0" borderId="49" xfId="145" applyFont="1" applyFill="1" applyBorder="1" applyAlignment="1">
      <alignment horizontal="center" wrapText="1"/>
      <protection/>
    </xf>
    <xf numFmtId="0" fontId="58" fillId="0" borderId="50" xfId="146" applyFont="1" applyFill="1" applyBorder="1" applyAlignment="1">
      <alignment horizontal="center" wrapText="1"/>
      <protection/>
    </xf>
    <xf numFmtId="0" fontId="58" fillId="0" borderId="51" xfId="147" applyFont="1" applyFill="1" applyBorder="1" applyAlignment="1">
      <alignment horizontal="center" wrapText="1"/>
      <protection/>
    </xf>
    <xf numFmtId="0" fontId="58" fillId="0" borderId="52" xfId="150" applyFont="1" applyFill="1" applyBorder="1" applyAlignment="1">
      <alignment horizontal="left" vertical="top" wrapText="1"/>
      <protection/>
    </xf>
    <xf numFmtId="171" fontId="58" fillId="0" borderId="53" xfId="152" applyNumberFormat="1" applyFont="1" applyFill="1" applyBorder="1" applyAlignment="1">
      <alignment horizontal="right" vertical="center"/>
      <protection/>
    </xf>
    <xf numFmtId="171" fontId="58" fillId="0" borderId="54" xfId="153" applyNumberFormat="1" applyFont="1" applyFill="1" applyBorder="1" applyAlignment="1">
      <alignment horizontal="right" vertical="center"/>
      <protection/>
    </xf>
    <xf numFmtId="171" fontId="58" fillId="0" borderId="55" xfId="154" applyNumberFormat="1" applyFont="1" applyFill="1" applyBorder="1" applyAlignment="1">
      <alignment horizontal="right" vertical="center"/>
      <protection/>
    </xf>
    <xf numFmtId="0" fontId="58" fillId="0" borderId="60" xfId="151" applyFont="1" applyFill="1" applyBorder="1" applyAlignment="1">
      <alignment horizontal="left" vertical="top" wrapText="1"/>
      <protection/>
    </xf>
    <xf numFmtId="171" fontId="58" fillId="0" borderId="61" xfId="155" applyNumberFormat="1" applyFont="1" applyFill="1" applyBorder="1" applyAlignment="1">
      <alignment horizontal="right" vertical="center"/>
      <protection/>
    </xf>
    <xf numFmtId="171" fontId="58" fillId="0" borderId="62" xfId="156" applyNumberFormat="1" applyFont="1" applyFill="1" applyBorder="1" applyAlignment="1">
      <alignment horizontal="right" vertical="center"/>
      <protection/>
    </xf>
    <xf numFmtId="171" fontId="58" fillId="0" borderId="63" xfId="157" applyNumberFormat="1" applyFont="1" applyFill="1" applyBorder="1" applyAlignment="1">
      <alignment horizontal="right" vertical="center"/>
      <protection/>
    </xf>
    <xf numFmtId="172" fontId="58" fillId="0" borderId="54" xfId="160" applyNumberFormat="1" applyFont="1" applyFill="1" applyBorder="1" applyAlignment="1">
      <alignment horizontal="right" vertical="center"/>
      <protection/>
    </xf>
    <xf numFmtId="172" fontId="58" fillId="0" borderId="55" xfId="161" applyNumberFormat="1" applyFont="1" applyFill="1" applyBorder="1" applyAlignment="1">
      <alignment horizontal="right" vertical="center"/>
      <protection/>
    </xf>
    <xf numFmtId="0" fontId="58" fillId="0" borderId="56" xfId="159" applyFont="1" applyFill="1" applyBorder="1" applyAlignment="1">
      <alignment horizontal="left" vertical="top" wrapText="1"/>
      <protection/>
    </xf>
    <xf numFmtId="171" fontId="58" fillId="0" borderId="57" xfId="162" applyNumberFormat="1" applyFont="1" applyFill="1" applyBorder="1" applyAlignment="1">
      <alignment horizontal="right" vertical="center"/>
      <protection/>
    </xf>
    <xf numFmtId="172" fontId="58" fillId="0" borderId="58" xfId="163" applyNumberFormat="1" applyFont="1" applyFill="1" applyBorder="1" applyAlignment="1">
      <alignment horizontal="right" vertical="center"/>
      <protection/>
    </xf>
    <xf numFmtId="172" fontId="58" fillId="0" borderId="59" xfId="164" applyNumberFormat="1" applyFont="1" applyFill="1" applyBorder="1" applyAlignment="1">
      <alignment horizontal="right" vertical="center"/>
      <protection/>
    </xf>
    <xf numFmtId="172" fontId="58" fillId="0" borderId="62" xfId="165" applyNumberFormat="1" applyFont="1" applyFill="1" applyBorder="1" applyAlignment="1">
      <alignment horizontal="right" vertical="center"/>
      <protection/>
    </xf>
    <xf numFmtId="0" fontId="58" fillId="0" borderId="63" xfId="166" applyFont="1" applyFill="1" applyBorder="1" applyAlignment="1">
      <alignment horizontal="left" vertical="center" wrapText="1"/>
      <protection/>
    </xf>
    <xf numFmtId="176" fontId="58" fillId="0" borderId="54" xfId="210" applyNumberFormat="1" applyFont="1" applyFill="1" applyBorder="1" applyAlignment="1">
      <alignment horizontal="right" vertical="center"/>
      <protection/>
    </xf>
    <xf numFmtId="176" fontId="58" fillId="0" borderId="55" xfId="211" applyNumberFormat="1" applyFont="1" applyFill="1" applyBorder="1" applyAlignment="1">
      <alignment horizontal="right" vertical="center"/>
      <protection/>
    </xf>
    <xf numFmtId="0" fontId="58" fillId="0" borderId="67" xfId="176" applyFont="1" applyFill="1" applyBorder="1" applyAlignment="1">
      <alignment horizontal="center" wrapText="1"/>
      <protection/>
    </xf>
    <xf numFmtId="0" fontId="58" fillId="0" borderId="68" xfId="177" applyFont="1" applyFill="1" applyBorder="1" applyAlignment="1">
      <alignment horizontal="center" wrapText="1"/>
      <protection/>
    </xf>
    <xf numFmtId="0" fontId="58" fillId="0" borderId="69" xfId="178" applyFont="1" applyFill="1" applyBorder="1" applyAlignment="1">
      <alignment horizontal="center" wrapText="1"/>
      <protection/>
    </xf>
    <xf numFmtId="0" fontId="58" fillId="0" borderId="70" xfId="179" applyFont="1" applyFill="1" applyBorder="1" applyAlignment="1">
      <alignment horizontal="left" vertical="top" wrapText="1"/>
      <protection/>
    </xf>
    <xf numFmtId="171" fontId="58" fillId="0" borderId="49" xfId="180" applyNumberFormat="1" applyFont="1" applyFill="1" applyBorder="1" applyAlignment="1">
      <alignment horizontal="right" vertical="center"/>
      <protection/>
    </xf>
    <xf numFmtId="173" fontId="58" fillId="0" borderId="50" xfId="181" applyNumberFormat="1" applyFont="1" applyFill="1" applyBorder="1" applyAlignment="1">
      <alignment horizontal="right" vertical="center"/>
      <protection/>
    </xf>
    <xf numFmtId="171" fontId="58" fillId="0" borderId="50" xfId="182" applyNumberFormat="1" applyFont="1" applyFill="1" applyBorder="1" applyAlignment="1">
      <alignment horizontal="right" vertical="center"/>
      <protection/>
    </xf>
    <xf numFmtId="173" fontId="58" fillId="0" borderId="51" xfId="183" applyNumberFormat="1" applyFont="1" applyFill="1" applyBorder="1" applyAlignment="1">
      <alignment horizontal="right" vertical="center"/>
      <protection/>
    </xf>
    <xf numFmtId="0" fontId="58" fillId="35" borderId="0" xfId="184" applyFont="1" applyFill="1" applyBorder="1" applyAlignment="1">
      <alignment horizontal="center" vertical="center" wrapText="1"/>
      <protection/>
    </xf>
    <xf numFmtId="171" fontId="58" fillId="0" borderId="58" xfId="189" applyNumberFormat="1" applyFont="1" applyFill="1" applyBorder="1" applyAlignment="1">
      <alignment horizontal="right" vertical="center"/>
      <protection/>
    </xf>
    <xf numFmtId="171" fontId="58" fillId="0" borderId="59" xfId="190" applyNumberFormat="1" applyFont="1" applyFill="1" applyBorder="1" applyAlignment="1">
      <alignment horizontal="right" vertical="center"/>
      <protection/>
    </xf>
    <xf numFmtId="0" fontId="58" fillId="0" borderId="70" xfId="191" applyFont="1" applyFill="1" applyBorder="1" applyAlignment="1">
      <alignment horizontal="left" wrapText="1"/>
      <protection/>
    </xf>
    <xf numFmtId="0" fontId="58" fillId="0" borderId="71" xfId="192" applyFont="1" applyFill="1" applyBorder="1" applyAlignment="1">
      <alignment horizontal="left" vertical="top" wrapText="1"/>
      <protection/>
    </xf>
    <xf numFmtId="174" fontId="58" fillId="0" borderId="53" xfId="195" applyNumberFormat="1" applyFont="1" applyFill="1" applyBorder="1" applyAlignment="1">
      <alignment horizontal="right" vertical="center"/>
      <protection/>
    </xf>
    <xf numFmtId="175" fontId="58" fillId="0" borderId="54" xfId="196" applyNumberFormat="1" applyFont="1" applyFill="1" applyBorder="1" applyAlignment="1">
      <alignment horizontal="right" vertical="center"/>
      <protection/>
    </xf>
    <xf numFmtId="0" fontId="58" fillId="0" borderId="54" xfId="197" applyFont="1" applyFill="1" applyBorder="1" applyAlignment="1">
      <alignment horizontal="left" vertical="center" wrapText="1"/>
      <protection/>
    </xf>
    <xf numFmtId="0" fontId="58" fillId="0" borderId="55" xfId="198" applyFont="1" applyFill="1" applyBorder="1" applyAlignment="1">
      <alignment horizontal="left" vertical="center" wrapText="1"/>
      <protection/>
    </xf>
    <xf numFmtId="0" fontId="58" fillId="0" borderId="72" xfId="193" applyFont="1" applyFill="1" applyBorder="1" applyAlignment="1">
      <alignment horizontal="left" vertical="top" wrapText="1"/>
      <protection/>
    </xf>
    <xf numFmtId="174" fontId="58" fillId="0" borderId="57" xfId="199" applyNumberFormat="1" applyFont="1" applyFill="1" applyBorder="1" applyAlignment="1">
      <alignment horizontal="right" vertical="center"/>
      <protection/>
    </xf>
    <xf numFmtId="175" fontId="58" fillId="0" borderId="58" xfId="200" applyNumberFormat="1" applyFont="1" applyFill="1" applyBorder="1" applyAlignment="1">
      <alignment horizontal="right" vertical="center"/>
      <protection/>
    </xf>
    <xf numFmtId="0" fontId="58" fillId="0" borderId="58" xfId="201" applyFont="1" applyFill="1" applyBorder="1" applyAlignment="1">
      <alignment horizontal="left" vertical="center" wrapText="1"/>
      <protection/>
    </xf>
    <xf numFmtId="0" fontId="58" fillId="0" borderId="59" xfId="202" applyFont="1" applyFill="1" applyBorder="1" applyAlignment="1">
      <alignment horizontal="left" vertical="center" wrapText="1"/>
      <protection/>
    </xf>
    <xf numFmtId="0" fontId="58" fillId="0" borderId="57" xfId="203" applyFont="1" applyFill="1" applyBorder="1" applyAlignment="1">
      <alignment horizontal="left" vertical="center" wrapText="1"/>
      <protection/>
    </xf>
    <xf numFmtId="175" fontId="58" fillId="0" borderId="59" xfId="204" applyNumberFormat="1" applyFont="1" applyFill="1" applyBorder="1" applyAlignment="1">
      <alignment horizontal="right" vertical="center"/>
      <protection/>
    </xf>
    <xf numFmtId="0" fontId="58" fillId="0" borderId="73" xfId="194" applyFont="1" applyFill="1" applyBorder="1" applyAlignment="1">
      <alignment horizontal="left" vertical="top" wrapText="1"/>
      <protection/>
    </xf>
    <xf numFmtId="0" fontId="58" fillId="0" borderId="62" xfId="205" applyFont="1" applyFill="1" applyBorder="1" applyAlignment="1">
      <alignment horizontal="left" vertical="center" wrapText="1"/>
      <protection/>
    </xf>
    <xf numFmtId="175" fontId="58" fillId="0" borderId="53" xfId="206" applyNumberFormat="1" applyFont="1" applyFill="1" applyBorder="1" applyAlignment="1">
      <alignment horizontal="right" vertical="center"/>
      <protection/>
    </xf>
    <xf numFmtId="175" fontId="58" fillId="0" borderId="55" xfId="207" applyNumberFormat="1" applyFont="1" applyFill="1" applyBorder="1" applyAlignment="1">
      <alignment horizontal="right" vertical="center"/>
      <protection/>
    </xf>
    <xf numFmtId="175" fontId="58" fillId="0" borderId="57" xfId="208" applyNumberFormat="1" applyFont="1" applyFill="1" applyBorder="1" applyAlignment="1">
      <alignment horizontal="right" vertical="center"/>
      <protection/>
    </xf>
    <xf numFmtId="0" fontId="58" fillId="0" borderId="64" xfId="158" applyFont="1" applyFill="1" applyBorder="1" applyAlignment="1">
      <alignment horizontal="left" vertical="top" wrapText="1"/>
      <protection/>
    </xf>
    <xf numFmtId="174" fontId="58" fillId="0" borderId="58" xfId="209" applyNumberFormat="1" applyFont="1" applyFill="1" applyBorder="1" applyAlignment="1">
      <alignment horizontal="right" vertical="center"/>
      <protection/>
    </xf>
    <xf numFmtId="0" fontId="58" fillId="0" borderId="56" xfId="212" applyFont="1" applyFill="1" applyBorder="1" applyAlignment="1">
      <alignment horizontal="left" vertical="top"/>
      <protection/>
    </xf>
    <xf numFmtId="0" fontId="58" fillId="0" borderId="68" xfId="213" applyFont="1" applyFill="1" applyBorder="1" applyAlignment="1">
      <alignment horizontal="center"/>
      <protection/>
    </xf>
    <xf numFmtId="0" fontId="16" fillId="37" borderId="0" xfId="0" applyFont="1" applyFill="1" applyAlignment="1">
      <alignment/>
    </xf>
    <xf numFmtId="0" fontId="61" fillId="37" borderId="0" xfId="0" applyFont="1" applyFill="1" applyAlignment="1">
      <alignment/>
    </xf>
    <xf numFmtId="0" fontId="62" fillId="37" borderId="0" xfId="0" applyFont="1" applyFill="1" applyAlignment="1">
      <alignment/>
    </xf>
    <xf numFmtId="0" fontId="50" fillId="37" borderId="0" xfId="53" applyFill="1" applyAlignment="1" applyProtection="1" quotePrefix="1">
      <alignment/>
      <protection/>
    </xf>
    <xf numFmtId="0" fontId="50" fillId="37" borderId="0" xfId="53" applyFill="1" applyAlignment="1" applyProtection="1">
      <alignment/>
      <protection/>
    </xf>
    <xf numFmtId="0" fontId="50" fillId="0" borderId="0" xfId="53" applyAlignment="1" applyProtection="1">
      <alignment/>
      <protection/>
    </xf>
    <xf numFmtId="0" fontId="3" fillId="0" borderId="0" xfId="0" applyFont="1" applyFill="1" applyAlignment="1">
      <alignment horizontal="left"/>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3" fillId="0" borderId="0" xfId="0" applyFont="1" applyFill="1" applyAlignment="1" quotePrefix="1">
      <alignment horizontal="left"/>
    </xf>
    <xf numFmtId="0" fontId="63" fillId="0" borderId="0" xfId="0" applyFont="1" applyFill="1" applyAlignment="1" quotePrefix="1">
      <alignment horizontal="left"/>
    </xf>
    <xf numFmtId="0" fontId="4" fillId="0" borderId="76" xfId="0" applyFont="1" applyFill="1" applyBorder="1" applyAlignment="1">
      <alignment horizontal="center" vertical="center"/>
    </xf>
    <xf numFmtId="0" fontId="4" fillId="0" borderId="0" xfId="0" applyFont="1" applyFill="1" applyBorder="1" applyAlignment="1">
      <alignment horizontal="left"/>
    </xf>
    <xf numFmtId="0" fontId="13" fillId="0" borderId="0" xfId="0" applyFont="1" applyFill="1" applyBorder="1" applyAlignment="1">
      <alignment horizontal="left"/>
    </xf>
    <xf numFmtId="0" fontId="3" fillId="0" borderId="0" xfId="0" applyFont="1" applyFill="1" applyBorder="1" applyAlignment="1">
      <alignment horizontal="left"/>
    </xf>
    <xf numFmtId="0" fontId="13" fillId="0" borderId="0" xfId="0" applyFont="1" applyFill="1" applyBorder="1" applyAlignment="1">
      <alignment horizontal="left" wrapText="1"/>
    </xf>
    <xf numFmtId="166" fontId="11" fillId="0" borderId="37" xfId="0" applyNumberFormat="1" applyFont="1" applyFill="1" applyBorder="1" applyAlignment="1">
      <alignment horizontal="center" wrapText="1" shrinkToFit="1"/>
    </xf>
    <xf numFmtId="166" fontId="11" fillId="0" borderId="10" xfId="0" applyNumberFormat="1" applyFont="1" applyFill="1" applyBorder="1" applyAlignment="1">
      <alignment horizontal="center" wrapText="1" shrinkToFit="1"/>
    </xf>
    <xf numFmtId="166" fontId="11" fillId="0" borderId="40" xfId="0" applyNumberFormat="1" applyFont="1" applyFill="1" applyBorder="1" applyAlignment="1">
      <alignment horizontal="center" wrapText="1" shrinkToFit="1"/>
    </xf>
    <xf numFmtId="166" fontId="11" fillId="0" borderId="17" xfId="0" applyNumberFormat="1" applyFont="1" applyFill="1" applyBorder="1" applyAlignment="1">
      <alignment horizontal="center" wrapText="1" shrinkToFit="1"/>
    </xf>
    <xf numFmtId="166" fontId="11" fillId="0" borderId="0" xfId="0" applyNumberFormat="1" applyFont="1" applyFill="1" applyBorder="1" applyAlignment="1">
      <alignment horizontal="center" wrapText="1" shrinkToFit="1"/>
    </xf>
    <xf numFmtId="166" fontId="11" fillId="0" borderId="18" xfId="0" applyNumberFormat="1" applyFont="1" applyFill="1" applyBorder="1" applyAlignment="1">
      <alignment horizontal="center" wrapText="1" shrinkToFit="1"/>
    </xf>
    <xf numFmtId="166" fontId="10" fillId="0" borderId="10" xfId="0" applyNumberFormat="1" applyFont="1" applyFill="1" applyBorder="1" applyAlignment="1">
      <alignment horizontal="center" wrapText="1" shrinkToFit="1"/>
    </xf>
    <xf numFmtId="166" fontId="10" fillId="0" borderId="40" xfId="0" applyNumberFormat="1" applyFont="1" applyFill="1" applyBorder="1" applyAlignment="1">
      <alignment horizontal="center" wrapText="1" shrinkToFit="1"/>
    </xf>
    <xf numFmtId="166" fontId="10" fillId="0" borderId="17" xfId="0" applyNumberFormat="1" applyFont="1" applyFill="1" applyBorder="1" applyAlignment="1">
      <alignment horizontal="center" wrapText="1" shrinkToFit="1"/>
    </xf>
    <xf numFmtId="166" fontId="10" fillId="0" borderId="0" xfId="0" applyNumberFormat="1" applyFont="1" applyFill="1" applyBorder="1" applyAlignment="1">
      <alignment horizontal="center" wrapText="1" shrinkToFit="1"/>
    </xf>
    <xf numFmtId="166" fontId="10" fillId="0" borderId="18" xfId="0" applyNumberFormat="1" applyFont="1" applyFill="1" applyBorder="1" applyAlignment="1">
      <alignment horizontal="center" wrapText="1" shrinkToFit="1"/>
    </xf>
    <xf numFmtId="164" fontId="12" fillId="32" borderId="17" xfId="0" applyNumberFormat="1" applyFont="1" applyFill="1" applyBorder="1" applyAlignment="1">
      <alignment horizontal="center"/>
    </xf>
    <xf numFmtId="164" fontId="12" fillId="32" borderId="0" xfId="0" applyNumberFormat="1" applyFont="1" applyFill="1" applyBorder="1" applyAlignment="1">
      <alignment horizontal="center"/>
    </xf>
    <xf numFmtId="164" fontId="12" fillId="32" borderId="18" xfId="0" applyNumberFormat="1" applyFont="1" applyFill="1" applyBorder="1" applyAlignment="1">
      <alignment horizontal="center"/>
    </xf>
    <xf numFmtId="0" fontId="12" fillId="34" borderId="37" xfId="0" applyFont="1" applyFill="1" applyBorder="1" applyAlignment="1">
      <alignment horizontal="center" wrapText="1"/>
    </xf>
    <xf numFmtId="0" fontId="12" fillId="34" borderId="10" xfId="0" applyFont="1" applyFill="1" applyBorder="1" applyAlignment="1">
      <alignment horizontal="center" wrapText="1"/>
    </xf>
    <xf numFmtId="166" fontId="11" fillId="0" borderId="37" xfId="0" applyNumberFormat="1" applyFont="1" applyFill="1" applyBorder="1" applyAlignment="1">
      <alignment horizontal="center" wrapText="1"/>
    </xf>
    <xf numFmtId="166" fontId="11" fillId="0" borderId="10" xfId="0" applyNumberFormat="1" applyFont="1" applyFill="1" applyBorder="1" applyAlignment="1">
      <alignment horizontal="center" wrapText="1"/>
    </xf>
    <xf numFmtId="166" fontId="11" fillId="0" borderId="40" xfId="0" applyNumberFormat="1" applyFont="1" applyFill="1" applyBorder="1" applyAlignment="1">
      <alignment horizontal="center" wrapText="1"/>
    </xf>
    <xf numFmtId="166" fontId="11" fillId="0" borderId="17" xfId="0" applyNumberFormat="1" applyFont="1" applyFill="1" applyBorder="1" applyAlignment="1">
      <alignment horizontal="center" wrapText="1"/>
    </xf>
    <xf numFmtId="166" fontId="11" fillId="0" borderId="0" xfId="0" applyNumberFormat="1" applyFont="1" applyFill="1" applyBorder="1" applyAlignment="1">
      <alignment horizontal="center" wrapText="1"/>
    </xf>
    <xf numFmtId="166" fontId="11" fillId="0" borderId="18" xfId="0" applyNumberFormat="1" applyFont="1" applyFill="1" applyBorder="1" applyAlignment="1">
      <alignment horizontal="center" wrapText="1"/>
    </xf>
    <xf numFmtId="0" fontId="8" fillId="0" borderId="37" xfId="0" applyFont="1" applyFill="1" applyBorder="1" applyAlignment="1">
      <alignment horizontal="center"/>
    </xf>
    <xf numFmtId="0" fontId="8" fillId="0" borderId="10" xfId="0" applyFont="1" applyFill="1" applyBorder="1" applyAlignment="1">
      <alignment horizontal="center"/>
    </xf>
    <xf numFmtId="0" fontId="8" fillId="0" borderId="40" xfId="0" applyFont="1" applyFill="1" applyBorder="1" applyAlignment="1">
      <alignment horizontal="center"/>
    </xf>
    <xf numFmtId="164" fontId="12" fillId="33" borderId="17" xfId="0" applyNumberFormat="1" applyFont="1" applyFill="1" applyBorder="1" applyAlignment="1">
      <alignment horizontal="center"/>
    </xf>
    <xf numFmtId="164" fontId="12" fillId="33" borderId="0" xfId="0" applyNumberFormat="1" applyFont="1" applyFill="1" applyBorder="1" applyAlignment="1">
      <alignment horizontal="center"/>
    </xf>
    <xf numFmtId="164" fontId="12" fillId="33" borderId="18" xfId="0" applyNumberFormat="1" applyFont="1" applyFill="1" applyBorder="1" applyAlignment="1">
      <alignment horizontal="center"/>
    </xf>
    <xf numFmtId="0" fontId="8" fillId="0" borderId="17" xfId="0" applyFont="1" applyFill="1" applyBorder="1" applyAlignment="1">
      <alignment horizontal="center"/>
    </xf>
    <xf numFmtId="0" fontId="8" fillId="0" borderId="0" xfId="0" applyFont="1" applyFill="1" applyBorder="1" applyAlignment="1">
      <alignment horizontal="center"/>
    </xf>
    <xf numFmtId="166" fontId="10" fillId="0" borderId="10" xfId="0" applyNumberFormat="1" applyFont="1" applyFill="1" applyBorder="1" applyAlignment="1">
      <alignment horizontal="center" wrapText="1"/>
    </xf>
    <xf numFmtId="166" fontId="10" fillId="0" borderId="40" xfId="0" applyNumberFormat="1" applyFont="1" applyFill="1" applyBorder="1" applyAlignment="1">
      <alignment horizontal="center" wrapText="1"/>
    </xf>
    <xf numFmtId="166" fontId="10" fillId="0" borderId="17"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18" xfId="0" applyNumberFormat="1" applyFont="1" applyFill="1" applyBorder="1" applyAlignment="1">
      <alignment horizontal="center" wrapText="1"/>
    </xf>
    <xf numFmtId="164" fontId="8" fillId="0" borderId="37" xfId="0" applyNumberFormat="1" applyFont="1" applyFill="1" applyBorder="1" applyAlignment="1">
      <alignment horizontal="center"/>
    </xf>
    <xf numFmtId="164" fontId="8" fillId="0" borderId="10" xfId="0" applyNumberFormat="1" applyFont="1" applyFill="1" applyBorder="1" applyAlignment="1">
      <alignment horizontal="center"/>
    </xf>
    <xf numFmtId="164" fontId="8" fillId="0" borderId="40" xfId="0" applyNumberFormat="1" applyFont="1" applyFill="1" applyBorder="1" applyAlignment="1">
      <alignment horizontal="center"/>
    </xf>
    <xf numFmtId="0" fontId="64" fillId="0" borderId="0" xfId="63" applyFont="1" applyFill="1" applyBorder="1" applyAlignment="1">
      <alignment horizontal="center" vertical="center" wrapText="1"/>
      <protection/>
    </xf>
    <xf numFmtId="0" fontId="58" fillId="0" borderId="65" xfId="64" applyFont="1" applyFill="1" applyBorder="1" applyAlignment="1">
      <alignment horizontal="left" wrapText="1"/>
      <protection/>
    </xf>
    <xf numFmtId="0" fontId="58" fillId="0" borderId="66" xfId="65" applyFont="1" applyFill="1" applyBorder="1" applyAlignment="1">
      <alignment horizontal="left" wrapText="1"/>
      <protection/>
    </xf>
    <xf numFmtId="0" fontId="58" fillId="0" borderId="77" xfId="69" applyFont="1" applyFill="1" applyBorder="1" applyAlignment="1">
      <alignment horizontal="left" vertical="top" wrapText="1"/>
      <protection/>
    </xf>
    <xf numFmtId="0" fontId="58" fillId="0" borderId="78" xfId="70" applyFont="1" applyFill="1" applyBorder="1" applyAlignment="1">
      <alignment horizontal="left" vertical="top" wrapText="1"/>
      <protection/>
    </xf>
    <xf numFmtId="0" fontId="58" fillId="0" borderId="64" xfId="79" applyFont="1" applyFill="1" applyBorder="1" applyAlignment="1">
      <alignment horizontal="left" vertical="top" wrapText="1"/>
      <protection/>
    </xf>
    <xf numFmtId="0" fontId="58" fillId="0" borderId="60" xfId="72" applyFont="1" applyFill="1" applyBorder="1" applyAlignment="1">
      <alignment horizontal="left" vertical="top" wrapText="1"/>
      <protection/>
    </xf>
    <xf numFmtId="0" fontId="58" fillId="0" borderId="71" xfId="88" applyFont="1" applyFill="1" applyBorder="1" applyAlignment="1">
      <alignment horizontal="left" wrapText="1"/>
      <protection/>
    </xf>
    <xf numFmtId="0" fontId="58" fillId="0" borderId="72" xfId="89" applyFont="1" applyFill="1" applyBorder="1" applyAlignment="1">
      <alignment horizontal="left" wrapText="1"/>
      <protection/>
    </xf>
    <xf numFmtId="0" fontId="58" fillId="0" borderId="73" xfId="90" applyFont="1" applyFill="1" applyBorder="1" applyAlignment="1">
      <alignment horizontal="left" wrapText="1"/>
      <protection/>
    </xf>
    <xf numFmtId="0" fontId="58" fillId="0" borderId="79" xfId="91" applyFont="1" applyFill="1" applyBorder="1" applyAlignment="1">
      <alignment horizontal="center" wrapText="1"/>
      <protection/>
    </xf>
    <xf numFmtId="0" fontId="58" fillId="0" borderId="80" xfId="92" applyFont="1" applyFill="1" applyBorder="1" applyAlignment="1">
      <alignment horizontal="center" wrapText="1"/>
      <protection/>
    </xf>
    <xf numFmtId="0" fontId="58" fillId="0" borderId="81" xfId="93" applyFont="1" applyFill="1" applyBorder="1" applyAlignment="1">
      <alignment horizontal="center" wrapText="1"/>
      <protection/>
    </xf>
    <xf numFmtId="0" fontId="58" fillId="0" borderId="82" xfId="94" applyFont="1" applyFill="1" applyBorder="1" applyAlignment="1">
      <alignment horizontal="center" wrapText="1"/>
      <protection/>
    </xf>
    <xf numFmtId="0" fontId="58" fillId="0" borderId="83" xfId="95" applyFont="1" applyFill="1" applyBorder="1" applyAlignment="1">
      <alignment horizontal="center" wrapText="1"/>
      <protection/>
    </xf>
    <xf numFmtId="0" fontId="58" fillId="0" borderId="84" xfId="96" applyFont="1" applyFill="1" applyBorder="1" applyAlignment="1">
      <alignment horizontal="center" wrapText="1"/>
      <protection/>
    </xf>
    <xf numFmtId="0" fontId="58" fillId="0" borderId="77" xfId="106" applyFont="1" applyFill="1" applyBorder="1" applyAlignment="1">
      <alignment horizontal="left" wrapText="1"/>
      <protection/>
    </xf>
    <xf numFmtId="0" fontId="58" fillId="0" borderId="52" xfId="107" applyFont="1" applyFill="1" applyBorder="1" applyAlignment="1">
      <alignment horizontal="left" wrapText="1"/>
      <protection/>
    </xf>
    <xf numFmtId="0" fontId="58" fillId="0" borderId="78" xfId="108" applyFont="1" applyFill="1" applyBorder="1" applyAlignment="1">
      <alignment horizontal="left" wrapText="1"/>
      <protection/>
    </xf>
    <xf numFmtId="0" fontId="58" fillId="0" borderId="60" xfId="109" applyFont="1" applyFill="1" applyBorder="1" applyAlignment="1">
      <alignment horizontal="left" wrapText="1"/>
      <protection/>
    </xf>
    <xf numFmtId="0" fontId="58" fillId="0" borderId="69" xfId="99" applyFont="1" applyFill="1" applyBorder="1" applyAlignment="1">
      <alignment horizontal="center" wrapText="1"/>
      <protection/>
    </xf>
    <xf numFmtId="0" fontId="64" fillId="0" borderId="0" xfId="142" applyFont="1" applyFill="1" applyBorder="1" applyAlignment="1">
      <alignment horizontal="center" vertical="center" wrapText="1"/>
      <protection/>
    </xf>
    <xf numFmtId="0" fontId="58" fillId="0" borderId="65" xfId="143" applyFont="1" applyFill="1" applyBorder="1" applyAlignment="1">
      <alignment horizontal="left" wrapText="1"/>
      <protection/>
    </xf>
    <xf numFmtId="0" fontId="58" fillId="0" borderId="66" xfId="144" applyFont="1" applyFill="1" applyBorder="1" applyAlignment="1">
      <alignment horizontal="left" wrapText="1"/>
      <protection/>
    </xf>
    <xf numFmtId="0" fontId="58" fillId="0" borderId="77" xfId="148" applyFont="1" applyFill="1" applyBorder="1" applyAlignment="1">
      <alignment horizontal="left" vertical="top" wrapText="1"/>
      <protection/>
    </xf>
    <xf numFmtId="0" fontId="58" fillId="0" borderId="78" xfId="149" applyFont="1" applyFill="1" applyBorder="1" applyAlignment="1">
      <alignment horizontal="left" vertical="top" wrapText="1"/>
      <protection/>
    </xf>
    <xf numFmtId="0" fontId="58" fillId="0" borderId="64" xfId="158" applyFont="1" applyFill="1" applyBorder="1" applyAlignment="1">
      <alignment horizontal="left" vertical="top" wrapText="1"/>
      <protection/>
    </xf>
    <xf numFmtId="0" fontId="58" fillId="0" borderId="60" xfId="151" applyFont="1" applyFill="1" applyBorder="1" applyAlignment="1">
      <alignment horizontal="left" vertical="top" wrapText="1"/>
      <protection/>
    </xf>
    <xf numFmtId="0" fontId="58" fillId="0" borderId="71" xfId="167" applyFont="1" applyFill="1" applyBorder="1" applyAlignment="1">
      <alignment horizontal="left" wrapText="1"/>
      <protection/>
    </xf>
    <xf numFmtId="0" fontId="58" fillId="0" borderId="72" xfId="168" applyFont="1" applyFill="1" applyBorder="1" applyAlignment="1">
      <alignment horizontal="left" wrapText="1"/>
      <protection/>
    </xf>
    <xf numFmtId="0" fontId="58" fillId="0" borderId="73" xfId="169" applyFont="1" applyFill="1" applyBorder="1" applyAlignment="1">
      <alignment horizontal="left" wrapText="1"/>
      <protection/>
    </xf>
    <xf numFmtId="0" fontId="58" fillId="0" borderId="79" xfId="170" applyFont="1" applyFill="1" applyBorder="1" applyAlignment="1">
      <alignment horizontal="center" wrapText="1"/>
      <protection/>
    </xf>
    <xf numFmtId="0" fontId="58" fillId="0" borderId="80" xfId="171" applyFont="1" applyFill="1" applyBorder="1" applyAlignment="1">
      <alignment horizontal="center" wrapText="1"/>
      <protection/>
    </xf>
    <xf numFmtId="0" fontId="58" fillId="0" borderId="81" xfId="172" applyFont="1" applyFill="1" applyBorder="1" applyAlignment="1">
      <alignment horizontal="center" wrapText="1"/>
      <protection/>
    </xf>
    <xf numFmtId="0" fontId="58" fillId="0" borderId="82" xfId="173" applyFont="1" applyFill="1" applyBorder="1" applyAlignment="1">
      <alignment horizontal="center" wrapText="1"/>
      <protection/>
    </xf>
    <xf numFmtId="0" fontId="58" fillId="0" borderId="83" xfId="174" applyFont="1" applyFill="1" applyBorder="1" applyAlignment="1">
      <alignment horizontal="center" wrapText="1"/>
      <protection/>
    </xf>
    <xf numFmtId="0" fontId="58" fillId="0" borderId="84" xfId="175" applyFont="1" applyFill="1" applyBorder="1" applyAlignment="1">
      <alignment horizontal="center" wrapText="1"/>
      <protection/>
    </xf>
    <xf numFmtId="0" fontId="58" fillId="0" borderId="77" xfId="185" applyFont="1" applyFill="1" applyBorder="1" applyAlignment="1">
      <alignment horizontal="left" wrapText="1"/>
      <protection/>
    </xf>
    <xf numFmtId="0" fontId="58" fillId="0" borderId="52" xfId="186" applyFont="1" applyFill="1" applyBorder="1" applyAlignment="1">
      <alignment horizontal="left" wrapText="1"/>
      <protection/>
    </xf>
    <xf numFmtId="0" fontId="58" fillId="0" borderId="78" xfId="187" applyFont="1" applyFill="1" applyBorder="1" applyAlignment="1">
      <alignment horizontal="left" wrapText="1"/>
      <protection/>
    </xf>
    <xf numFmtId="0" fontId="58" fillId="0" borderId="60" xfId="188" applyFont="1" applyFill="1" applyBorder="1" applyAlignment="1">
      <alignment horizontal="left" wrapText="1"/>
      <protection/>
    </xf>
    <xf numFmtId="0" fontId="58" fillId="0" borderId="69" xfId="178" applyFont="1" applyFill="1" applyBorder="1" applyAlignment="1">
      <alignment horizontal="center" wrapText="1"/>
      <protection/>
    </xf>
  </cellXfs>
  <cellStyles count="20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style1473352441255" xfId="61"/>
    <cellStyle name="style1473352441295" xfId="62"/>
    <cellStyle name="style1473352441325" xfId="63"/>
    <cellStyle name="style1473352441355" xfId="64"/>
    <cellStyle name="style1473352441395" xfId="65"/>
    <cellStyle name="style1473352441435" xfId="66"/>
    <cellStyle name="style1473352441465" xfId="67"/>
    <cellStyle name="style1473352441495" xfId="68"/>
    <cellStyle name="style1473352441525" xfId="69"/>
    <cellStyle name="style1473352441555" xfId="70"/>
    <cellStyle name="style1473352441585" xfId="71"/>
    <cellStyle name="style1473352441625" xfId="72"/>
    <cellStyle name="style1473352441655" xfId="73"/>
    <cellStyle name="style1473352441695" xfId="74"/>
    <cellStyle name="style1473352441725" xfId="75"/>
    <cellStyle name="style1473352441765" xfId="76"/>
    <cellStyle name="style1473352441805" xfId="77"/>
    <cellStyle name="style1473352441845" xfId="78"/>
    <cellStyle name="style1473352441885" xfId="79"/>
    <cellStyle name="style1473352441935" xfId="80"/>
    <cellStyle name="style1473352441965" xfId="81"/>
    <cellStyle name="style1473352441995" xfId="82"/>
    <cellStyle name="style1473352442025" xfId="83"/>
    <cellStyle name="style1473352442055" xfId="84"/>
    <cellStyle name="style1473352442095" xfId="85"/>
    <cellStyle name="style1473352442125" xfId="86"/>
    <cellStyle name="style1473352442155" xfId="87"/>
    <cellStyle name="style1473352442247" xfId="88"/>
    <cellStyle name="style1473352442287" xfId="89"/>
    <cellStyle name="style1473352442327" xfId="90"/>
    <cellStyle name="style1473352442357" xfId="91"/>
    <cellStyle name="style1473352442387" xfId="92"/>
    <cellStyle name="style1473352442427" xfId="93"/>
    <cellStyle name="style1473352442467" xfId="94"/>
    <cellStyle name="style1473352442507" xfId="95"/>
    <cellStyle name="style1473352442547" xfId="96"/>
    <cellStyle name="style1473352442587" xfId="97"/>
    <cellStyle name="style1473352442627" xfId="98"/>
    <cellStyle name="style1473352442657" xfId="99"/>
    <cellStyle name="style1473352442697" xfId="100"/>
    <cellStyle name="style1473352442727" xfId="101"/>
    <cellStyle name="style1473352442747" xfId="102"/>
    <cellStyle name="style1473352442777" xfId="103"/>
    <cellStyle name="style1473352442807" xfId="104"/>
    <cellStyle name="style1473352442837" xfId="105"/>
    <cellStyle name="style1473352442867" xfId="106"/>
    <cellStyle name="style1473352442907" xfId="107"/>
    <cellStyle name="style1473352442937" xfId="108"/>
    <cellStyle name="style1473352442967" xfId="109"/>
    <cellStyle name="style1473352442987" xfId="110"/>
    <cellStyle name="style1473352443017" xfId="111"/>
    <cellStyle name="style1473352443057" xfId="112"/>
    <cellStyle name="style1473352443087" xfId="113"/>
    <cellStyle name="style1473352443151" xfId="114"/>
    <cellStyle name="style1473352443199" xfId="115"/>
    <cellStyle name="style1473352443229" xfId="116"/>
    <cellStyle name="style1473352443259" xfId="117"/>
    <cellStyle name="style1473352443289" xfId="118"/>
    <cellStyle name="style1473352443329" xfId="119"/>
    <cellStyle name="style1473352443359" xfId="120"/>
    <cellStyle name="style1473352443389" xfId="121"/>
    <cellStyle name="style1473352443419" xfId="122"/>
    <cellStyle name="style1473352443449" xfId="123"/>
    <cellStyle name="style1473352443469" xfId="124"/>
    <cellStyle name="style1473352443499" xfId="125"/>
    <cellStyle name="style1473352443529" xfId="126"/>
    <cellStyle name="style1473352443559" xfId="127"/>
    <cellStyle name="style1473352443589" xfId="128"/>
    <cellStyle name="style1473352443609" xfId="129"/>
    <cellStyle name="style1473352443649" xfId="130"/>
    <cellStyle name="style1473352443779" xfId="131"/>
    <cellStyle name="style1473352443809" xfId="132"/>
    <cellStyle name="style1473352443839" xfId="133"/>
    <cellStyle name="style1473352444191" xfId="134"/>
    <cellStyle name="style1473352444231" xfId="135"/>
    <cellStyle name="style1473352444251" xfId="136"/>
    <cellStyle name="style1473352444271" xfId="137"/>
    <cellStyle name="style1473352444881" xfId="138"/>
    <cellStyle name="style1473352444911" xfId="139"/>
    <cellStyle name="style1475574745991" xfId="140"/>
    <cellStyle name="style1475574746116" xfId="141"/>
    <cellStyle name="style1475574746225" xfId="142"/>
    <cellStyle name="style1475574746287" xfId="143"/>
    <cellStyle name="style1475574746334" xfId="144"/>
    <cellStyle name="style1475574746397" xfId="145"/>
    <cellStyle name="style1475574746459" xfId="146"/>
    <cellStyle name="style1475574746537" xfId="147"/>
    <cellStyle name="style1475574746599" xfId="148"/>
    <cellStyle name="style1475574746662" xfId="149"/>
    <cellStyle name="style1475574746740" xfId="150"/>
    <cellStyle name="style1475574746865" xfId="151"/>
    <cellStyle name="style1475574746943" xfId="152"/>
    <cellStyle name="style1475574747021" xfId="153"/>
    <cellStyle name="style1475574747099" xfId="154"/>
    <cellStyle name="style1475574747161" xfId="155"/>
    <cellStyle name="style1475574747223" xfId="156"/>
    <cellStyle name="style1475574747301" xfId="157"/>
    <cellStyle name="style1475574747379" xfId="158"/>
    <cellStyle name="style1475574747442" xfId="159"/>
    <cellStyle name="style1475574747504" xfId="160"/>
    <cellStyle name="style1475574747567" xfId="161"/>
    <cellStyle name="style1475574747629" xfId="162"/>
    <cellStyle name="style1475574747754" xfId="163"/>
    <cellStyle name="style1475574747832" xfId="164"/>
    <cellStyle name="style1475574747894" xfId="165"/>
    <cellStyle name="style1475574747941" xfId="166"/>
    <cellStyle name="style1475574748035" xfId="167"/>
    <cellStyle name="style1475574748097" xfId="168"/>
    <cellStyle name="style1475574748159" xfId="169"/>
    <cellStyle name="style1475574748222" xfId="170"/>
    <cellStyle name="style1475574748269" xfId="171"/>
    <cellStyle name="style1475574748347" xfId="172"/>
    <cellStyle name="style1475574748409" xfId="173"/>
    <cellStyle name="style1475574748471" xfId="174"/>
    <cellStyle name="style1475574748518" xfId="175"/>
    <cellStyle name="style1475574748581" xfId="176"/>
    <cellStyle name="style1475574748643" xfId="177"/>
    <cellStyle name="style1475574748690" xfId="178"/>
    <cellStyle name="style1475574748737" xfId="179"/>
    <cellStyle name="style1475574748783" xfId="180"/>
    <cellStyle name="style1475574748861" xfId="181"/>
    <cellStyle name="style1475574748893" xfId="182"/>
    <cellStyle name="style1475574748924" xfId="183"/>
    <cellStyle name="style1475574748955" xfId="184"/>
    <cellStyle name="style1475574749002" xfId="185"/>
    <cellStyle name="style1475574749033" xfId="186"/>
    <cellStyle name="style1475574749064" xfId="187"/>
    <cellStyle name="style1475574749095" xfId="188"/>
    <cellStyle name="style1475574749127" xfId="189"/>
    <cellStyle name="style1475574749158" xfId="190"/>
    <cellStyle name="style1475574749205" xfId="191"/>
    <cellStyle name="style1475574749236" xfId="192"/>
    <cellStyle name="style1475574749267" xfId="193"/>
    <cellStyle name="style1475574749298" xfId="194"/>
    <cellStyle name="style1475574749329" xfId="195"/>
    <cellStyle name="style1475574749361" xfId="196"/>
    <cellStyle name="style1475574749392" xfId="197"/>
    <cellStyle name="style1475574749439" xfId="198"/>
    <cellStyle name="style1475574749454" xfId="199"/>
    <cellStyle name="style1475574749485" xfId="200"/>
    <cellStyle name="style1475574749517" xfId="201"/>
    <cellStyle name="style1475574749548" xfId="202"/>
    <cellStyle name="style1475574749579" xfId="203"/>
    <cellStyle name="style1475574749626" xfId="204"/>
    <cellStyle name="style1475574749657" xfId="205"/>
    <cellStyle name="style1475574749704" xfId="206"/>
    <cellStyle name="style1475574749735" xfId="207"/>
    <cellStyle name="style1475574749766" xfId="208"/>
    <cellStyle name="style1475574749797" xfId="209"/>
    <cellStyle name="style1475574749953" xfId="210"/>
    <cellStyle name="style1475574750000" xfId="211"/>
    <cellStyle name="style1475574750905" xfId="212"/>
    <cellStyle name="style1475574750952" xfId="213"/>
    <cellStyle name="Title" xfId="214"/>
    <cellStyle name="Total" xfId="215"/>
    <cellStyle name="Warning Text" xfId="216"/>
  </cellStyles>
  <dxfs count="11">
    <dxf>
      <fill>
        <patternFill patternType="mediumGray">
          <fgColor indexed="9"/>
          <bgColor indexed="10"/>
        </patternFill>
      </fill>
    </dxf>
    <dxf>
      <fill>
        <patternFill patternType="mediumGray">
          <fgColor indexed="9"/>
          <bgColor indexed="34"/>
        </patternFill>
      </fill>
    </dxf>
    <dxf>
      <fill>
        <patternFill patternType="mediumGray">
          <fgColor indexed="9"/>
          <bgColor indexed="11"/>
        </patternFill>
      </fill>
    </dxf>
    <dxf>
      <fill>
        <patternFill patternType="mediumGray">
          <fgColor indexed="9"/>
          <bgColor indexed="10"/>
        </patternFill>
      </fill>
    </dxf>
    <dxf>
      <fill>
        <patternFill patternType="mediumGray">
          <fgColor indexed="9"/>
          <bgColor indexed="34"/>
        </patternFill>
      </fill>
    </dxf>
    <dxf>
      <fill>
        <patternFill patternType="mediumGray">
          <fgColor indexed="9"/>
          <bgColor indexed="11"/>
        </patternFill>
      </fill>
    </dxf>
    <dxf>
      <fill>
        <patternFill patternType="mediumGray">
          <fgColor indexed="9"/>
          <bgColor indexed="10"/>
        </patternFill>
      </fill>
    </dxf>
    <dxf>
      <fill>
        <patternFill patternType="mediumGray">
          <fgColor indexed="9"/>
          <bgColor indexed="13"/>
        </patternFill>
      </fill>
    </dxf>
    <dxf>
      <fill>
        <patternFill patternType="mediumGray">
          <fgColor indexed="9"/>
          <bgColor indexed="11"/>
        </patternFill>
      </fill>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mhclg.sharepoint.com/Workdocs\EHS\Secure\SVS\report\SVS_Analysis_of_result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hclg.sharepoint.com/Workdocs\ehs\secure\SVS\report\Figures%20for%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pa_Master"/>
      <sheetName val="kappa"/>
      <sheetName val="master"/>
      <sheetName val="Overall_RAG"/>
      <sheetName val="kappa_results"/>
      <sheetName val="regional_old"/>
      <sheetName val="regional"/>
      <sheetName val="logfile_region1"/>
      <sheetName val="choice_of_var_for_regional"/>
      <sheetName val="checks"/>
    </sheetNames>
    <sheetDataSet>
      <sheetData sheetId="0">
        <row r="2">
          <cell r="A2" t="str">
            <v>Fexwnfl</v>
          </cell>
          <cell r="B2" t="str">
            <v>Faults - Windows </v>
          </cell>
          <cell r="C2" t="str">
            <v>Questionnaire</v>
          </cell>
          <cell r="D2">
            <v>2</v>
          </cell>
          <cell r="E2">
            <v>88.4</v>
          </cell>
          <cell r="F2">
            <v>80.3319935954</v>
          </cell>
          <cell r="G2">
            <v>0.413</v>
          </cell>
          <cell r="H2">
            <v>0.082</v>
          </cell>
          <cell r="I2">
            <v>0.413</v>
          </cell>
        </row>
        <row r="3">
          <cell r="A3" t="str">
            <v>fexwnflr1</v>
          </cell>
          <cell r="B3" t="str">
            <v>Yes</v>
          </cell>
          <cell r="J3">
            <v>33</v>
          </cell>
          <cell r="K3">
            <v>10.891089108911</v>
          </cell>
          <cell r="L3">
            <v>34</v>
          </cell>
          <cell r="M3">
            <v>11.221122112211</v>
          </cell>
        </row>
        <row r="4">
          <cell r="A4" t="str">
            <v>fexwnflr2</v>
          </cell>
          <cell r="B4" t="str">
            <v>No</v>
          </cell>
          <cell r="J4">
            <v>270</v>
          </cell>
          <cell r="K4">
            <v>89.108910891089</v>
          </cell>
          <cell r="L4">
            <v>269</v>
          </cell>
          <cell r="M4">
            <v>88.778877887789</v>
          </cell>
        </row>
        <row r="5">
          <cell r="A5" t="str">
            <v>fexrcfl</v>
          </cell>
          <cell r="B5" t="str">
            <v>Faults - roof covering </v>
          </cell>
          <cell r="C5" t="str">
            <v>Questionnaire</v>
          </cell>
          <cell r="D5">
            <v>2</v>
          </cell>
          <cell r="E5">
            <v>83.5</v>
          </cell>
          <cell r="F5">
            <v>75.1549412367</v>
          </cell>
          <cell r="G5">
            <v>0.336</v>
          </cell>
          <cell r="H5">
            <v>0.073</v>
          </cell>
          <cell r="I5">
            <v>0.337</v>
          </cell>
        </row>
        <row r="6">
          <cell r="A6" t="str">
            <v>fexrcflr1</v>
          </cell>
          <cell r="B6" t="str">
            <v>Yes</v>
          </cell>
          <cell r="J6">
            <v>47</v>
          </cell>
          <cell r="K6">
            <v>15.511551155116</v>
          </cell>
          <cell r="L6">
            <v>41</v>
          </cell>
          <cell r="M6">
            <v>13.531353135314</v>
          </cell>
        </row>
        <row r="7">
          <cell r="A7" t="str">
            <v>fexrcflr2</v>
          </cell>
          <cell r="B7" t="str">
            <v>No</v>
          </cell>
          <cell r="J7">
            <v>256</v>
          </cell>
          <cell r="K7">
            <v>84.488448844884</v>
          </cell>
          <cell r="L7">
            <v>262</v>
          </cell>
          <cell r="M7">
            <v>86.468646864686</v>
          </cell>
        </row>
        <row r="8">
          <cell r="A8" t="str">
            <v>lvanyx</v>
          </cell>
          <cell r="B8" t="str">
            <v>Poor quality environment - any problems </v>
          </cell>
          <cell r="C8" t="str">
            <v>Derived</v>
          </cell>
          <cell r="D8">
            <v>2</v>
          </cell>
          <cell r="E8">
            <v>82.5</v>
          </cell>
          <cell r="F8">
            <v>75.4087289917</v>
          </cell>
          <cell r="G8">
            <v>0.289</v>
          </cell>
          <cell r="H8">
            <v>0.074</v>
          </cell>
          <cell r="I8">
            <v>0.289</v>
          </cell>
        </row>
        <row r="9">
          <cell r="A9" t="str">
            <v>lvanyxr1</v>
          </cell>
          <cell r="B9" t="str">
            <v>yes</v>
          </cell>
          <cell r="J9">
            <v>44</v>
          </cell>
          <cell r="K9">
            <v>14.521452145215</v>
          </cell>
          <cell r="L9">
            <v>43</v>
          </cell>
          <cell r="M9">
            <v>14.191419141914</v>
          </cell>
        </row>
        <row r="10">
          <cell r="A10" t="str">
            <v>lvanyxr0</v>
          </cell>
          <cell r="B10" t="str">
            <v>no</v>
          </cell>
          <cell r="J10">
            <v>259</v>
          </cell>
          <cell r="K10">
            <v>85.478547854785</v>
          </cell>
          <cell r="L10">
            <v>260</v>
          </cell>
          <cell r="M10">
            <v>85.808580858086</v>
          </cell>
        </row>
        <row r="11">
          <cell r="A11" t="str">
            <v>Finchbac</v>
          </cell>
          <cell r="B11" t="str">
            <v>Boiler - action required </v>
          </cell>
          <cell r="C11" t="str">
            <v>Questionnaire</v>
          </cell>
          <cell r="D11">
            <v>4</v>
          </cell>
          <cell r="E11">
            <v>95</v>
          </cell>
          <cell r="F11">
            <v>93.8666143842</v>
          </cell>
          <cell r="G11">
            <v>0.192</v>
          </cell>
          <cell r="H11">
            <v>0.128</v>
          </cell>
          <cell r="I11">
            <v>0.577</v>
          </cell>
        </row>
        <row r="12">
          <cell r="A12" t="str">
            <v>finchbacr1</v>
          </cell>
          <cell r="B12" t="str">
            <v>None</v>
          </cell>
          <cell r="J12">
            <v>293</v>
          </cell>
          <cell r="K12">
            <v>96.699669966997</v>
          </cell>
          <cell r="L12">
            <v>294</v>
          </cell>
          <cell r="M12">
            <v>97.029702970297</v>
          </cell>
        </row>
        <row r="13">
          <cell r="A13" t="str">
            <v>finchbacr3</v>
          </cell>
          <cell r="B13" t="str">
            <v>Major repair</v>
          </cell>
          <cell r="J13">
            <v>0</v>
          </cell>
          <cell r="K13">
            <v>0</v>
          </cell>
          <cell r="L13">
            <v>0</v>
          </cell>
          <cell r="M13">
            <v>0</v>
          </cell>
        </row>
        <row r="14">
          <cell r="A14" t="str">
            <v>finchbacr2</v>
          </cell>
          <cell r="B14" t="str">
            <v>Minor repair</v>
          </cell>
          <cell r="J14">
            <v>6</v>
          </cell>
          <cell r="K14">
            <v>1.980198019802</v>
          </cell>
          <cell r="L14">
            <v>6</v>
          </cell>
          <cell r="M14">
            <v>1.980198019802</v>
          </cell>
        </row>
        <row r="15">
          <cell r="A15" t="str">
            <v>finchbacr4</v>
          </cell>
          <cell r="B15" t="str">
            <v>Replace</v>
          </cell>
          <cell r="J15">
            <v>2</v>
          </cell>
          <cell r="K15">
            <v>0.66006600660066</v>
          </cell>
          <cell r="L15">
            <v>0</v>
          </cell>
          <cell r="M15">
            <v>0</v>
          </cell>
        </row>
        <row r="16">
          <cell r="A16" t="str">
            <v>Fexwsfl</v>
          </cell>
          <cell r="B16" t="str">
            <v>Faults - wall structure </v>
          </cell>
          <cell r="C16" t="str">
            <v>Questionnaire</v>
          </cell>
          <cell r="D16">
            <v>2</v>
          </cell>
          <cell r="E16">
            <v>92.1</v>
          </cell>
          <cell r="F16">
            <v>91.778583799</v>
          </cell>
          <cell r="G16">
            <v>0.037</v>
          </cell>
          <cell r="H16">
            <v>0.074</v>
          </cell>
          <cell r="I16">
            <v>0.037</v>
          </cell>
        </row>
        <row r="17">
          <cell r="A17" t="str">
            <v>fexwsflr1</v>
          </cell>
          <cell r="B17" t="str">
            <v>Yes</v>
          </cell>
          <cell r="J17">
            <v>11</v>
          </cell>
          <cell r="K17">
            <v>3.6303630363036</v>
          </cell>
          <cell r="L17">
            <v>15</v>
          </cell>
          <cell r="M17">
            <v>4.950495049505</v>
          </cell>
        </row>
        <row r="18">
          <cell r="A18" t="str">
            <v>fexwsflr2</v>
          </cell>
          <cell r="B18" t="str">
            <v>No</v>
          </cell>
          <cell r="J18">
            <v>292</v>
          </cell>
          <cell r="K18">
            <v>96.369636963696</v>
          </cell>
          <cell r="L18">
            <v>288</v>
          </cell>
          <cell r="M18">
            <v>95.049504950495</v>
          </cell>
        </row>
        <row r="19">
          <cell r="A19" t="str">
            <v>Fexwffl</v>
          </cell>
          <cell r="B19" t="str">
            <v>Faults - Wall finish </v>
          </cell>
          <cell r="C19" t="str">
            <v>Questionnaire</v>
          </cell>
          <cell r="D19">
            <v>2</v>
          </cell>
          <cell r="E19">
            <v>80.5</v>
          </cell>
          <cell r="F19">
            <v>67.1894912264</v>
          </cell>
          <cell r="G19">
            <v>0.407</v>
          </cell>
          <cell r="H19">
            <v>0.064</v>
          </cell>
          <cell r="I19">
            <v>0.409</v>
          </cell>
        </row>
        <row r="20">
          <cell r="A20" t="str">
            <v>fexwfflr1</v>
          </cell>
          <cell r="B20" t="str">
            <v>Yes</v>
          </cell>
          <cell r="J20">
            <v>57</v>
          </cell>
          <cell r="K20">
            <v>18.811881188119</v>
          </cell>
          <cell r="L20">
            <v>68</v>
          </cell>
          <cell r="M20">
            <v>22.442244224422</v>
          </cell>
        </row>
        <row r="21">
          <cell r="A21" t="str">
            <v>fexwfflr2</v>
          </cell>
          <cell r="B21" t="str">
            <v>No</v>
          </cell>
          <cell r="J21">
            <v>246</v>
          </cell>
          <cell r="K21">
            <v>81.188118811881</v>
          </cell>
          <cell r="L21">
            <v>235</v>
          </cell>
          <cell r="M21">
            <v>77.557755775578</v>
          </cell>
        </row>
        <row r="22">
          <cell r="A22" t="str">
            <v>Farnatur</v>
          </cell>
          <cell r="B22" t="str">
            <v>Nature of area </v>
          </cell>
          <cell r="C22" t="str">
            <v>Questionnaire</v>
          </cell>
          <cell r="D22">
            <v>3</v>
          </cell>
          <cell r="E22">
            <v>75.2</v>
          </cell>
          <cell r="F22">
            <v>51.7530961017</v>
          </cell>
          <cell r="G22">
            <v>0.487</v>
          </cell>
          <cell r="H22">
            <v>0.05</v>
          </cell>
          <cell r="I22">
            <v>0.509</v>
          </cell>
        </row>
        <row r="23">
          <cell r="A23" t="str">
            <v>farnaturr1</v>
          </cell>
          <cell r="B23" t="str">
            <v>Urban</v>
          </cell>
          <cell r="J23">
            <v>74</v>
          </cell>
          <cell r="K23">
            <v>24.422442244224</v>
          </cell>
          <cell r="L23">
            <v>74</v>
          </cell>
          <cell r="M23">
            <v>24.422442244224</v>
          </cell>
        </row>
        <row r="24">
          <cell r="A24" t="str">
            <v>farnaturr3</v>
          </cell>
          <cell r="B24" t="str">
            <v>Rural</v>
          </cell>
          <cell r="J24">
            <v>22</v>
          </cell>
          <cell r="K24">
            <v>7.2607260726073</v>
          </cell>
          <cell r="L24">
            <v>29</v>
          </cell>
          <cell r="M24">
            <v>9.5709570957096</v>
          </cell>
        </row>
        <row r="25">
          <cell r="A25" t="str">
            <v>farnaturr2</v>
          </cell>
          <cell r="B25" t="str">
            <v>Suburban</v>
          </cell>
          <cell r="J25">
            <v>207</v>
          </cell>
          <cell r="K25">
            <v>68.316831683168</v>
          </cell>
          <cell r="L25">
            <v>200</v>
          </cell>
          <cell r="M25">
            <v>66.006600660066</v>
          </cell>
        </row>
        <row r="26">
          <cell r="A26" t="str">
            <v>Fstmovde</v>
          </cell>
          <cell r="B26" t="str">
            <v>Differential movement - Defect </v>
          </cell>
          <cell r="C26" t="str">
            <v>Questionnaire</v>
          </cell>
          <cell r="D26">
            <v>3</v>
          </cell>
          <cell r="E26">
            <v>88.4</v>
          </cell>
          <cell r="F26">
            <v>85.8172946007</v>
          </cell>
          <cell r="G26">
            <v>0.186</v>
          </cell>
          <cell r="H26">
            <v>0.084</v>
          </cell>
          <cell r="I26">
            <v>0.155</v>
          </cell>
        </row>
        <row r="27">
          <cell r="A27" t="str">
            <v>fstmovder1</v>
          </cell>
          <cell r="B27" t="str">
            <v>Yes</v>
          </cell>
          <cell r="J27">
            <v>5</v>
          </cell>
          <cell r="K27">
            <v>1.6501650165016</v>
          </cell>
          <cell r="L27">
            <v>2</v>
          </cell>
          <cell r="M27">
            <v>0.66006600660066</v>
          </cell>
        </row>
        <row r="28">
          <cell r="A28" t="str">
            <v>fstmovder2</v>
          </cell>
          <cell r="B28" t="str">
            <v>No</v>
          </cell>
          <cell r="J28">
            <v>18</v>
          </cell>
          <cell r="K28">
            <v>5.9405940594059</v>
          </cell>
          <cell r="L28">
            <v>21</v>
          </cell>
          <cell r="M28">
            <v>6.9306930693069</v>
          </cell>
        </row>
        <row r="29">
          <cell r="A29" t="str">
            <v>fstmovder7</v>
          </cell>
          <cell r="B29" t="str">
            <v>section not applicable</v>
          </cell>
          <cell r="J29">
            <v>280</v>
          </cell>
          <cell r="K29">
            <v>92.409240924092</v>
          </cell>
          <cell r="L29">
            <v>280</v>
          </cell>
          <cell r="M29">
            <v>92.409240924092</v>
          </cell>
        </row>
        <row r="30">
          <cell r="A30" t="str">
            <v>lv2trafx</v>
          </cell>
          <cell r="B30" t="str">
            <v>Poor quality environment - traffic problems </v>
          </cell>
          <cell r="C30" t="str">
            <v>Derived</v>
          </cell>
          <cell r="D30">
            <v>2</v>
          </cell>
          <cell r="E30">
            <v>91.1</v>
          </cell>
          <cell r="F30">
            <v>87.9434478101</v>
          </cell>
          <cell r="G30">
            <v>0.261</v>
          </cell>
          <cell r="H30">
            <v>0.1</v>
          </cell>
          <cell r="I30">
            <v>0.263</v>
          </cell>
        </row>
        <row r="31">
          <cell r="A31" t="str">
            <v>lv2trafxr1</v>
          </cell>
          <cell r="B31" t="str">
            <v>yes</v>
          </cell>
          <cell r="J31">
            <v>17</v>
          </cell>
          <cell r="K31">
            <v>5.6105610561056</v>
          </cell>
          <cell r="L31">
            <v>22</v>
          </cell>
          <cell r="M31">
            <v>7.2607260726073</v>
          </cell>
        </row>
        <row r="32">
          <cell r="A32" t="str">
            <v>lv2trafxr0</v>
          </cell>
          <cell r="B32" t="str">
            <v>no</v>
          </cell>
          <cell r="J32">
            <v>286</v>
          </cell>
          <cell r="K32">
            <v>94.389438943894</v>
          </cell>
          <cell r="L32">
            <v>281</v>
          </cell>
          <cell r="M32">
            <v>92.739273927393</v>
          </cell>
        </row>
        <row r="33">
          <cell r="A33" t="str">
            <v>Dampalf</v>
          </cell>
          <cell r="B33" t="str">
            <v>Damp - problem present? </v>
          </cell>
          <cell r="C33" t="str">
            <v>Derived</v>
          </cell>
          <cell r="D33">
            <v>2</v>
          </cell>
          <cell r="E33">
            <v>92.7</v>
          </cell>
          <cell r="F33">
            <v>91.752442571</v>
          </cell>
          <cell r="G33">
            <v>0.12</v>
          </cell>
          <cell r="H33">
            <v>0.098</v>
          </cell>
          <cell r="I33">
            <v>0.126</v>
          </cell>
        </row>
        <row r="34">
          <cell r="A34" t="str">
            <v>dampalfr1</v>
          </cell>
          <cell r="B34" t="str">
            <v>Damp in one or more rooms</v>
          </cell>
          <cell r="J34">
            <v>9</v>
          </cell>
          <cell r="K34">
            <v>2.970297029703</v>
          </cell>
          <cell r="L34">
            <v>17</v>
          </cell>
          <cell r="M34">
            <v>5.6105610561056</v>
          </cell>
        </row>
        <row r="35">
          <cell r="A35" t="str">
            <v>dampalfr0</v>
          </cell>
          <cell r="B35" t="str">
            <v>No damp</v>
          </cell>
          <cell r="J35">
            <v>294</v>
          </cell>
          <cell r="K35">
            <v>97.029702970297</v>
          </cell>
          <cell r="L35">
            <v>286</v>
          </cell>
          <cell r="M35">
            <v>94.389438943894</v>
          </cell>
        </row>
        <row r="36">
          <cell r="A36" t="str">
            <v>FODDTYPE</v>
          </cell>
          <cell r="B36" t="str">
            <v>Dwelling type (house/flat) </v>
          </cell>
          <cell r="C36" t="str">
            <v>Questionnaire</v>
          </cell>
          <cell r="D36">
            <v>2</v>
          </cell>
          <cell r="E36">
            <v>100</v>
          </cell>
          <cell r="F36">
            <v>58.5095143178</v>
          </cell>
          <cell r="G36">
            <v>1</v>
          </cell>
          <cell r="H36">
            <v>0</v>
          </cell>
          <cell r="I36">
            <v>1</v>
          </cell>
        </row>
        <row r="37">
          <cell r="A37" t="str">
            <v>foddtyper1</v>
          </cell>
          <cell r="B37" t="str">
            <v>house</v>
          </cell>
          <cell r="J37">
            <v>214</v>
          </cell>
          <cell r="K37">
            <v>70.627062706271</v>
          </cell>
          <cell r="L37">
            <v>214</v>
          </cell>
          <cell r="M37">
            <v>70.627062706271</v>
          </cell>
        </row>
        <row r="38">
          <cell r="A38" t="str">
            <v>foddtyper2</v>
          </cell>
          <cell r="B38" t="str">
            <v>flat</v>
          </cell>
          <cell r="J38">
            <v>89</v>
          </cell>
          <cell r="K38">
            <v>29.372937293729</v>
          </cell>
          <cell r="L38">
            <v>89</v>
          </cell>
          <cell r="M38">
            <v>29.372937293729</v>
          </cell>
        </row>
        <row r="39">
          <cell r="A39" t="str">
            <v>Finbatlr</v>
          </cell>
          <cell r="B39" t="str">
            <v>Date Bathroom last refurbished </v>
          </cell>
          <cell r="C39" t="str">
            <v>Questionnaire</v>
          </cell>
          <cell r="D39">
            <v>4</v>
          </cell>
          <cell r="E39">
            <v>63</v>
          </cell>
          <cell r="F39">
            <v>50.4262626263</v>
          </cell>
          <cell r="G39">
            <v>0.238</v>
          </cell>
          <cell r="H39">
            <v>0.053</v>
          </cell>
          <cell r="I39">
            <v>0.271</v>
          </cell>
        </row>
        <row r="40">
          <cell r="A40" t="str">
            <v>finbatlrr1</v>
          </cell>
          <cell r="B40" t="str">
            <v>Pre 1980</v>
          </cell>
          <cell r="J40">
            <v>8</v>
          </cell>
          <cell r="K40">
            <v>3.5555555555556</v>
          </cell>
          <cell r="L40">
            <v>12</v>
          </cell>
          <cell r="M40">
            <v>5.4545454545455</v>
          </cell>
        </row>
        <row r="41">
          <cell r="A41" t="str">
            <v>finbatlrr3</v>
          </cell>
          <cell r="B41" t="str">
            <v>1990s</v>
          </cell>
          <cell r="J41">
            <v>40</v>
          </cell>
          <cell r="K41">
            <v>17.777777777778</v>
          </cell>
          <cell r="L41">
            <v>42</v>
          </cell>
          <cell r="M41">
            <v>19.090909090909</v>
          </cell>
        </row>
        <row r="42">
          <cell r="A42" t="str">
            <v>finbatlrr2</v>
          </cell>
          <cell r="B42" t="str">
            <v>1980s</v>
          </cell>
          <cell r="J42">
            <v>20</v>
          </cell>
          <cell r="K42">
            <v>8.8888888888889</v>
          </cell>
          <cell r="L42">
            <v>21</v>
          </cell>
          <cell r="M42">
            <v>9.5454545454545</v>
          </cell>
        </row>
        <row r="43">
          <cell r="A43" t="str">
            <v>finbatlrr4</v>
          </cell>
          <cell r="B43" t="str">
            <v>2000s</v>
          </cell>
          <cell r="J43">
            <v>157</v>
          </cell>
          <cell r="K43">
            <v>69.777777777778</v>
          </cell>
          <cell r="L43">
            <v>145</v>
          </cell>
          <cell r="M43">
            <v>65.909090909091</v>
          </cell>
        </row>
        <row r="44">
          <cell r="A44" t="str">
            <v>Fexwsur</v>
          </cell>
          <cell r="B44" t="str">
            <v>Urgent repair - Wall structure </v>
          </cell>
          <cell r="C44" t="str">
            <v>Questionnaire</v>
          </cell>
          <cell r="D44">
            <v>2</v>
          </cell>
          <cell r="E44">
            <v>92.1</v>
          </cell>
          <cell r="F44">
            <v>0.114367872431</v>
          </cell>
          <cell r="G44">
            <v>0.044</v>
          </cell>
          <cell r="H44">
            <v>0.074</v>
          </cell>
          <cell r="I44">
            <v>0.054</v>
          </cell>
        </row>
        <row r="45">
          <cell r="A45" t="str">
            <v>fexwsurr1</v>
          </cell>
          <cell r="B45" t="str">
            <v>Yes</v>
          </cell>
          <cell r="J45">
            <v>3</v>
          </cell>
          <cell r="K45">
            <v>0.99009900990099</v>
          </cell>
          <cell r="L45">
            <v>3</v>
          </cell>
          <cell r="M45">
            <v>0.99009900990099</v>
          </cell>
        </row>
        <row r="46">
          <cell r="A46" t="str">
            <v>fexwsurr2</v>
          </cell>
          <cell r="B46" t="str">
            <v>No</v>
          </cell>
          <cell r="J46">
            <v>8</v>
          </cell>
          <cell r="K46">
            <v>2.6402640264026</v>
          </cell>
          <cell r="L46">
            <v>12</v>
          </cell>
          <cell r="M46">
            <v>3.960396039604</v>
          </cell>
        </row>
        <row r="47">
          <cell r="A47" t="str">
            <v>Fingasms</v>
          </cell>
          <cell r="B47" t="str">
            <v>Mains gas supply present </v>
          </cell>
          <cell r="C47" t="str">
            <v>Questionnaire</v>
          </cell>
          <cell r="D47">
            <v>2</v>
          </cell>
          <cell r="E47">
            <v>98</v>
          </cell>
          <cell r="F47">
            <v>78.2330708318</v>
          </cell>
          <cell r="G47">
            <v>0.904</v>
          </cell>
          <cell r="H47">
            <v>0.039</v>
          </cell>
          <cell r="I47">
            <v>0.818</v>
          </cell>
        </row>
        <row r="48">
          <cell r="A48" t="str">
            <v>fingasmsr1</v>
          </cell>
          <cell r="B48" t="str">
            <v>Yes</v>
          </cell>
          <cell r="J48">
            <v>267</v>
          </cell>
          <cell r="K48">
            <v>88.118811881188</v>
          </cell>
          <cell r="L48">
            <v>269</v>
          </cell>
          <cell r="M48">
            <v>88.778877887789</v>
          </cell>
        </row>
        <row r="49">
          <cell r="A49" t="str">
            <v>fingasmsr2</v>
          </cell>
          <cell r="B49" t="str">
            <v>No</v>
          </cell>
          <cell r="J49">
            <v>1</v>
          </cell>
          <cell r="K49">
            <v>0.33003300330033</v>
          </cell>
          <cell r="L49">
            <v>2</v>
          </cell>
          <cell r="M49">
            <v>0.66006600660066</v>
          </cell>
        </row>
        <row r="50">
          <cell r="A50" t="str">
            <v>Storeyx</v>
          </cell>
          <cell r="B50" t="str">
            <v>No of floors above ground in the house/module </v>
          </cell>
          <cell r="C50" t="str">
            <v>Derived</v>
          </cell>
          <cell r="D50">
            <v>6</v>
          </cell>
          <cell r="E50">
            <v>98.7</v>
          </cell>
          <cell r="F50">
            <v>46.5782221787</v>
          </cell>
          <cell r="G50">
            <v>0.975</v>
          </cell>
          <cell r="H50">
            <v>0.012</v>
          </cell>
          <cell r="I50">
            <v>0.985</v>
          </cell>
        </row>
        <row r="51">
          <cell r="A51" t="str">
            <v>storeyxr1</v>
          </cell>
          <cell r="B51" t="str">
            <v>1 floor</v>
          </cell>
          <cell r="J51">
            <v>27</v>
          </cell>
          <cell r="K51">
            <v>8.9108910891089</v>
          </cell>
          <cell r="L51">
            <v>27</v>
          </cell>
          <cell r="M51">
            <v>8.9108910891089</v>
          </cell>
        </row>
        <row r="52">
          <cell r="A52" t="str">
            <v>storeyxr3</v>
          </cell>
          <cell r="B52" t="str">
            <v>3 floors</v>
          </cell>
          <cell r="J52">
            <v>51</v>
          </cell>
          <cell r="K52">
            <v>16.831683168317</v>
          </cell>
          <cell r="L52">
            <v>53</v>
          </cell>
          <cell r="M52">
            <v>17.491749174917</v>
          </cell>
        </row>
        <row r="53">
          <cell r="A53" t="str">
            <v>storeyxr2</v>
          </cell>
          <cell r="B53" t="str">
            <v>2 floors</v>
          </cell>
          <cell r="J53">
            <v>198</v>
          </cell>
          <cell r="K53">
            <v>65.346534653465</v>
          </cell>
          <cell r="L53">
            <v>197</v>
          </cell>
          <cell r="M53">
            <v>65.016501650165</v>
          </cell>
        </row>
        <row r="54">
          <cell r="A54" t="str">
            <v>storeyxr5</v>
          </cell>
          <cell r="B54" t="str">
            <v>5 floors</v>
          </cell>
          <cell r="J54">
            <v>2</v>
          </cell>
          <cell r="K54">
            <v>0.66006600660066</v>
          </cell>
          <cell r="L54">
            <v>2</v>
          </cell>
          <cell r="M54">
            <v>0.66006600660066</v>
          </cell>
        </row>
        <row r="55">
          <cell r="A55" t="str">
            <v>storeyxr4</v>
          </cell>
          <cell r="B55" t="str">
            <v>4 floors</v>
          </cell>
          <cell r="J55">
            <v>16</v>
          </cell>
          <cell r="K55">
            <v>5.2805280528053</v>
          </cell>
          <cell r="L55">
            <v>15</v>
          </cell>
          <cell r="M55">
            <v>4.950495049505</v>
          </cell>
        </row>
        <row r="56">
          <cell r="A56" t="str">
            <v>storeyxr6</v>
          </cell>
          <cell r="B56" t="str">
            <v>6 floors or more</v>
          </cell>
          <cell r="J56">
            <v>9</v>
          </cell>
          <cell r="K56">
            <v>2.970297029703</v>
          </cell>
          <cell r="L56">
            <v>9</v>
          </cell>
          <cell r="M56">
            <v>2.970297029703</v>
          </cell>
        </row>
        <row r="57">
          <cell r="A57" t="str">
            <v>Arnatx</v>
          </cell>
          <cell r="B57" t="str">
            <v>Nature of area </v>
          </cell>
          <cell r="C57" t="str">
            <v>Derived</v>
          </cell>
          <cell r="D57">
            <v>5</v>
          </cell>
          <cell r="E57">
            <v>70.6</v>
          </cell>
          <cell r="F57">
            <v>49.3350325132</v>
          </cell>
          <cell r="G57">
            <v>0.42</v>
          </cell>
          <cell r="H57">
            <v>0.048</v>
          </cell>
          <cell r="I57">
            <v>0.466</v>
          </cell>
        </row>
        <row r="58">
          <cell r="A58" t="str">
            <v>arnatxr1</v>
          </cell>
          <cell r="B58" t="str">
            <v>city centre</v>
          </cell>
          <cell r="J58">
            <v>18</v>
          </cell>
          <cell r="K58">
            <v>5.9405940594059</v>
          </cell>
          <cell r="L58">
            <v>17</v>
          </cell>
          <cell r="M58">
            <v>5.6105610561056</v>
          </cell>
        </row>
        <row r="59">
          <cell r="A59" t="str">
            <v>arnatxr3</v>
          </cell>
          <cell r="B59" t="str">
            <v>suburban residential</v>
          </cell>
          <cell r="J59">
            <v>207</v>
          </cell>
          <cell r="K59">
            <v>68.316831683168</v>
          </cell>
          <cell r="L59">
            <v>200</v>
          </cell>
          <cell r="M59">
            <v>66.006600660066</v>
          </cell>
        </row>
        <row r="60">
          <cell r="A60" t="str">
            <v>arnatxr2</v>
          </cell>
          <cell r="B60" t="str">
            <v>other urban centre</v>
          </cell>
          <cell r="J60">
            <v>56</v>
          </cell>
          <cell r="K60">
            <v>18.481848184818</v>
          </cell>
          <cell r="L60">
            <v>57</v>
          </cell>
          <cell r="M60">
            <v>18.811881188119</v>
          </cell>
        </row>
        <row r="61">
          <cell r="A61" t="str">
            <v>arnatxr5</v>
          </cell>
          <cell r="B61" t="str">
            <v>rural</v>
          </cell>
          <cell r="J61">
            <v>4</v>
          </cell>
          <cell r="K61">
            <v>1.3201320132013</v>
          </cell>
          <cell r="L61">
            <v>9</v>
          </cell>
          <cell r="M61">
            <v>2.970297029703</v>
          </cell>
        </row>
        <row r="62">
          <cell r="A62" t="str">
            <v>arnatxr4</v>
          </cell>
          <cell r="B62" t="str">
            <v>rural residential</v>
          </cell>
          <cell r="J62">
            <v>18</v>
          </cell>
          <cell r="K62">
            <v>5.9405940594059</v>
          </cell>
          <cell r="L62">
            <v>20</v>
          </cell>
          <cell r="M62">
            <v>6.6006600660066</v>
          </cell>
        </row>
        <row r="63">
          <cell r="A63" t="str">
            <v>lv3utilx</v>
          </cell>
          <cell r="B63" t="str">
            <v>Poor quality environment - utilisation problems </v>
          </cell>
          <cell r="C63" t="str">
            <v>Derived</v>
          </cell>
          <cell r="D63">
            <v>2</v>
          </cell>
          <cell r="E63">
            <v>96</v>
          </cell>
          <cell r="F63">
            <v>95.4862813014</v>
          </cell>
          <cell r="G63">
            <v>0.123</v>
          </cell>
          <cell r="H63">
            <v>0.129</v>
          </cell>
          <cell r="I63">
            <v>0.123</v>
          </cell>
        </row>
        <row r="64">
          <cell r="A64" t="str">
            <v>lv3utilxr1</v>
          </cell>
          <cell r="B64" t="str">
            <v>yes</v>
          </cell>
          <cell r="J64">
            <v>7</v>
          </cell>
          <cell r="K64">
            <v>2.3102310231023</v>
          </cell>
          <cell r="L64">
            <v>7</v>
          </cell>
          <cell r="M64">
            <v>2.3102310231023</v>
          </cell>
        </row>
        <row r="65">
          <cell r="A65" t="str">
            <v>lv3utilxr0</v>
          </cell>
          <cell r="B65" t="str">
            <v>no</v>
          </cell>
          <cell r="J65">
            <v>296</v>
          </cell>
          <cell r="K65">
            <v>97.689768976898</v>
          </cell>
          <cell r="L65">
            <v>296</v>
          </cell>
          <cell r="M65">
            <v>97.689768976898</v>
          </cell>
        </row>
        <row r="66">
          <cell r="A66" t="str">
            <v>fodconst</v>
          </cell>
          <cell r="B66" t="str">
            <v>Construction date </v>
          </cell>
          <cell r="C66" t="str">
            <v>Questionnaire</v>
          </cell>
          <cell r="D66">
            <v>5</v>
          </cell>
          <cell r="E66">
            <v>81.5</v>
          </cell>
          <cell r="F66">
            <v>21.8126763171</v>
          </cell>
          <cell r="G66">
            <v>0.764</v>
          </cell>
          <cell r="H66">
            <v>0.029</v>
          </cell>
          <cell r="I66">
            <v>0.791</v>
          </cell>
        </row>
        <row r="67">
          <cell r="A67" t="str">
            <v>fodconstr1</v>
          </cell>
          <cell r="B67" t="str">
            <v>Pre 1919</v>
          </cell>
          <cell r="J67">
            <v>35</v>
          </cell>
          <cell r="K67">
            <v>11.551155115512</v>
          </cell>
          <cell r="L67">
            <v>41</v>
          </cell>
          <cell r="M67">
            <v>13.531353135314</v>
          </cell>
        </row>
        <row r="68">
          <cell r="A68" t="str">
            <v>fodconstr3</v>
          </cell>
          <cell r="B68" t="str">
            <v>1945-1964</v>
          </cell>
          <cell r="J68">
            <v>83</v>
          </cell>
          <cell r="K68">
            <v>27.392739273927</v>
          </cell>
          <cell r="L68">
            <v>91</v>
          </cell>
          <cell r="M68">
            <v>30.03300330033</v>
          </cell>
        </row>
        <row r="69">
          <cell r="A69" t="str">
            <v>fodconstr2</v>
          </cell>
          <cell r="B69" t="str">
            <v>1919-1944</v>
          </cell>
          <cell r="J69">
            <v>63</v>
          </cell>
          <cell r="K69">
            <v>20.792079207921</v>
          </cell>
          <cell r="L69">
            <v>56</v>
          </cell>
          <cell r="M69">
            <v>18.481848184818</v>
          </cell>
        </row>
        <row r="70">
          <cell r="A70" t="str">
            <v>fodconstr5</v>
          </cell>
          <cell r="B70" t="str">
            <v>Post 1980</v>
          </cell>
          <cell r="J70">
            <v>76</v>
          </cell>
          <cell r="K70">
            <v>25.082508250825</v>
          </cell>
          <cell r="L70">
            <v>74</v>
          </cell>
          <cell r="M70">
            <v>24.422442244224</v>
          </cell>
        </row>
        <row r="71">
          <cell r="A71" t="str">
            <v>fodconstr4</v>
          </cell>
          <cell r="B71" t="str">
            <v>1965-1980</v>
          </cell>
          <cell r="J71">
            <v>46</v>
          </cell>
          <cell r="K71">
            <v>15.181518151815</v>
          </cell>
          <cell r="L71">
            <v>41</v>
          </cell>
          <cell r="M71">
            <v>13.531353135314</v>
          </cell>
        </row>
        <row r="72">
          <cell r="A72" t="str">
            <v>Fexdfur</v>
          </cell>
          <cell r="B72" t="str">
            <v>Urgent repair - External Doors </v>
          </cell>
          <cell r="C72" t="str">
            <v>Questionnaire</v>
          </cell>
          <cell r="D72">
            <v>2</v>
          </cell>
          <cell r="E72">
            <v>89.4</v>
          </cell>
          <cell r="F72">
            <v>0.278839765165</v>
          </cell>
          <cell r="G72">
            <v>0.23</v>
          </cell>
          <cell r="H72">
            <v>0.079</v>
          </cell>
          <cell r="I72">
            <v>0.258</v>
          </cell>
        </row>
        <row r="73">
          <cell r="A73" t="str">
            <v>fexdfurr1</v>
          </cell>
          <cell r="B73" t="str">
            <v>Yes</v>
          </cell>
          <cell r="J73">
            <v>8</v>
          </cell>
          <cell r="K73">
            <v>2.6402640264026</v>
          </cell>
          <cell r="L73">
            <v>8</v>
          </cell>
          <cell r="M73">
            <v>2.6402640264026</v>
          </cell>
        </row>
        <row r="74">
          <cell r="A74" t="str">
            <v>fexdfurr2</v>
          </cell>
          <cell r="B74" t="str">
            <v>No</v>
          </cell>
          <cell r="J74">
            <v>16</v>
          </cell>
          <cell r="K74">
            <v>5.2805280528053</v>
          </cell>
          <cell r="L74">
            <v>12</v>
          </cell>
          <cell r="M74">
            <v>3.960396039604</v>
          </cell>
        </row>
        <row r="75">
          <cell r="A75" t="str">
            <v>Fstpres</v>
          </cell>
          <cell r="B75" t="str">
            <v>Structural defects </v>
          </cell>
          <cell r="C75" t="str">
            <v>Questionnaire</v>
          </cell>
          <cell r="D75">
            <v>2</v>
          </cell>
          <cell r="E75">
            <v>88.8</v>
          </cell>
          <cell r="F75">
            <v>85.9708743152</v>
          </cell>
          <cell r="G75">
            <v>0.2</v>
          </cell>
          <cell r="H75">
            <v>0.09</v>
          </cell>
          <cell r="I75">
            <v>0.2</v>
          </cell>
        </row>
        <row r="76">
          <cell r="A76" t="str">
            <v>fstpresr1</v>
          </cell>
          <cell r="B76" t="str">
            <v>Yes</v>
          </cell>
          <cell r="J76">
            <v>23</v>
          </cell>
          <cell r="K76">
            <v>7.5907590759076</v>
          </cell>
          <cell r="L76">
            <v>23</v>
          </cell>
          <cell r="M76">
            <v>7.5907590759076</v>
          </cell>
        </row>
        <row r="77">
          <cell r="A77" t="str">
            <v>fstpresr2</v>
          </cell>
          <cell r="B77" t="str">
            <v>No</v>
          </cell>
          <cell r="J77">
            <v>280</v>
          </cell>
          <cell r="K77">
            <v>92.409240924092</v>
          </cell>
          <cell r="L77">
            <v>280</v>
          </cell>
          <cell r="M77">
            <v>92.409240924092</v>
          </cell>
        </row>
        <row r="78">
          <cell r="A78" t="str">
            <v>Flithick</v>
          </cell>
          <cell r="B78" t="str">
            <v>Loft insulation thickness- PARENT </v>
          </cell>
          <cell r="C78" t="str">
            <v>Questionnaire</v>
          </cell>
          <cell r="D78">
            <v>6</v>
          </cell>
          <cell r="E78">
            <v>60.7</v>
          </cell>
          <cell r="F78">
            <v>18.8750558224</v>
          </cell>
          <cell r="G78">
            <v>0.483</v>
          </cell>
          <cell r="H78">
            <v>0.034</v>
          </cell>
          <cell r="I78">
            <v>0.535</v>
          </cell>
        </row>
        <row r="79">
          <cell r="A79" t="str">
            <v>flithickr1</v>
          </cell>
          <cell r="B79" t="str">
            <v>50mm or less</v>
          </cell>
          <cell r="J79">
            <v>15</v>
          </cell>
          <cell r="K79">
            <v>4.950495049505</v>
          </cell>
          <cell r="L79">
            <v>10</v>
          </cell>
          <cell r="M79">
            <v>3.3003300330033</v>
          </cell>
        </row>
        <row r="80">
          <cell r="A80" t="str">
            <v>flithickr0</v>
          </cell>
          <cell r="B80" t="str">
            <v>No insulation</v>
          </cell>
          <cell r="J80">
            <v>7</v>
          </cell>
          <cell r="K80">
            <v>2.3102310231023</v>
          </cell>
          <cell r="L80">
            <v>5</v>
          </cell>
          <cell r="M80">
            <v>1.6501650165016</v>
          </cell>
        </row>
        <row r="81">
          <cell r="A81" t="str">
            <v>flithickr3</v>
          </cell>
          <cell r="B81" t="str">
            <v>100mm</v>
          </cell>
          <cell r="J81">
            <v>24</v>
          </cell>
          <cell r="K81">
            <v>7.9207920792079</v>
          </cell>
          <cell r="L81">
            <v>46</v>
          </cell>
          <cell r="M81">
            <v>15.181518151815</v>
          </cell>
        </row>
        <row r="82">
          <cell r="A82" t="str">
            <v>flithickr2</v>
          </cell>
          <cell r="B82" t="str">
            <v>75mm</v>
          </cell>
          <cell r="J82">
            <v>18</v>
          </cell>
          <cell r="K82">
            <v>5.9405940594059</v>
          </cell>
          <cell r="L82">
            <v>10</v>
          </cell>
          <cell r="M82">
            <v>3.3003300330033</v>
          </cell>
        </row>
        <row r="83">
          <cell r="A83" t="str">
            <v>flithickr5</v>
          </cell>
          <cell r="B83" t="str">
            <v>&gt;150mm</v>
          </cell>
          <cell r="J83">
            <v>124</v>
          </cell>
          <cell r="K83">
            <v>40.924092409241</v>
          </cell>
          <cell r="L83">
            <v>116</v>
          </cell>
          <cell r="M83">
            <v>38.283828382838</v>
          </cell>
        </row>
        <row r="84">
          <cell r="A84" t="str">
            <v>flithickr4</v>
          </cell>
          <cell r="B84" t="str">
            <v>125 to 150mm</v>
          </cell>
          <cell r="J84">
            <v>41</v>
          </cell>
          <cell r="K84">
            <v>13.531353135314</v>
          </cell>
          <cell r="L84">
            <v>36</v>
          </cell>
          <cell r="M84">
            <v>11.881188118812</v>
          </cell>
        </row>
        <row r="85">
          <cell r="A85" t="str">
            <v>Farquali</v>
          </cell>
          <cell r="B85" t="str">
            <v>Visual quality of local area </v>
          </cell>
          <cell r="C85" t="str">
            <v>Questionnaire</v>
          </cell>
          <cell r="D85">
            <v>3</v>
          </cell>
          <cell r="E85">
            <v>80.9</v>
          </cell>
          <cell r="F85">
            <v>69.1653323748</v>
          </cell>
          <cell r="G85">
            <v>0.379</v>
          </cell>
          <cell r="H85">
            <v>0.062</v>
          </cell>
          <cell r="I85">
            <v>0.418</v>
          </cell>
        </row>
        <row r="86">
          <cell r="A86" t="str">
            <v>farqualir1</v>
          </cell>
          <cell r="B86" t="str">
            <v>Good quality</v>
          </cell>
          <cell r="J86">
            <v>242</v>
          </cell>
          <cell r="K86">
            <v>79.86798679868</v>
          </cell>
          <cell r="L86">
            <v>254</v>
          </cell>
          <cell r="M86">
            <v>83.828382838284</v>
          </cell>
        </row>
        <row r="87">
          <cell r="A87" t="str">
            <v>farqualir3</v>
          </cell>
          <cell r="B87" t="str">
            <v>Worst Quality</v>
          </cell>
          <cell r="J87">
            <v>9</v>
          </cell>
          <cell r="K87">
            <v>2.970297029703</v>
          </cell>
          <cell r="L87">
            <v>12</v>
          </cell>
          <cell r="M87">
            <v>3.960396039604</v>
          </cell>
        </row>
        <row r="88">
          <cell r="A88" t="str">
            <v>farqualir2</v>
          </cell>
          <cell r="B88" t="str">
            <v>Average quality</v>
          </cell>
          <cell r="J88">
            <v>52</v>
          </cell>
          <cell r="K88">
            <v>17.161716171617</v>
          </cell>
          <cell r="L88">
            <v>37</v>
          </cell>
          <cell r="M88">
            <v>12.211221122112</v>
          </cell>
        </row>
        <row r="89">
          <cell r="A89" t="str">
            <v>Fexdffl</v>
          </cell>
          <cell r="B89" t="str">
            <v>Faults - External Doors </v>
          </cell>
          <cell r="C89" t="str">
            <v>Questionnaire</v>
          </cell>
          <cell r="D89">
            <v>2</v>
          </cell>
          <cell r="E89">
            <v>90.8</v>
          </cell>
          <cell r="F89">
            <v>86.5241969742</v>
          </cell>
          <cell r="G89">
            <v>0.314</v>
          </cell>
          <cell r="H89">
            <v>0.097</v>
          </cell>
          <cell r="I89">
            <v>0.316</v>
          </cell>
        </row>
        <row r="90">
          <cell r="A90" t="str">
            <v>fexdfflr1</v>
          </cell>
          <cell r="B90" t="str">
            <v>Yes</v>
          </cell>
          <cell r="J90">
            <v>24</v>
          </cell>
          <cell r="K90">
            <v>7.9207920792079</v>
          </cell>
          <cell r="L90">
            <v>20</v>
          </cell>
          <cell r="M90">
            <v>6.6006600660066</v>
          </cell>
        </row>
        <row r="91">
          <cell r="A91" t="str">
            <v>fexdfflr2</v>
          </cell>
          <cell r="B91" t="str">
            <v>No</v>
          </cell>
          <cell r="J91">
            <v>279</v>
          </cell>
          <cell r="K91">
            <v>92.079207920792</v>
          </cell>
          <cell r="L91">
            <v>283</v>
          </cell>
          <cell r="M91">
            <v>93.399339933993</v>
          </cell>
        </row>
        <row r="92">
          <cell r="A92" t="str">
            <v>Fincheat</v>
          </cell>
          <cell r="B92" t="str">
            <v>Interior space heating present </v>
          </cell>
          <cell r="C92" t="str">
            <v>Questionnaire</v>
          </cell>
          <cell r="D92">
            <v>2</v>
          </cell>
          <cell r="E92">
            <v>99.7</v>
          </cell>
          <cell r="F92">
            <v>98.3629055975</v>
          </cell>
          <cell r="G92">
            <v>0.798</v>
          </cell>
          <cell r="H92">
            <v>0.197</v>
          </cell>
          <cell r="I92">
            <v>0.815</v>
          </cell>
        </row>
        <row r="93">
          <cell r="A93" t="str">
            <v>fincheatr1</v>
          </cell>
          <cell r="B93" t="str">
            <v>Yes</v>
          </cell>
          <cell r="J93">
            <v>301</v>
          </cell>
          <cell r="K93">
            <v>99.339933993399</v>
          </cell>
          <cell r="L93">
            <v>300</v>
          </cell>
          <cell r="M93">
            <v>99.009900990099</v>
          </cell>
        </row>
        <row r="94">
          <cell r="A94" t="str">
            <v>fincheatr2</v>
          </cell>
          <cell r="B94" t="str">
            <v>No</v>
          </cell>
          <cell r="J94">
            <v>2</v>
          </cell>
          <cell r="K94">
            <v>0.66006600660066</v>
          </cell>
          <cell r="L94">
            <v>3</v>
          </cell>
          <cell r="M94">
            <v>0.99009900990099</v>
          </cell>
        </row>
        <row r="95">
          <cell r="A95" t="str">
            <v>typercov</v>
          </cell>
          <cell r="B95" t="str">
            <v>Predominant type of roof covering </v>
          </cell>
          <cell r="C95" t="str">
            <v>Derived</v>
          </cell>
          <cell r="D95">
            <v>9</v>
          </cell>
          <cell r="E95">
            <v>81.8</v>
          </cell>
          <cell r="F95">
            <v>41.9098345478</v>
          </cell>
          <cell r="G95">
            <v>0.688</v>
          </cell>
          <cell r="H95">
            <v>0.036</v>
          </cell>
          <cell r="I95">
            <v>0.701</v>
          </cell>
        </row>
        <row r="96">
          <cell r="A96" t="str">
            <v>typercovr1</v>
          </cell>
          <cell r="B96" t="str">
            <v>natural slate/stone/shingle</v>
          </cell>
          <cell r="J96">
            <v>28</v>
          </cell>
          <cell r="K96">
            <v>9.2409240924092</v>
          </cell>
          <cell r="L96">
            <v>35</v>
          </cell>
          <cell r="M96">
            <v>11.551155115512</v>
          </cell>
        </row>
        <row r="97">
          <cell r="A97" t="str">
            <v>typercovr0</v>
          </cell>
          <cell r="B97" t="str">
            <v>mixed types</v>
          </cell>
          <cell r="J97">
            <v>6</v>
          </cell>
          <cell r="K97">
            <v>1.980198019802</v>
          </cell>
          <cell r="L97">
            <v>6</v>
          </cell>
          <cell r="M97">
            <v>1.980198019802</v>
          </cell>
        </row>
        <row r="98">
          <cell r="A98" t="str">
            <v>typercovr3</v>
          </cell>
          <cell r="B98" t="str">
            <v>clay tile</v>
          </cell>
          <cell r="J98">
            <v>45</v>
          </cell>
          <cell r="K98">
            <v>14.851485148515</v>
          </cell>
          <cell r="L98">
            <v>45</v>
          </cell>
          <cell r="M98">
            <v>14.851485148515</v>
          </cell>
        </row>
        <row r="99">
          <cell r="A99" t="str">
            <v>typercovr2</v>
          </cell>
          <cell r="B99" t="str">
            <v>man made slate</v>
          </cell>
          <cell r="J99">
            <v>13</v>
          </cell>
          <cell r="K99">
            <v>4.2904290429043</v>
          </cell>
          <cell r="L99">
            <v>7</v>
          </cell>
          <cell r="M99">
            <v>2.3102310231023</v>
          </cell>
        </row>
        <row r="100">
          <cell r="A100" t="str">
            <v>typercovr5</v>
          </cell>
          <cell r="B100" t="str">
            <v>asphalt</v>
          </cell>
          <cell r="J100">
            <v>11</v>
          </cell>
          <cell r="K100">
            <v>3.6303630363036</v>
          </cell>
          <cell r="L100">
            <v>9</v>
          </cell>
          <cell r="M100">
            <v>2.970297029703</v>
          </cell>
        </row>
        <row r="101">
          <cell r="A101" t="str">
            <v>typercovr4</v>
          </cell>
          <cell r="B101" t="str">
            <v>concrete tile</v>
          </cell>
          <cell r="J101">
            <v>188</v>
          </cell>
          <cell r="K101">
            <v>62.046204620462</v>
          </cell>
          <cell r="L101">
            <v>187</v>
          </cell>
          <cell r="M101">
            <v>61.716171617162</v>
          </cell>
        </row>
        <row r="102">
          <cell r="A102" t="str">
            <v>typercovr7</v>
          </cell>
          <cell r="B102" t="str">
            <v>glass/metal/laminate</v>
          </cell>
          <cell r="J102">
            <v>9</v>
          </cell>
          <cell r="K102">
            <v>2.970297029703</v>
          </cell>
          <cell r="L102">
            <v>9</v>
          </cell>
          <cell r="M102">
            <v>2.970297029703</v>
          </cell>
        </row>
        <row r="103">
          <cell r="A103" t="str">
            <v>typercovr6</v>
          </cell>
          <cell r="B103" t="str">
            <v>felt</v>
          </cell>
          <cell r="J103">
            <v>2</v>
          </cell>
          <cell r="K103">
            <v>0.66006600660066</v>
          </cell>
          <cell r="L103">
            <v>4</v>
          </cell>
          <cell r="M103">
            <v>1.3201320132013</v>
          </cell>
        </row>
        <row r="104">
          <cell r="A104" t="str">
            <v>typercovr8</v>
          </cell>
          <cell r="B104" t="str">
            <v>thatch</v>
          </cell>
          <cell r="J104">
            <v>1</v>
          </cell>
          <cell r="K104">
            <v>0.33003300330033</v>
          </cell>
          <cell r="L104">
            <v>1</v>
          </cell>
          <cell r="M104">
            <v>0.33003300330033</v>
          </cell>
        </row>
        <row r="105">
          <cell r="A105" t="str">
            <v>Fstfoude</v>
          </cell>
          <cell r="B105" t="str">
            <v>Foundation settlement - Defect </v>
          </cell>
          <cell r="C105" t="str">
            <v>Questionnaire</v>
          </cell>
          <cell r="D105">
            <v>3</v>
          </cell>
          <cell r="E105">
            <v>88.4</v>
          </cell>
          <cell r="F105">
            <v>85.8216514721</v>
          </cell>
          <cell r="G105">
            <v>0.185</v>
          </cell>
          <cell r="H105">
            <v>0.085</v>
          </cell>
          <cell r="I105">
            <v>0.236</v>
          </cell>
        </row>
        <row r="106">
          <cell r="A106" t="str">
            <v>fstfouder1</v>
          </cell>
          <cell r="B106" t="str">
            <v>Yes</v>
          </cell>
          <cell r="J106">
            <v>4</v>
          </cell>
          <cell r="K106">
            <v>1.3201320132013</v>
          </cell>
          <cell r="L106">
            <v>3</v>
          </cell>
          <cell r="M106">
            <v>0.99009900990099</v>
          </cell>
        </row>
        <row r="107">
          <cell r="A107" t="str">
            <v>fstfouder2</v>
          </cell>
          <cell r="B107" t="str">
            <v>No</v>
          </cell>
          <cell r="J107">
            <v>19</v>
          </cell>
          <cell r="K107">
            <v>6.2706270627063</v>
          </cell>
          <cell r="L107">
            <v>20</v>
          </cell>
          <cell r="M107">
            <v>6.6006600660066</v>
          </cell>
        </row>
        <row r="108">
          <cell r="A108" t="str">
            <v>fstfouder7</v>
          </cell>
          <cell r="B108" t="str">
            <v>Section Not Applicable</v>
          </cell>
          <cell r="J108">
            <v>280</v>
          </cell>
          <cell r="K108">
            <v>92.409240924092</v>
          </cell>
          <cell r="L108">
            <v>280</v>
          </cell>
          <cell r="M108">
            <v>92.409240924092</v>
          </cell>
        </row>
        <row r="109">
          <cell r="A109" t="str">
            <v>Finmhfue</v>
          </cell>
          <cell r="B109" t="str">
            <v>Main heating fuel </v>
          </cell>
          <cell r="C109" t="str">
            <v>Questionnaire</v>
          </cell>
          <cell r="D109">
            <v>5</v>
          </cell>
          <cell r="E109">
            <v>98</v>
          </cell>
          <cell r="F109">
            <v>76.5240880524</v>
          </cell>
          <cell r="G109">
            <v>0.916</v>
          </cell>
          <cell r="H109">
            <v>0.033</v>
          </cell>
          <cell r="I109">
            <v>0.906</v>
          </cell>
        </row>
        <row r="110">
          <cell r="A110" t="str">
            <v>finmhfuer1</v>
          </cell>
          <cell r="B110" t="str">
            <v>Gas</v>
          </cell>
          <cell r="J110">
            <v>263</v>
          </cell>
          <cell r="K110">
            <v>86.798679867987</v>
          </cell>
          <cell r="L110">
            <v>265</v>
          </cell>
          <cell r="M110">
            <v>87.458745874587</v>
          </cell>
        </row>
        <row r="111">
          <cell r="A111" t="str">
            <v>finmhfuer3</v>
          </cell>
          <cell r="B111" t="str">
            <v>Solid Fuel</v>
          </cell>
          <cell r="J111">
            <v>1</v>
          </cell>
          <cell r="K111">
            <v>0.33003300330033</v>
          </cell>
          <cell r="L111">
            <v>1</v>
          </cell>
          <cell r="M111">
            <v>0.33003300330033</v>
          </cell>
        </row>
        <row r="112">
          <cell r="A112" t="str">
            <v>finmhfuer2</v>
          </cell>
          <cell r="B112" t="str">
            <v>Oil</v>
          </cell>
          <cell r="J112">
            <v>6</v>
          </cell>
          <cell r="K112">
            <v>1.980198019802</v>
          </cell>
          <cell r="L112">
            <v>6</v>
          </cell>
          <cell r="M112">
            <v>1.980198019802</v>
          </cell>
        </row>
        <row r="113">
          <cell r="A113" t="str">
            <v>finmhfuer5</v>
          </cell>
          <cell r="B113" t="str">
            <v>Communal</v>
          </cell>
          <cell r="J113">
            <v>8</v>
          </cell>
          <cell r="K113">
            <v>2.6402640264026</v>
          </cell>
          <cell r="L113">
            <v>8</v>
          </cell>
          <cell r="M113">
            <v>2.6402640264026</v>
          </cell>
        </row>
        <row r="114">
          <cell r="A114" t="str">
            <v>finmhfuer4</v>
          </cell>
          <cell r="B114" t="str">
            <v>Electric</v>
          </cell>
          <cell r="J114">
            <v>23</v>
          </cell>
          <cell r="K114">
            <v>7.5907590759076</v>
          </cell>
          <cell r="L114">
            <v>20</v>
          </cell>
          <cell r="M114">
            <v>6.6006600660066</v>
          </cell>
        </row>
        <row r="115">
          <cell r="A115" t="str">
            <v>Fliinsul</v>
          </cell>
          <cell r="B115" t="str">
            <v>Roof insulation above living space present- PARENT </v>
          </cell>
          <cell r="C115" t="str">
            <v>Questionnaire</v>
          </cell>
          <cell r="D115">
            <v>3</v>
          </cell>
          <cell r="E115">
            <v>93.1</v>
          </cell>
          <cell r="F115">
            <v>53.9554945594</v>
          </cell>
          <cell r="G115">
            <v>0.831</v>
          </cell>
          <cell r="H115">
            <v>0.035</v>
          </cell>
          <cell r="I115">
            <v>0.695</v>
          </cell>
        </row>
        <row r="116">
          <cell r="A116" t="str">
            <v>fliinsulr1</v>
          </cell>
          <cell r="B116" t="str">
            <v>Yes</v>
          </cell>
          <cell r="J116">
            <v>223</v>
          </cell>
          <cell r="K116">
            <v>73.597359735974</v>
          </cell>
          <cell r="L116">
            <v>222</v>
          </cell>
          <cell r="M116">
            <v>73.267326732673</v>
          </cell>
        </row>
        <row r="117">
          <cell r="A117" t="str">
            <v>fliinsulr2</v>
          </cell>
          <cell r="B117" t="str">
            <v>No</v>
          </cell>
          <cell r="J117">
            <v>6</v>
          </cell>
          <cell r="K117">
            <v>1.980198019802</v>
          </cell>
          <cell r="L117">
            <v>5</v>
          </cell>
          <cell r="M117">
            <v>1.6501650165016</v>
          </cell>
        </row>
        <row r="118">
          <cell r="A118" t="str">
            <v>fliinsulr7</v>
          </cell>
          <cell r="B118" t="str">
            <v>Section N/A</v>
          </cell>
          <cell r="J118">
            <v>0</v>
          </cell>
          <cell r="K118">
            <v>0</v>
          </cell>
          <cell r="L118">
            <v>0</v>
          </cell>
          <cell r="M118">
            <v>0</v>
          </cell>
        </row>
        <row r="119">
          <cell r="A119" t="str">
            <v>Finbaten</v>
          </cell>
          <cell r="B119" t="str">
            <v>Accessibility - shower or bath at entrance level? </v>
          </cell>
          <cell r="C119" t="str">
            <v>Questionnaire</v>
          </cell>
          <cell r="D119">
            <v>2</v>
          </cell>
          <cell r="E119">
            <v>93.7</v>
          </cell>
          <cell r="F119">
            <v>52.1866047991</v>
          </cell>
          <cell r="G119">
            <v>0.869</v>
          </cell>
          <cell r="H119">
            <v>0.029</v>
          </cell>
          <cell r="I119">
            <v>0.871</v>
          </cell>
        </row>
        <row r="120">
          <cell r="A120" t="str">
            <v>finbatenr1</v>
          </cell>
          <cell r="B120" t="str">
            <v>Yes</v>
          </cell>
          <cell r="J120">
            <v>115</v>
          </cell>
          <cell r="K120">
            <v>37.953795379538</v>
          </cell>
          <cell r="L120">
            <v>124</v>
          </cell>
          <cell r="M120">
            <v>40.924092409241</v>
          </cell>
        </row>
        <row r="121">
          <cell r="A121" t="str">
            <v>finbatenr2</v>
          </cell>
          <cell r="B121" t="str">
            <v>No</v>
          </cell>
          <cell r="J121">
            <v>188</v>
          </cell>
          <cell r="K121">
            <v>62.046204620462</v>
          </cell>
          <cell r="L121">
            <v>179</v>
          </cell>
          <cell r="M121">
            <v>59.075907590759</v>
          </cell>
        </row>
        <row r="122">
          <cell r="A122" t="str">
            <v>Secure</v>
          </cell>
          <cell r="B122" t="str">
            <v>Secure windows and doors </v>
          </cell>
          <cell r="C122" t="str">
            <v>Derived</v>
          </cell>
          <cell r="D122">
            <v>2</v>
          </cell>
          <cell r="E122">
            <v>78.9</v>
          </cell>
          <cell r="F122">
            <v>70.7065756081</v>
          </cell>
          <cell r="G122">
            <v>0.279</v>
          </cell>
          <cell r="H122">
            <v>0.068</v>
          </cell>
          <cell r="I122">
            <v>0.279</v>
          </cell>
        </row>
        <row r="123">
          <cell r="A123" t="str">
            <v>securer1</v>
          </cell>
          <cell r="B123" t="str">
            <v>secure</v>
          </cell>
          <cell r="J123">
            <v>248</v>
          </cell>
          <cell r="K123">
            <v>81.848184818482</v>
          </cell>
          <cell r="L123">
            <v>250</v>
          </cell>
          <cell r="M123">
            <v>82.508250825083</v>
          </cell>
        </row>
        <row r="124">
          <cell r="A124" t="str">
            <v>securer0</v>
          </cell>
          <cell r="B124" t="str">
            <v>not fully secure</v>
          </cell>
          <cell r="J124">
            <v>55</v>
          </cell>
          <cell r="K124">
            <v>18.151815181518</v>
          </cell>
          <cell r="L124">
            <v>53</v>
          </cell>
          <cell r="M124">
            <v>17.491749174917</v>
          </cell>
        </row>
        <row r="125">
          <cell r="A125" t="str">
            <v>typewfin</v>
          </cell>
          <cell r="B125" t="str">
            <v>Predominant type of wall finish </v>
          </cell>
          <cell r="C125" t="str">
            <v>Derived</v>
          </cell>
          <cell r="D125">
            <v>8</v>
          </cell>
          <cell r="E125">
            <v>96.4</v>
          </cell>
          <cell r="F125">
            <v>57.2721628599</v>
          </cell>
          <cell r="G125">
            <v>0.915</v>
          </cell>
          <cell r="H125">
            <v>0.024</v>
          </cell>
          <cell r="I125">
            <v>0.859</v>
          </cell>
        </row>
        <row r="126">
          <cell r="A126" t="str">
            <v>typewfinr1</v>
          </cell>
          <cell r="B126" t="str">
            <v>masonry pointing</v>
          </cell>
          <cell r="J126">
            <v>221</v>
          </cell>
          <cell r="K126">
            <v>72.937293729373</v>
          </cell>
          <cell r="L126">
            <v>218</v>
          </cell>
          <cell r="M126">
            <v>71.947194719472</v>
          </cell>
        </row>
        <row r="127">
          <cell r="A127" t="str">
            <v>typewfinr0</v>
          </cell>
          <cell r="B127" t="str">
            <v>mixed types</v>
          </cell>
          <cell r="J127">
            <v>10</v>
          </cell>
          <cell r="K127">
            <v>3.3003300330033</v>
          </cell>
          <cell r="L127">
            <v>8</v>
          </cell>
          <cell r="M127">
            <v>2.6402640264026</v>
          </cell>
        </row>
        <row r="128">
          <cell r="A128" t="str">
            <v>typewfinr3</v>
          </cell>
          <cell r="B128" t="str">
            <v>rendered</v>
          </cell>
          <cell r="J128">
            <v>64</v>
          </cell>
          <cell r="K128">
            <v>21.122112211221</v>
          </cell>
          <cell r="L128">
            <v>67</v>
          </cell>
          <cell r="M128">
            <v>22.112211221122</v>
          </cell>
        </row>
        <row r="129">
          <cell r="A129" t="str">
            <v>typewfinr2</v>
          </cell>
          <cell r="B129" t="str">
            <v>non-masonry natural</v>
          </cell>
          <cell r="J129">
            <v>5</v>
          </cell>
          <cell r="K129">
            <v>1.6501650165016</v>
          </cell>
          <cell r="L129">
            <v>5</v>
          </cell>
          <cell r="M129">
            <v>1.6501650165016</v>
          </cell>
        </row>
        <row r="130">
          <cell r="A130" t="str">
            <v>typewfinr5</v>
          </cell>
          <cell r="B130" t="str">
            <v>tile hung</v>
          </cell>
          <cell r="J130">
            <v>1</v>
          </cell>
          <cell r="K130">
            <v>0.33003300330033</v>
          </cell>
          <cell r="L130">
            <v>0</v>
          </cell>
          <cell r="M130">
            <v>0</v>
          </cell>
        </row>
        <row r="131">
          <cell r="A131" t="str">
            <v>typewfinr4</v>
          </cell>
          <cell r="B131" t="str">
            <v>shiplap timber</v>
          </cell>
          <cell r="J131">
            <v>0</v>
          </cell>
          <cell r="K131">
            <v>0</v>
          </cell>
          <cell r="L131">
            <v>0</v>
          </cell>
          <cell r="M131">
            <v>0</v>
          </cell>
        </row>
        <row r="132">
          <cell r="A132" t="str">
            <v>typewfinr7</v>
          </cell>
          <cell r="B132" t="str">
            <v>wood/metal/plastic panels</v>
          </cell>
          <cell r="J132">
            <v>2</v>
          </cell>
          <cell r="K132">
            <v>0.66006600660066</v>
          </cell>
          <cell r="L132">
            <v>5</v>
          </cell>
          <cell r="M132">
            <v>1.6501650165016</v>
          </cell>
        </row>
        <row r="133">
          <cell r="A133" t="str">
            <v>typewfinr6</v>
          </cell>
          <cell r="B133" t="str">
            <v>slip/tile faced</v>
          </cell>
          <cell r="J133">
            <v>0</v>
          </cell>
          <cell r="K133">
            <v>0</v>
          </cell>
          <cell r="L133">
            <v>0</v>
          </cell>
          <cell r="M133">
            <v>0</v>
          </cell>
        </row>
        <row r="134">
          <cell r="A134" t="str">
            <v>Fincircu</v>
          </cell>
          <cell r="B134" t="str">
            <v>Accessibility : doorsets and circulation meet part M regulations </v>
          </cell>
          <cell r="C134" t="str">
            <v>Questionnaire</v>
          </cell>
          <cell r="D134">
            <v>2</v>
          </cell>
          <cell r="E134">
            <v>74.9</v>
          </cell>
          <cell r="F134">
            <v>59.5268437735</v>
          </cell>
          <cell r="G134">
            <v>0.38</v>
          </cell>
          <cell r="H134">
            <v>0.058</v>
          </cell>
          <cell r="I134">
            <v>0.383</v>
          </cell>
        </row>
        <row r="135">
          <cell r="A135" t="str">
            <v>fincircur1</v>
          </cell>
          <cell r="B135" t="str">
            <v>Yes</v>
          </cell>
          <cell r="J135">
            <v>92</v>
          </cell>
          <cell r="K135">
            <v>30.36303630363</v>
          </cell>
          <cell r="L135">
            <v>78</v>
          </cell>
          <cell r="M135">
            <v>25.742574257426</v>
          </cell>
        </row>
        <row r="136">
          <cell r="A136" t="str">
            <v>fincircur2</v>
          </cell>
          <cell r="B136" t="str">
            <v>No</v>
          </cell>
          <cell r="J136">
            <v>211</v>
          </cell>
          <cell r="K136">
            <v>69.63696369637</v>
          </cell>
          <cell r="L136">
            <v>225</v>
          </cell>
          <cell r="M136">
            <v>74.257425742574</v>
          </cell>
        </row>
        <row r="137">
          <cell r="A137" t="str">
            <v>typewstr</v>
          </cell>
          <cell r="B137" t="str">
            <v>Predominant type of wall stucture </v>
          </cell>
          <cell r="C137" t="str">
            <v>Derived</v>
          </cell>
          <cell r="D137">
            <v>9</v>
          </cell>
          <cell r="E137">
            <v>89.1</v>
          </cell>
          <cell r="F137">
            <v>55.9356925792</v>
          </cell>
          <cell r="G137">
            <v>0.753</v>
          </cell>
          <cell r="H137">
            <v>0.038</v>
          </cell>
          <cell r="I137">
            <v>0.68</v>
          </cell>
        </row>
        <row r="138">
          <cell r="A138" t="str">
            <v>typewstrr1</v>
          </cell>
          <cell r="B138" t="str">
            <v>masonry cavity</v>
          </cell>
          <cell r="J138">
            <v>223</v>
          </cell>
          <cell r="K138">
            <v>73.597359735974</v>
          </cell>
          <cell r="L138">
            <v>219</v>
          </cell>
          <cell r="M138">
            <v>72.277227722772</v>
          </cell>
        </row>
        <row r="139">
          <cell r="A139" t="str">
            <v>typewstrr0</v>
          </cell>
          <cell r="B139" t="str">
            <v>mixed types</v>
          </cell>
          <cell r="J139">
            <v>3</v>
          </cell>
          <cell r="K139">
            <v>0.99009900990099</v>
          </cell>
          <cell r="L139">
            <v>3</v>
          </cell>
          <cell r="M139">
            <v>0.99009900990099</v>
          </cell>
        </row>
        <row r="140">
          <cell r="A140" t="str">
            <v>typewstrr3</v>
          </cell>
          <cell r="B140" t="str">
            <v>9 inch solid</v>
          </cell>
          <cell r="J140">
            <v>48</v>
          </cell>
          <cell r="K140">
            <v>15.841584158416</v>
          </cell>
          <cell r="L140">
            <v>46</v>
          </cell>
          <cell r="M140">
            <v>15.181518151815</v>
          </cell>
        </row>
        <row r="141">
          <cell r="A141" t="str">
            <v>typewstrr2</v>
          </cell>
          <cell r="B141" t="str">
            <v>masonry single leaf</v>
          </cell>
          <cell r="J141">
            <v>0</v>
          </cell>
          <cell r="K141">
            <v>0</v>
          </cell>
          <cell r="L141">
            <v>0</v>
          </cell>
          <cell r="M141">
            <v>0</v>
          </cell>
        </row>
        <row r="142">
          <cell r="A142" t="str">
            <v>typewstrr5</v>
          </cell>
          <cell r="B142" t="str">
            <v>in situ concrete</v>
          </cell>
          <cell r="J142">
            <v>8</v>
          </cell>
          <cell r="K142">
            <v>2.6402640264026</v>
          </cell>
          <cell r="L142">
            <v>9</v>
          </cell>
          <cell r="M142">
            <v>2.970297029703</v>
          </cell>
        </row>
        <row r="143">
          <cell r="A143" t="str">
            <v>typewstrr4</v>
          </cell>
          <cell r="B143" t="str">
            <v>greater than 9 inch solid</v>
          </cell>
          <cell r="J143">
            <v>13</v>
          </cell>
          <cell r="K143">
            <v>4.2904290429043</v>
          </cell>
          <cell r="L143">
            <v>14</v>
          </cell>
          <cell r="M143">
            <v>4.6204620462046</v>
          </cell>
        </row>
        <row r="144">
          <cell r="A144" t="str">
            <v>typewstrr7</v>
          </cell>
          <cell r="B144" t="str">
            <v>timber panels</v>
          </cell>
          <cell r="J144">
            <v>3</v>
          </cell>
          <cell r="K144">
            <v>0.99009900990099</v>
          </cell>
          <cell r="L144">
            <v>7</v>
          </cell>
          <cell r="M144">
            <v>2.3102310231023</v>
          </cell>
        </row>
        <row r="145">
          <cell r="A145" t="str">
            <v>typewstrr6</v>
          </cell>
          <cell r="B145" t="str">
            <v>concrete panels</v>
          </cell>
          <cell r="J145">
            <v>5</v>
          </cell>
          <cell r="K145">
            <v>1.6501650165016</v>
          </cell>
          <cell r="L145">
            <v>5</v>
          </cell>
          <cell r="M145">
            <v>1.6501650165016</v>
          </cell>
        </row>
        <row r="146">
          <cell r="A146" t="str">
            <v>typewstrr8</v>
          </cell>
          <cell r="B146" t="str">
            <v>metal sheet</v>
          </cell>
          <cell r="J146">
            <v>0</v>
          </cell>
          <cell r="K146">
            <v>0</v>
          </cell>
          <cell r="L146">
            <v>0</v>
          </cell>
          <cell r="M146">
            <v>0</v>
          </cell>
        </row>
        <row r="147">
          <cell r="A147" t="str">
            <v>typewin</v>
          </cell>
          <cell r="B147" t="str">
            <v>Predominant type of window </v>
          </cell>
          <cell r="C147" t="str">
            <v>Derived</v>
          </cell>
          <cell r="D147">
            <v>8</v>
          </cell>
          <cell r="E147">
            <v>89.4</v>
          </cell>
          <cell r="F147">
            <v>64.8182640046</v>
          </cell>
          <cell r="G147">
            <v>0.7</v>
          </cell>
          <cell r="H147">
            <v>0.046</v>
          </cell>
          <cell r="I147">
            <v>0.613</v>
          </cell>
        </row>
        <row r="148">
          <cell r="A148" t="str">
            <v>typewinr1</v>
          </cell>
          <cell r="B148" t="str">
            <v>single-glazed- wood casement</v>
          </cell>
          <cell r="J148">
            <v>10</v>
          </cell>
          <cell r="K148">
            <v>3.3003300330033</v>
          </cell>
          <cell r="L148">
            <v>9</v>
          </cell>
          <cell r="M148">
            <v>2.970297029703</v>
          </cell>
        </row>
        <row r="149">
          <cell r="A149" t="str">
            <v>typewinr0</v>
          </cell>
          <cell r="B149" t="str">
            <v>mixed types</v>
          </cell>
          <cell r="J149">
            <v>11</v>
          </cell>
          <cell r="K149">
            <v>3.6303630363036</v>
          </cell>
          <cell r="L149">
            <v>6</v>
          </cell>
          <cell r="M149">
            <v>1.980198019802</v>
          </cell>
        </row>
        <row r="150">
          <cell r="A150" t="str">
            <v>typewinr3</v>
          </cell>
          <cell r="B150" t="str">
            <v>single-glazed- UPVC</v>
          </cell>
          <cell r="J150">
            <v>2</v>
          </cell>
          <cell r="K150">
            <v>0.66006600660066</v>
          </cell>
          <cell r="L150">
            <v>2</v>
          </cell>
          <cell r="M150">
            <v>0.66006600660066</v>
          </cell>
        </row>
        <row r="151">
          <cell r="A151" t="str">
            <v>typewinr2</v>
          </cell>
          <cell r="B151" t="str">
            <v>single-glazed- wood sash</v>
          </cell>
          <cell r="J151">
            <v>6</v>
          </cell>
          <cell r="K151">
            <v>1.980198019802</v>
          </cell>
          <cell r="L151">
            <v>7</v>
          </cell>
          <cell r="M151">
            <v>2.3102310231023</v>
          </cell>
        </row>
        <row r="152">
          <cell r="A152" t="str">
            <v>typewinr5</v>
          </cell>
          <cell r="B152" t="str">
            <v>double-glazed- wood</v>
          </cell>
          <cell r="J152">
            <v>27</v>
          </cell>
          <cell r="K152">
            <v>8.9108910891089</v>
          </cell>
          <cell r="L152">
            <v>26</v>
          </cell>
          <cell r="M152">
            <v>8.5808580858086</v>
          </cell>
        </row>
        <row r="153">
          <cell r="A153" t="str">
            <v>typewinr4</v>
          </cell>
          <cell r="B153" t="str">
            <v>single-glazed- metal</v>
          </cell>
          <cell r="J153">
            <v>1</v>
          </cell>
          <cell r="K153">
            <v>0.33003300330033</v>
          </cell>
          <cell r="L153">
            <v>1</v>
          </cell>
          <cell r="M153">
            <v>0.33003300330033</v>
          </cell>
        </row>
        <row r="154">
          <cell r="A154" t="str">
            <v>typewinr7</v>
          </cell>
          <cell r="B154" t="str">
            <v>double-glazed- metal</v>
          </cell>
          <cell r="J154">
            <v>7</v>
          </cell>
          <cell r="K154">
            <v>2.3102310231023</v>
          </cell>
          <cell r="L154">
            <v>7</v>
          </cell>
          <cell r="M154">
            <v>2.3102310231023</v>
          </cell>
        </row>
        <row r="155">
          <cell r="A155" t="str">
            <v>typewinr6</v>
          </cell>
          <cell r="B155" t="str">
            <v>double-glazed- UPVC</v>
          </cell>
          <cell r="J155">
            <v>239</v>
          </cell>
          <cell r="K155">
            <v>78.877887788779</v>
          </cell>
          <cell r="L155">
            <v>245</v>
          </cell>
          <cell r="M155">
            <v>80.858085808581</v>
          </cell>
        </row>
        <row r="156">
          <cell r="A156" t="str">
            <v>Ffcshare</v>
          </cell>
          <cell r="B156" t="str">
            <v>Whether shared facilities exist- PARENT </v>
          </cell>
          <cell r="C156" t="str">
            <v>Questionnaire</v>
          </cell>
          <cell r="D156">
            <v>2</v>
          </cell>
          <cell r="E156">
            <v>90.1</v>
          </cell>
          <cell r="F156">
            <v>59.3460336133</v>
          </cell>
          <cell r="G156">
            <v>0.756</v>
          </cell>
          <cell r="H156">
            <v>0.042</v>
          </cell>
          <cell r="I156">
            <v>0.756</v>
          </cell>
        </row>
        <row r="157">
          <cell r="A157" t="str">
            <v>ffcsharer1</v>
          </cell>
          <cell r="B157" t="str">
            <v>Yes</v>
          </cell>
          <cell r="J157">
            <v>86</v>
          </cell>
          <cell r="K157">
            <v>28.382838283828</v>
          </cell>
          <cell r="L157">
            <v>86</v>
          </cell>
          <cell r="M157">
            <v>28.382838283828</v>
          </cell>
        </row>
        <row r="158">
          <cell r="A158" t="str">
            <v>ffcsharer2</v>
          </cell>
          <cell r="B158" t="str">
            <v>No</v>
          </cell>
          <cell r="J158">
            <v>217</v>
          </cell>
          <cell r="K158">
            <v>71.617161716172</v>
          </cell>
          <cell r="L158">
            <v>217</v>
          </cell>
          <cell r="M158">
            <v>71.617161716172</v>
          </cell>
        </row>
        <row r="159">
          <cell r="A159" t="str">
            <v>dwtypenx</v>
          </cell>
          <cell r="B159" t="str">
            <v>Dwelling type </v>
          </cell>
          <cell r="C159" t="str">
            <v>Derived</v>
          </cell>
          <cell r="D159">
            <v>8</v>
          </cell>
          <cell r="E159">
            <v>99</v>
          </cell>
          <cell r="F159">
            <v>17.2782624797</v>
          </cell>
          <cell r="G159">
            <v>0.988</v>
          </cell>
          <cell r="H159">
            <v>0.007</v>
          </cell>
          <cell r="I159">
            <v>0.987</v>
          </cell>
        </row>
        <row r="160">
          <cell r="A160" t="str">
            <v>dwtypenxr1</v>
          </cell>
          <cell r="B160" t="str">
            <v>end terrace</v>
          </cell>
          <cell r="J160">
            <v>32</v>
          </cell>
          <cell r="K160">
            <v>10.561056105611</v>
          </cell>
          <cell r="L160">
            <v>30</v>
          </cell>
          <cell r="M160">
            <v>9.9009900990099</v>
          </cell>
        </row>
        <row r="161">
          <cell r="A161" t="str">
            <v>dwtypenxr3</v>
          </cell>
          <cell r="B161" t="str">
            <v>semi detached</v>
          </cell>
          <cell r="J161">
            <v>74</v>
          </cell>
          <cell r="K161">
            <v>24.422442244224</v>
          </cell>
          <cell r="L161">
            <v>76</v>
          </cell>
          <cell r="M161">
            <v>25.082508250825</v>
          </cell>
        </row>
        <row r="162">
          <cell r="A162" t="str">
            <v>dwtypenxr2</v>
          </cell>
          <cell r="B162" t="str">
            <v>mid terrace</v>
          </cell>
          <cell r="J162">
            <v>54</v>
          </cell>
          <cell r="K162">
            <v>17.821782178218</v>
          </cell>
          <cell r="L162">
            <v>54</v>
          </cell>
          <cell r="M162">
            <v>17.821782178218</v>
          </cell>
        </row>
        <row r="163">
          <cell r="A163" t="str">
            <v>dwtypenxr5</v>
          </cell>
          <cell r="B163" t="str">
            <v>bungalow</v>
          </cell>
          <cell r="J163">
            <v>27</v>
          </cell>
          <cell r="K163">
            <v>8.9108910891089</v>
          </cell>
          <cell r="L163">
            <v>27</v>
          </cell>
          <cell r="M163">
            <v>8.9108910891089</v>
          </cell>
        </row>
        <row r="164">
          <cell r="A164" t="str">
            <v>dwtypenxr4</v>
          </cell>
          <cell r="B164" t="str">
            <v>detached</v>
          </cell>
          <cell r="J164">
            <v>27</v>
          </cell>
          <cell r="K164">
            <v>8.9108910891089</v>
          </cell>
          <cell r="L164">
            <v>27</v>
          </cell>
          <cell r="M164">
            <v>8.9108910891089</v>
          </cell>
        </row>
        <row r="165">
          <cell r="A165" t="str">
            <v>dwtypenxr7</v>
          </cell>
          <cell r="B165" t="str">
            <v>purpose built flat, low rise</v>
          </cell>
          <cell r="J165">
            <v>69</v>
          </cell>
          <cell r="K165">
            <v>22.772277227723</v>
          </cell>
          <cell r="L165">
            <v>68</v>
          </cell>
          <cell r="M165">
            <v>22.442244224422</v>
          </cell>
        </row>
        <row r="166">
          <cell r="A166" t="str">
            <v>dwtypenxr6</v>
          </cell>
          <cell r="B166" t="str">
            <v>converted flat</v>
          </cell>
          <cell r="J166">
            <v>11</v>
          </cell>
          <cell r="K166">
            <v>3.6303630363036</v>
          </cell>
          <cell r="L166">
            <v>12</v>
          </cell>
          <cell r="M166">
            <v>3.960396039604</v>
          </cell>
        </row>
        <row r="167">
          <cell r="A167" t="str">
            <v>dwtypenxr8</v>
          </cell>
          <cell r="B167" t="str">
            <v>purpose built flat, high rise</v>
          </cell>
          <cell r="J167">
            <v>9</v>
          </cell>
          <cell r="K167">
            <v>2.970297029703</v>
          </cell>
          <cell r="L167">
            <v>9</v>
          </cell>
          <cell r="M167">
            <v>2.970297029703</v>
          </cell>
        </row>
        <row r="168">
          <cell r="A168" t="str">
            <v>Fmtconst</v>
          </cell>
          <cell r="B168" t="str">
            <v>Material and construction of house/module- PARENT </v>
          </cell>
          <cell r="C168" t="str">
            <v>Questionnaire</v>
          </cell>
          <cell r="D168">
            <v>3</v>
          </cell>
          <cell r="E168">
            <v>93.1</v>
          </cell>
          <cell r="F168">
            <v>78.9170996308</v>
          </cell>
          <cell r="G168">
            <v>0.671</v>
          </cell>
          <cell r="H168">
            <v>0.066</v>
          </cell>
          <cell r="I168">
            <v>0.661</v>
          </cell>
        </row>
        <row r="169">
          <cell r="A169" t="str">
            <v>fmtconstr1</v>
          </cell>
          <cell r="B169" t="str">
            <v>Masonry</v>
          </cell>
          <cell r="J169">
            <v>267</v>
          </cell>
          <cell r="K169">
            <v>88.118811881188</v>
          </cell>
          <cell r="L169">
            <v>269</v>
          </cell>
          <cell r="M169">
            <v>88.778877887789</v>
          </cell>
        </row>
        <row r="170">
          <cell r="A170" t="str">
            <v>fmtconstr3</v>
          </cell>
          <cell r="B170" t="str">
            <v>Other</v>
          </cell>
          <cell r="J170">
            <v>15</v>
          </cell>
          <cell r="K170">
            <v>4.950495049505</v>
          </cell>
          <cell r="L170">
            <v>14</v>
          </cell>
          <cell r="M170">
            <v>4.6204620462046</v>
          </cell>
        </row>
        <row r="171">
          <cell r="A171" t="str">
            <v>fmtconstr2</v>
          </cell>
          <cell r="B171" t="str">
            <v>Concrete</v>
          </cell>
          <cell r="J171">
            <v>21</v>
          </cell>
          <cell r="K171">
            <v>6.9306930693069</v>
          </cell>
          <cell r="L171">
            <v>20</v>
          </cell>
          <cell r="M171">
            <v>6.6006600660066</v>
          </cell>
        </row>
        <row r="172">
          <cell r="A172" t="str">
            <v>Fexwfur</v>
          </cell>
          <cell r="B172" t="str">
            <v>Urgent repair - Wall finish </v>
          </cell>
          <cell r="C172" t="str">
            <v>Questionnaire</v>
          </cell>
          <cell r="D172">
            <v>2</v>
          </cell>
          <cell r="E172">
            <v>76.2</v>
          </cell>
          <cell r="F172">
            <v>2.32656929059</v>
          </cell>
          <cell r="G172">
            <v>0.315</v>
          </cell>
          <cell r="H172">
            <v>0.055</v>
          </cell>
          <cell r="I172">
            <v>0.332</v>
          </cell>
        </row>
        <row r="173">
          <cell r="A173" t="str">
            <v>fexwfurr1</v>
          </cell>
          <cell r="B173" t="str">
            <v>Yes</v>
          </cell>
          <cell r="J173">
            <v>24</v>
          </cell>
          <cell r="K173">
            <v>7.9207920792079</v>
          </cell>
          <cell r="L173">
            <v>12</v>
          </cell>
          <cell r="M173">
            <v>3.960396039604</v>
          </cell>
        </row>
        <row r="174">
          <cell r="A174" t="str">
            <v>fexwfurr2</v>
          </cell>
          <cell r="B174" t="str">
            <v>No</v>
          </cell>
          <cell r="J174">
            <v>33</v>
          </cell>
          <cell r="K174">
            <v>10.891089108911</v>
          </cell>
          <cell r="L174">
            <v>56</v>
          </cell>
          <cell r="M174">
            <v>18.481848184818</v>
          </cell>
        </row>
        <row r="175">
          <cell r="A175" t="str">
            <v>fexrsfl</v>
          </cell>
          <cell r="B175" t="str">
            <v>Faults - roof structure- PARENT </v>
          </cell>
          <cell r="C175" t="str">
            <v>Questionnaire</v>
          </cell>
          <cell r="D175">
            <v>2</v>
          </cell>
          <cell r="E175">
            <v>94.7</v>
          </cell>
          <cell r="F175">
            <v>92.9941509002</v>
          </cell>
          <cell r="G175">
            <v>0.246</v>
          </cell>
          <cell r="H175">
            <v>0.127</v>
          </cell>
          <cell r="I175">
            <v>0.251</v>
          </cell>
        </row>
        <row r="176">
          <cell r="A176" t="str">
            <v>fexrsflr1</v>
          </cell>
          <cell r="B176" t="str">
            <v>Yes</v>
          </cell>
          <cell r="J176">
            <v>9</v>
          </cell>
          <cell r="K176">
            <v>2.970297029703</v>
          </cell>
          <cell r="L176">
            <v>13</v>
          </cell>
          <cell r="M176">
            <v>4.2904290429043</v>
          </cell>
        </row>
        <row r="177">
          <cell r="A177" t="str">
            <v>fexrsflr2</v>
          </cell>
          <cell r="B177" t="str">
            <v>No</v>
          </cell>
          <cell r="J177">
            <v>294</v>
          </cell>
          <cell r="K177">
            <v>97.029702970297</v>
          </cell>
          <cell r="L177">
            <v>290</v>
          </cell>
          <cell r="M177">
            <v>95.709570957096</v>
          </cell>
        </row>
        <row r="178">
          <cell r="A178" t="str">
            <v>Fodishmo</v>
          </cell>
          <cell r="B178" t="str">
            <v>Type of occupancy </v>
          </cell>
          <cell r="C178" t="str">
            <v>Questionnaire</v>
          </cell>
          <cell r="D178">
            <v>4</v>
          </cell>
          <cell r="E178">
            <v>99</v>
          </cell>
          <cell r="F178">
            <v>97.0569334161</v>
          </cell>
          <cell r="G178">
            <v>0.664</v>
          </cell>
          <cell r="H178">
            <v>0.182</v>
          </cell>
          <cell r="I178">
            <v>0.816</v>
          </cell>
        </row>
        <row r="179">
          <cell r="A179" t="str">
            <v>fodishmor1</v>
          </cell>
          <cell r="B179" t="str">
            <v>single family dwelling</v>
          </cell>
          <cell r="J179">
            <v>297</v>
          </cell>
          <cell r="K179">
            <v>98.019801980198</v>
          </cell>
          <cell r="L179">
            <v>300</v>
          </cell>
          <cell r="M179">
            <v>99.009900990099</v>
          </cell>
        </row>
        <row r="180">
          <cell r="A180" t="str">
            <v>fodishmor3</v>
          </cell>
          <cell r="B180" t="str">
            <v>household with lodgers</v>
          </cell>
          <cell r="J180">
            <v>1</v>
          </cell>
          <cell r="K180">
            <v>0.33003300330033</v>
          </cell>
          <cell r="L180">
            <v>0</v>
          </cell>
          <cell r="M180">
            <v>0</v>
          </cell>
        </row>
        <row r="181">
          <cell r="A181" t="str">
            <v>fodishmor2</v>
          </cell>
          <cell r="B181" t="str">
            <v>shared house</v>
          </cell>
          <cell r="J181">
            <v>3</v>
          </cell>
          <cell r="K181">
            <v>0.99009900990099</v>
          </cell>
          <cell r="L181">
            <v>1</v>
          </cell>
          <cell r="M181">
            <v>0.33003300330033</v>
          </cell>
        </row>
        <row r="182">
          <cell r="A182" t="str">
            <v>fodishmor4</v>
          </cell>
          <cell r="B182" t="str">
            <v>HMOs</v>
          </cell>
          <cell r="J182">
            <v>2</v>
          </cell>
          <cell r="K182">
            <v>0.66006600660066</v>
          </cell>
          <cell r="L182">
            <v>2</v>
          </cell>
          <cell r="M182">
            <v>0.66006600660066</v>
          </cell>
        </row>
        <row r="183">
          <cell r="A183" t="str">
            <v>Floorx</v>
          </cell>
          <cell r="B183" t="str">
            <v>Total useable floor area m2 </v>
          </cell>
          <cell r="C183" t="str">
            <v>Derived</v>
          </cell>
          <cell r="D183">
            <v>5</v>
          </cell>
          <cell r="E183">
            <v>71.9</v>
          </cell>
          <cell r="F183">
            <v>22.555522879</v>
          </cell>
          <cell r="G183">
            <v>0.638</v>
          </cell>
          <cell r="H183">
            <v>0.034</v>
          </cell>
          <cell r="I183">
            <v>0.681</v>
          </cell>
        </row>
        <row r="184">
          <cell r="A184" t="str">
            <v>floorxr1</v>
          </cell>
          <cell r="B184" t="str">
            <v>less than 50</v>
          </cell>
          <cell r="J184">
            <v>57</v>
          </cell>
          <cell r="K184">
            <v>18.811881188119</v>
          </cell>
          <cell r="L184">
            <v>58</v>
          </cell>
          <cell r="M184">
            <v>19.141914191419</v>
          </cell>
        </row>
        <row r="185">
          <cell r="A185" t="str">
            <v>floorxr3</v>
          </cell>
          <cell r="B185" t="str">
            <v>greater than or equal to 70, and less than 90</v>
          </cell>
          <cell r="J185">
            <v>89</v>
          </cell>
          <cell r="K185">
            <v>29.372937293729</v>
          </cell>
          <cell r="L185">
            <v>87</v>
          </cell>
          <cell r="M185">
            <v>28.712871287129</v>
          </cell>
        </row>
        <row r="186">
          <cell r="A186" t="str">
            <v>floorxr2</v>
          </cell>
          <cell r="B186" t="str">
            <v>greater than or equal to 50, and less than 70</v>
          </cell>
          <cell r="J186">
            <v>81</v>
          </cell>
          <cell r="K186">
            <v>26.732673267327</v>
          </cell>
          <cell r="L186">
            <v>85</v>
          </cell>
          <cell r="M186">
            <v>28.052805280528</v>
          </cell>
        </row>
        <row r="187">
          <cell r="A187" t="str">
            <v>floorxr5</v>
          </cell>
          <cell r="B187" t="str">
            <v>greater than or equal to 110</v>
          </cell>
          <cell r="J187">
            <v>38</v>
          </cell>
          <cell r="K187">
            <v>12.541254125413</v>
          </cell>
          <cell r="L187">
            <v>41</v>
          </cell>
          <cell r="M187">
            <v>13.531353135314</v>
          </cell>
        </row>
        <row r="188">
          <cell r="A188" t="str">
            <v>floorxr4</v>
          </cell>
          <cell r="B188" t="str">
            <v>greater than or equal to 90, and less than 110</v>
          </cell>
          <cell r="J188">
            <v>38</v>
          </cell>
          <cell r="K188">
            <v>12.541254125413</v>
          </cell>
          <cell r="L188">
            <v>32</v>
          </cell>
          <cell r="M188">
            <v>10.561056105611</v>
          </cell>
        </row>
        <row r="189">
          <cell r="A189" t="str">
            <v>Fexwnur</v>
          </cell>
          <cell r="B189" t="str">
            <v>Urgent repair - Windows </v>
          </cell>
          <cell r="C189" t="str">
            <v>Questionnaire</v>
          </cell>
          <cell r="D189">
            <v>2</v>
          </cell>
          <cell r="E189">
            <v>87.1</v>
          </cell>
          <cell r="F189">
            <v>0.649173828274</v>
          </cell>
          <cell r="G189">
            <v>0.364</v>
          </cell>
          <cell r="H189">
            <v>0.075</v>
          </cell>
          <cell r="I189">
            <v>0.354</v>
          </cell>
        </row>
        <row r="190">
          <cell r="A190" t="str">
            <v>fexwnurr1</v>
          </cell>
          <cell r="B190" t="str">
            <v>Yes</v>
          </cell>
          <cell r="J190">
            <v>13</v>
          </cell>
          <cell r="K190">
            <v>4.2904290429043</v>
          </cell>
          <cell r="L190">
            <v>12</v>
          </cell>
          <cell r="M190">
            <v>3.960396039604</v>
          </cell>
        </row>
        <row r="191">
          <cell r="A191" t="str">
            <v>fexwnurr2</v>
          </cell>
          <cell r="B191" t="str">
            <v>No</v>
          </cell>
          <cell r="J191">
            <v>20</v>
          </cell>
          <cell r="K191">
            <v>6.6006600660066</v>
          </cell>
          <cell r="L191">
            <v>22</v>
          </cell>
          <cell r="M191">
            <v>7.2607260726073</v>
          </cell>
        </row>
        <row r="192">
          <cell r="A192" t="str">
            <v>Fexrcur</v>
          </cell>
          <cell r="B192" t="str">
            <v>Urgent repairs - roof covering </v>
          </cell>
          <cell r="C192" t="str">
            <v>Questionnaire</v>
          </cell>
          <cell r="D192">
            <v>2</v>
          </cell>
          <cell r="E192">
            <v>80.9</v>
          </cell>
          <cell r="F192">
            <v>1.06307660469</v>
          </cell>
          <cell r="G192">
            <v>0.26</v>
          </cell>
          <cell r="H192">
            <v>0.062</v>
          </cell>
          <cell r="I192">
            <v>0.283</v>
          </cell>
        </row>
        <row r="193">
          <cell r="A193" t="str">
            <v>fexrcurr1</v>
          </cell>
          <cell r="B193" t="str">
            <v>Yes</v>
          </cell>
          <cell r="J193">
            <v>21</v>
          </cell>
          <cell r="K193">
            <v>6.9306930693069</v>
          </cell>
          <cell r="L193">
            <v>18</v>
          </cell>
          <cell r="M193">
            <v>5.9405940594059</v>
          </cell>
        </row>
        <row r="194">
          <cell r="A194" t="str">
            <v>fexrcurr2</v>
          </cell>
          <cell r="B194" t="str">
            <v>No</v>
          </cell>
          <cell r="J194">
            <v>26</v>
          </cell>
          <cell r="K194">
            <v>8.5808580858086</v>
          </cell>
          <cell r="L194">
            <v>23</v>
          </cell>
          <cell r="M194">
            <v>7.5907590759076</v>
          </cell>
        </row>
        <row r="195">
          <cell r="A195" t="str">
            <v>FinKitlr</v>
          </cell>
          <cell r="B195" t="str">
            <v>Date Kitchen last refurbished </v>
          </cell>
          <cell r="C195" t="str">
            <v>Questionnaire</v>
          </cell>
          <cell r="D195">
            <v>4</v>
          </cell>
          <cell r="E195">
            <v>75</v>
          </cell>
          <cell r="F195">
            <v>57.7567748411</v>
          </cell>
          <cell r="G195">
            <v>0.398</v>
          </cell>
          <cell r="H195">
            <v>0.053</v>
          </cell>
          <cell r="I195">
            <v>0.41</v>
          </cell>
        </row>
        <row r="196">
          <cell r="A196" t="str">
            <v>finkitlrr1</v>
          </cell>
          <cell r="B196" t="str">
            <v>Pre 1980</v>
          </cell>
          <cell r="J196">
            <v>12</v>
          </cell>
          <cell r="K196">
            <v>4.8979591836735</v>
          </cell>
          <cell r="L196">
            <v>9</v>
          </cell>
          <cell r="M196">
            <v>3.6885245901639</v>
          </cell>
        </row>
        <row r="197">
          <cell r="A197" t="str">
            <v>finkitlrr3</v>
          </cell>
          <cell r="B197" t="str">
            <v>1990s</v>
          </cell>
          <cell r="J197">
            <v>33</v>
          </cell>
          <cell r="K197">
            <v>13.469387755102</v>
          </cell>
          <cell r="L197">
            <v>34</v>
          </cell>
          <cell r="M197">
            <v>13.934426229508</v>
          </cell>
        </row>
        <row r="198">
          <cell r="A198" t="str">
            <v>finkitlrr2</v>
          </cell>
          <cell r="B198" t="str">
            <v>1980s</v>
          </cell>
          <cell r="J198">
            <v>17</v>
          </cell>
          <cell r="K198">
            <v>6.9387755102041</v>
          </cell>
          <cell r="L198">
            <v>21</v>
          </cell>
          <cell r="M198">
            <v>8.6065573770492</v>
          </cell>
        </row>
        <row r="199">
          <cell r="A199" t="str">
            <v>finkitlrr4</v>
          </cell>
          <cell r="B199" t="str">
            <v>2000s</v>
          </cell>
          <cell r="J199">
            <v>183</v>
          </cell>
          <cell r="K199">
            <v>74.69387755102</v>
          </cell>
          <cell r="L199">
            <v>180</v>
          </cell>
          <cell r="M199">
            <v>73.770491803279</v>
          </cell>
        </row>
        <row r="200">
          <cell r="A200" t="str">
            <v>Fardwell</v>
          </cell>
          <cell r="B200" t="str">
            <v>Number of dwellings in area </v>
          </cell>
          <cell r="C200" t="str">
            <v>Questionnaire</v>
          </cell>
          <cell r="D200">
            <v>7</v>
          </cell>
          <cell r="E200">
            <v>31</v>
          </cell>
          <cell r="F200">
            <v>21.2495506976</v>
          </cell>
          <cell r="G200">
            <v>0.124</v>
          </cell>
          <cell r="H200">
            <v>0.034</v>
          </cell>
          <cell r="I200">
            <v>0.454</v>
          </cell>
        </row>
        <row r="201">
          <cell r="A201" t="str">
            <v>fardwellr1</v>
          </cell>
          <cell r="B201" t="str">
            <v>Under 25</v>
          </cell>
          <cell r="J201">
            <v>32</v>
          </cell>
          <cell r="K201">
            <v>10.561056105611</v>
          </cell>
          <cell r="L201">
            <v>29</v>
          </cell>
          <cell r="M201">
            <v>9.5709570957096</v>
          </cell>
        </row>
        <row r="202">
          <cell r="A202" t="str">
            <v>fardwellr3</v>
          </cell>
          <cell r="B202" t="str">
            <v>50-99</v>
          </cell>
          <cell r="J202">
            <v>88</v>
          </cell>
          <cell r="K202">
            <v>29.042904290429</v>
          </cell>
          <cell r="L202">
            <v>105</v>
          </cell>
          <cell r="M202">
            <v>34.653465346535</v>
          </cell>
        </row>
        <row r="203">
          <cell r="A203" t="str">
            <v>fardwellr2</v>
          </cell>
          <cell r="B203" t="str">
            <v>25-49</v>
          </cell>
          <cell r="J203">
            <v>43</v>
          </cell>
          <cell r="K203">
            <v>14.191419141914</v>
          </cell>
          <cell r="L203">
            <v>38</v>
          </cell>
          <cell r="M203">
            <v>12.541254125413</v>
          </cell>
        </row>
        <row r="204">
          <cell r="A204" t="str">
            <v>fardwellr5</v>
          </cell>
          <cell r="B204" t="str">
            <v>300-499</v>
          </cell>
          <cell r="J204">
            <v>26</v>
          </cell>
          <cell r="K204">
            <v>8.5808580858086</v>
          </cell>
          <cell r="L204">
            <v>29</v>
          </cell>
          <cell r="M204">
            <v>9.5709570957096</v>
          </cell>
        </row>
        <row r="205">
          <cell r="A205" t="str">
            <v>fardwellr4</v>
          </cell>
          <cell r="B205" t="str">
            <v>100-299</v>
          </cell>
          <cell r="J205">
            <v>80</v>
          </cell>
          <cell r="K205">
            <v>26.402640264026</v>
          </cell>
          <cell r="L205">
            <v>77</v>
          </cell>
          <cell r="M205">
            <v>25.412541254125</v>
          </cell>
        </row>
        <row r="206">
          <cell r="A206" t="str">
            <v>fardwellr7</v>
          </cell>
          <cell r="B206" t="str">
            <v>Isolated</v>
          </cell>
          <cell r="J206">
            <v>1</v>
          </cell>
          <cell r="K206">
            <v>0.33003300330033</v>
          </cell>
          <cell r="L206">
            <v>1</v>
          </cell>
          <cell r="M206">
            <v>0.33003300330033</v>
          </cell>
        </row>
        <row r="207">
          <cell r="A207" t="str">
            <v>fardwellr6</v>
          </cell>
          <cell r="B207" t="str">
            <v>500+</v>
          </cell>
          <cell r="J207">
            <v>33</v>
          </cell>
          <cell r="K207">
            <v>10.891089108911</v>
          </cell>
          <cell r="L207">
            <v>24</v>
          </cell>
          <cell r="M207">
            <v>7.9207920792079</v>
          </cell>
        </row>
        <row r="208">
          <cell r="A208" t="str">
            <v>Fodtenur</v>
          </cell>
          <cell r="B208" t="str">
            <v>Tenure </v>
          </cell>
          <cell r="C208" t="str">
            <v>Questionnaire</v>
          </cell>
          <cell r="D208">
            <v>4</v>
          </cell>
          <cell r="E208">
            <v>92.1</v>
          </cell>
          <cell r="F208">
            <v>26.9450707447</v>
          </cell>
          <cell r="G208">
            <v>0.892</v>
          </cell>
          <cell r="H208">
            <v>0.021</v>
          </cell>
          <cell r="I208">
            <v>0.9</v>
          </cell>
        </row>
        <row r="209">
          <cell r="A209" t="str">
            <v>fodtenurr1</v>
          </cell>
          <cell r="B209" t="str">
            <v>Owner occupied</v>
          </cell>
          <cell r="J209">
            <v>106</v>
          </cell>
          <cell r="K209">
            <v>34.983498349835</v>
          </cell>
          <cell r="L209">
            <v>108</v>
          </cell>
          <cell r="M209">
            <v>35.643564356436</v>
          </cell>
        </row>
        <row r="210">
          <cell r="A210" t="str">
            <v>fodtenurr3</v>
          </cell>
          <cell r="B210" t="str">
            <v>Local authority</v>
          </cell>
          <cell r="J210">
            <v>64</v>
          </cell>
          <cell r="K210">
            <v>21.122112211221</v>
          </cell>
          <cell r="L210">
            <v>69</v>
          </cell>
          <cell r="M210">
            <v>22.772277227723</v>
          </cell>
        </row>
        <row r="211">
          <cell r="A211" t="str">
            <v>fodtenurr2</v>
          </cell>
          <cell r="B211" t="str">
            <v>Private rented</v>
          </cell>
          <cell r="J211">
            <v>50</v>
          </cell>
          <cell r="K211">
            <v>16.501650165017</v>
          </cell>
          <cell r="L211">
            <v>48</v>
          </cell>
          <cell r="M211">
            <v>15.841584158416</v>
          </cell>
        </row>
        <row r="212">
          <cell r="A212" t="str">
            <v>fodtenurr4</v>
          </cell>
          <cell r="B212" t="str">
            <v>Housing association (RSL)</v>
          </cell>
          <cell r="J212">
            <v>83</v>
          </cell>
          <cell r="K212">
            <v>27.392739273927</v>
          </cell>
          <cell r="L212">
            <v>78</v>
          </cell>
          <cell r="M212">
            <v>25.742574257426</v>
          </cell>
        </row>
        <row r="213">
          <cell r="A213" t="str">
            <v>Finchtyp</v>
          </cell>
          <cell r="B213" t="str">
            <v>Type of primary heating system- PARENT </v>
          </cell>
          <cell r="C213" t="str">
            <v>Questionnaire</v>
          </cell>
          <cell r="D213">
            <v>6</v>
          </cell>
          <cell r="E213">
            <v>97.4</v>
          </cell>
          <cell r="F213">
            <v>81.5050812012</v>
          </cell>
          <cell r="G213">
            <v>0.857</v>
          </cell>
          <cell r="H213">
            <v>0.046</v>
          </cell>
          <cell r="I213">
            <v>0.829</v>
          </cell>
        </row>
        <row r="214">
          <cell r="A214" t="str">
            <v>finchtypr1</v>
          </cell>
          <cell r="B214" t="str">
            <v>Central heating (wet with rads)</v>
          </cell>
          <cell r="J214">
            <v>272</v>
          </cell>
          <cell r="K214">
            <v>89.76897689769</v>
          </cell>
          <cell r="L214">
            <v>274</v>
          </cell>
          <cell r="M214">
            <v>90.42904290429</v>
          </cell>
        </row>
        <row r="215">
          <cell r="A215" t="str">
            <v>finchtypr3</v>
          </cell>
          <cell r="B215" t="str">
            <v>Warm air</v>
          </cell>
          <cell r="J215">
            <v>0</v>
          </cell>
          <cell r="K215">
            <v>0</v>
          </cell>
          <cell r="L215">
            <v>0</v>
          </cell>
          <cell r="M215">
            <v>0</v>
          </cell>
        </row>
        <row r="216">
          <cell r="A216" t="str">
            <v>finchtypr2</v>
          </cell>
          <cell r="B216" t="str">
            <v>Storage heaters</v>
          </cell>
          <cell r="J216">
            <v>16</v>
          </cell>
          <cell r="K216">
            <v>5.2805280528053</v>
          </cell>
          <cell r="L216">
            <v>14</v>
          </cell>
          <cell r="M216">
            <v>4.6204620462046</v>
          </cell>
        </row>
        <row r="217">
          <cell r="A217" t="str">
            <v>finchtypr5</v>
          </cell>
          <cell r="B217" t="str">
            <v>Electric ceiling/underfloor</v>
          </cell>
          <cell r="J217">
            <v>1</v>
          </cell>
          <cell r="K217">
            <v>0.33003300330033</v>
          </cell>
          <cell r="L217">
            <v>1</v>
          </cell>
          <cell r="M217">
            <v>0.33003300330033</v>
          </cell>
        </row>
        <row r="218">
          <cell r="A218" t="str">
            <v>finchtypr4</v>
          </cell>
          <cell r="B218" t="str">
            <v>Communal/CHP</v>
          </cell>
          <cell r="J218">
            <v>8</v>
          </cell>
          <cell r="K218">
            <v>2.6402640264026</v>
          </cell>
          <cell r="L218">
            <v>8</v>
          </cell>
          <cell r="M218">
            <v>2.6402640264026</v>
          </cell>
        </row>
        <row r="219">
          <cell r="A219" t="str">
            <v>finchtypr6</v>
          </cell>
          <cell r="B219" t="str">
            <v>Room heaters</v>
          </cell>
          <cell r="J219">
            <v>4</v>
          </cell>
          <cell r="K219">
            <v>1.3201320132013</v>
          </cell>
          <cell r="L219">
            <v>3</v>
          </cell>
          <cell r="M219">
            <v>0.99009900990099</v>
          </cell>
        </row>
        <row r="220">
          <cell r="A220" t="str">
            <v>typerstr</v>
          </cell>
          <cell r="B220" t="str">
            <v>Predominant type of roof stucture </v>
          </cell>
          <cell r="C220" t="str">
            <v>Derived</v>
          </cell>
          <cell r="D220">
            <v>5</v>
          </cell>
          <cell r="E220">
            <v>97</v>
          </cell>
          <cell r="F220">
            <v>86.2954612293</v>
          </cell>
          <cell r="G220">
            <v>0.783</v>
          </cell>
          <cell r="H220">
            <v>0.068</v>
          </cell>
          <cell r="I220">
            <v>0.749</v>
          </cell>
        </row>
        <row r="221">
          <cell r="A221" t="str">
            <v>typerstrr1</v>
          </cell>
          <cell r="B221" t="str">
            <v>pitched</v>
          </cell>
          <cell r="J221">
            <v>282</v>
          </cell>
          <cell r="K221">
            <v>93.069306930693</v>
          </cell>
          <cell r="L221">
            <v>280</v>
          </cell>
          <cell r="M221">
            <v>92.409240924092</v>
          </cell>
        </row>
        <row r="222">
          <cell r="A222" t="str">
            <v>typerstrr0</v>
          </cell>
          <cell r="B222" t="str">
            <v>mixed types</v>
          </cell>
          <cell r="J222">
            <v>1</v>
          </cell>
          <cell r="K222">
            <v>0.33003300330033</v>
          </cell>
          <cell r="L222">
            <v>4</v>
          </cell>
          <cell r="M222">
            <v>1.3201320132013</v>
          </cell>
        </row>
        <row r="223">
          <cell r="A223" t="str">
            <v>typerstrr3</v>
          </cell>
          <cell r="B223" t="str">
            <v>flat</v>
          </cell>
          <cell r="J223">
            <v>16</v>
          </cell>
          <cell r="K223">
            <v>5.2805280528053</v>
          </cell>
          <cell r="L223">
            <v>16</v>
          </cell>
          <cell r="M223">
            <v>5.2805280528053</v>
          </cell>
        </row>
        <row r="224">
          <cell r="A224" t="str">
            <v>typerstrr2</v>
          </cell>
          <cell r="B224" t="str">
            <v>mansard</v>
          </cell>
          <cell r="J224">
            <v>1</v>
          </cell>
          <cell r="K224">
            <v>0.33003300330033</v>
          </cell>
          <cell r="L224">
            <v>1</v>
          </cell>
          <cell r="M224">
            <v>0.33003300330033</v>
          </cell>
        </row>
        <row r="225">
          <cell r="A225" t="str">
            <v>typerstrr4</v>
          </cell>
          <cell r="B225" t="str">
            <v>chalet</v>
          </cell>
          <cell r="J225">
            <v>3</v>
          </cell>
          <cell r="K225">
            <v>0.99009900990099</v>
          </cell>
          <cell r="L225">
            <v>2</v>
          </cell>
          <cell r="M225">
            <v>0.66006600660066</v>
          </cell>
        </row>
        <row r="226">
          <cell r="A226" t="str">
            <v>finchbag</v>
          </cell>
          <cell r="B226" t="str">
            <v>Boiler - age ranges </v>
          </cell>
          <cell r="C226" t="str">
            <v>Derived</v>
          </cell>
          <cell r="D226">
            <v>5</v>
          </cell>
          <cell r="E226">
            <v>70.3</v>
          </cell>
          <cell r="F226">
            <v>35.574943633</v>
          </cell>
          <cell r="G226">
            <v>0.539</v>
          </cell>
          <cell r="H226">
            <v>0.038</v>
          </cell>
          <cell r="I226">
            <v>0.608</v>
          </cell>
        </row>
        <row r="227">
          <cell r="A227" t="str">
            <v>finchbagr1</v>
          </cell>
          <cell r="B227" t="str">
            <v>0 to 7 years</v>
          </cell>
          <cell r="J227">
            <v>166</v>
          </cell>
          <cell r="K227">
            <v>54.785478547855</v>
          </cell>
          <cell r="L227">
            <v>158</v>
          </cell>
          <cell r="M227">
            <v>52.145214521452</v>
          </cell>
        </row>
        <row r="228">
          <cell r="A228" t="str">
            <v>finchbagr3</v>
          </cell>
          <cell r="B228" t="str">
            <v>14 to 18 years</v>
          </cell>
          <cell r="J228">
            <v>22</v>
          </cell>
          <cell r="K228">
            <v>7.2607260726073</v>
          </cell>
          <cell r="L228">
            <v>28</v>
          </cell>
          <cell r="M228">
            <v>9.2409240924092</v>
          </cell>
        </row>
        <row r="229">
          <cell r="A229" t="str">
            <v>finchbagr2</v>
          </cell>
          <cell r="B229" t="str">
            <v>8 to 13 years</v>
          </cell>
          <cell r="J229">
            <v>66</v>
          </cell>
          <cell r="K229">
            <v>21.782178217822</v>
          </cell>
          <cell r="L229">
            <v>72</v>
          </cell>
          <cell r="M229">
            <v>23.762376237624</v>
          </cell>
        </row>
        <row r="230">
          <cell r="A230" t="str">
            <v>finchbagr5</v>
          </cell>
          <cell r="B230" t="str">
            <v>29 or more</v>
          </cell>
          <cell r="J230">
            <v>17</v>
          </cell>
          <cell r="K230">
            <v>5.6105610561056</v>
          </cell>
          <cell r="L230">
            <v>15</v>
          </cell>
          <cell r="M230">
            <v>4.950495049505</v>
          </cell>
        </row>
        <row r="231">
          <cell r="A231" t="str">
            <v>finchbagr4</v>
          </cell>
          <cell r="B231" t="str">
            <v>19 to 28 years</v>
          </cell>
          <cell r="J231">
            <v>30</v>
          </cell>
          <cell r="K231">
            <v>9.9009900990099</v>
          </cell>
          <cell r="L231">
            <v>27</v>
          </cell>
          <cell r="M231">
            <v>8.9108910891089</v>
          </cell>
        </row>
        <row r="232">
          <cell r="A232" t="str">
            <v>Dblglaz4</v>
          </cell>
          <cell r="B232" t="str">
            <v>Extent of double glazing </v>
          </cell>
          <cell r="C232" t="str">
            <v>Derived</v>
          </cell>
          <cell r="D232">
            <v>4</v>
          </cell>
          <cell r="E232">
            <v>90.8</v>
          </cell>
          <cell r="F232">
            <v>77.3649642192</v>
          </cell>
          <cell r="G232">
            <v>0.592</v>
          </cell>
          <cell r="H232">
            <v>0.067</v>
          </cell>
          <cell r="I232">
            <v>0.612</v>
          </cell>
        </row>
        <row r="233">
          <cell r="A233" t="str">
            <v>dblglaz4r1</v>
          </cell>
          <cell r="B233" t="str">
            <v>no double glazing</v>
          </cell>
          <cell r="J233">
            <v>14</v>
          </cell>
          <cell r="K233">
            <v>4.6204620462046</v>
          </cell>
          <cell r="L233">
            <v>14</v>
          </cell>
          <cell r="M233">
            <v>4.6204620462046</v>
          </cell>
        </row>
        <row r="234">
          <cell r="A234" t="str">
            <v>dblglaz4r3</v>
          </cell>
          <cell r="B234" t="str">
            <v>more than half</v>
          </cell>
          <cell r="J234">
            <v>18</v>
          </cell>
          <cell r="K234">
            <v>5.9405940594059</v>
          </cell>
          <cell r="L234">
            <v>17</v>
          </cell>
          <cell r="M234">
            <v>5.6105610561056</v>
          </cell>
        </row>
        <row r="235">
          <cell r="A235" t="str">
            <v>dblglaz4r2</v>
          </cell>
          <cell r="B235" t="str">
            <v>less than half</v>
          </cell>
          <cell r="J235">
            <v>6</v>
          </cell>
          <cell r="K235">
            <v>1.980198019802</v>
          </cell>
          <cell r="L235">
            <v>6</v>
          </cell>
          <cell r="M235">
            <v>1.980198019802</v>
          </cell>
        </row>
        <row r="236">
          <cell r="A236" t="str">
            <v>dblglaz4r4</v>
          </cell>
          <cell r="B236" t="str">
            <v>entire house</v>
          </cell>
          <cell r="J236">
            <v>265</v>
          </cell>
          <cell r="K236">
            <v>87.458745874587</v>
          </cell>
          <cell r="L236">
            <v>266</v>
          </cell>
          <cell r="M236">
            <v>87.788778877888</v>
          </cell>
        </row>
        <row r="237">
          <cell r="A237" t="str">
            <v>Fexrsur</v>
          </cell>
          <cell r="B237" t="str">
            <v>Urgent repair - roof structure </v>
          </cell>
          <cell r="C237" t="str">
            <v>Questionnaire</v>
          </cell>
          <cell r="D237">
            <v>2</v>
          </cell>
          <cell r="E237">
            <v>94.4</v>
          </cell>
          <cell r="F237">
            <v>0.0991188227734</v>
          </cell>
          <cell r="G237">
            <v>0.202</v>
          </cell>
          <cell r="H237">
            <v>0.112</v>
          </cell>
          <cell r="I237">
            <v>0.262</v>
          </cell>
        </row>
        <row r="238">
          <cell r="A238" t="str">
            <v>fexrsurr1</v>
          </cell>
          <cell r="B238" t="str">
            <v>Yes</v>
          </cell>
          <cell r="J238">
            <v>2</v>
          </cell>
          <cell r="K238">
            <v>0.66006600660066</v>
          </cell>
          <cell r="L238">
            <v>0</v>
          </cell>
          <cell r="M238">
            <v>0</v>
          </cell>
        </row>
        <row r="239">
          <cell r="A239" t="str">
            <v>fexrsurr2</v>
          </cell>
          <cell r="B239" t="str">
            <v>No</v>
          </cell>
          <cell r="J239">
            <v>7</v>
          </cell>
          <cell r="K239">
            <v>2.3102310231023</v>
          </cell>
          <cell r="L239">
            <v>13</v>
          </cell>
          <cell r="M239">
            <v>4.2904290429043</v>
          </cell>
        </row>
        <row r="240">
          <cell r="A240" t="str">
            <v>dwage6x</v>
          </cell>
          <cell r="B240" t="str">
            <v>Dwelling age </v>
          </cell>
          <cell r="C240" t="str">
            <v>Derived</v>
          </cell>
          <cell r="D240">
            <v>6</v>
          </cell>
          <cell r="E240">
            <v>80.5</v>
          </cell>
          <cell r="F240">
            <v>19.26826346</v>
          </cell>
          <cell r="G240">
            <v>0.759</v>
          </cell>
          <cell r="H240">
            <v>0.028</v>
          </cell>
          <cell r="I240">
            <v>0.794</v>
          </cell>
        </row>
        <row r="241">
          <cell r="A241" t="str">
            <v>dwage6xr1</v>
          </cell>
          <cell r="B241" t="str">
            <v>pre 1919</v>
          </cell>
          <cell r="J241">
            <v>35</v>
          </cell>
          <cell r="K241">
            <v>11.551155115512</v>
          </cell>
          <cell r="L241">
            <v>41</v>
          </cell>
          <cell r="M241">
            <v>13.531353135314</v>
          </cell>
        </row>
        <row r="242">
          <cell r="A242" t="str">
            <v>dwage6xr3</v>
          </cell>
          <cell r="B242" t="str">
            <v>1945-64</v>
          </cell>
          <cell r="J242">
            <v>83</v>
          </cell>
          <cell r="K242">
            <v>27.392739273927</v>
          </cell>
          <cell r="L242">
            <v>91</v>
          </cell>
          <cell r="M242">
            <v>30.03300330033</v>
          </cell>
        </row>
        <row r="243">
          <cell r="A243" t="str">
            <v>dwage6xr2</v>
          </cell>
          <cell r="B243" t="str">
            <v>1919-44</v>
          </cell>
          <cell r="J243">
            <v>63</v>
          </cell>
          <cell r="K243">
            <v>20.792079207921</v>
          </cell>
          <cell r="L243">
            <v>56</v>
          </cell>
          <cell r="M243">
            <v>18.481848184818</v>
          </cell>
        </row>
        <row r="244">
          <cell r="A244" t="str">
            <v>dwage6xr5</v>
          </cell>
          <cell r="B244" t="str">
            <v>1981-90</v>
          </cell>
          <cell r="J244">
            <v>24</v>
          </cell>
          <cell r="K244">
            <v>7.9207920792079</v>
          </cell>
          <cell r="L244">
            <v>20</v>
          </cell>
          <cell r="M244">
            <v>6.6006600660066</v>
          </cell>
        </row>
        <row r="245">
          <cell r="A245" t="str">
            <v>dwage6xr4</v>
          </cell>
          <cell r="B245" t="str">
            <v>1965-80</v>
          </cell>
          <cell r="J245">
            <v>46</v>
          </cell>
          <cell r="K245">
            <v>15.181518151815</v>
          </cell>
          <cell r="L245">
            <v>41</v>
          </cell>
          <cell r="M245">
            <v>13.531353135314</v>
          </cell>
        </row>
        <row r="246">
          <cell r="A246" t="str">
            <v>dwage6xr6</v>
          </cell>
          <cell r="B246" t="str">
            <v>post 1990</v>
          </cell>
          <cell r="J246">
            <v>52</v>
          </cell>
          <cell r="K246">
            <v>17.161716171617</v>
          </cell>
          <cell r="L246">
            <v>54</v>
          </cell>
          <cell r="M246">
            <v>17.821782178218</v>
          </cell>
        </row>
        <row r="247">
          <cell r="A247" t="str">
            <v>Fhqcavit</v>
          </cell>
          <cell r="B247" t="str">
            <v>Cavity wall insulation present </v>
          </cell>
          <cell r="C247" t="str">
            <v>Questionnaire</v>
          </cell>
          <cell r="D247">
            <v>4</v>
          </cell>
          <cell r="E247">
            <v>64.7</v>
          </cell>
          <cell r="F247">
            <v>27.2195536385</v>
          </cell>
          <cell r="G247">
            <v>0.47</v>
          </cell>
          <cell r="H247">
            <v>0.04</v>
          </cell>
          <cell r="I247">
            <v>0.585</v>
          </cell>
        </row>
        <row r="248">
          <cell r="A248" t="str">
            <v>fhqcavitr1</v>
          </cell>
          <cell r="B248" t="str">
            <v>Yes</v>
          </cell>
          <cell r="J248">
            <v>95</v>
          </cell>
          <cell r="K248">
            <v>31.353135313531</v>
          </cell>
          <cell r="L248">
            <v>104</v>
          </cell>
          <cell r="M248">
            <v>34.323432343234</v>
          </cell>
        </row>
        <row r="249">
          <cell r="A249" t="str">
            <v>fhqcavitr3</v>
          </cell>
          <cell r="B249" t="str">
            <v>Unknown</v>
          </cell>
          <cell r="J249">
            <v>0</v>
          </cell>
          <cell r="K249">
            <v>0</v>
          </cell>
          <cell r="L249">
            <v>0</v>
          </cell>
          <cell r="M249">
            <v>0</v>
          </cell>
        </row>
        <row r="250">
          <cell r="A250" t="str">
            <v>fhqcavitr2</v>
          </cell>
          <cell r="B250" t="str">
            <v>No</v>
          </cell>
          <cell r="J250">
            <v>130</v>
          </cell>
          <cell r="K250">
            <v>42.904290429043</v>
          </cell>
          <cell r="L250">
            <v>116</v>
          </cell>
          <cell r="M250">
            <v>38.283828382838</v>
          </cell>
        </row>
        <row r="251">
          <cell r="A251" t="str">
            <v>fhqcavitr7</v>
          </cell>
          <cell r="B251" t="str">
            <v>Section not applicable</v>
          </cell>
          <cell r="J251">
            <v>5</v>
          </cell>
          <cell r="K251">
            <v>1.6501650165016</v>
          </cell>
          <cell r="L251">
            <v>6</v>
          </cell>
          <cell r="M251">
            <v>1.980198019802</v>
          </cell>
        </row>
        <row r="252">
          <cell r="A252" t="str">
            <v>lv1upkpx</v>
          </cell>
          <cell r="B252" t="str">
            <v>Poor quality environment - upkeep problems </v>
          </cell>
          <cell r="C252" t="str">
            <v>Derived</v>
          </cell>
          <cell r="D252">
            <v>2</v>
          </cell>
          <cell r="E252">
            <v>87.8</v>
          </cell>
          <cell r="F252">
            <v>82.9570085721</v>
          </cell>
          <cell r="G252">
            <v>0.284</v>
          </cell>
          <cell r="H252">
            <v>0.087</v>
          </cell>
          <cell r="I252">
            <v>0.284</v>
          </cell>
        </row>
        <row r="253">
          <cell r="A253" t="str">
            <v>lv1upkpxr1</v>
          </cell>
          <cell r="B253" t="str">
            <v>yes</v>
          </cell>
          <cell r="J253">
            <v>28</v>
          </cell>
          <cell r="K253">
            <v>9.2409240924092</v>
          </cell>
          <cell r="L253">
            <v>29</v>
          </cell>
          <cell r="M253">
            <v>9.5709570957096</v>
          </cell>
        </row>
        <row r="254">
          <cell r="A254" t="str">
            <v>lv1upkpxr0</v>
          </cell>
          <cell r="B254" t="str">
            <v>no</v>
          </cell>
          <cell r="J254">
            <v>275</v>
          </cell>
          <cell r="K254">
            <v>90.759075907591</v>
          </cell>
          <cell r="L254">
            <v>274</v>
          </cell>
          <cell r="M254">
            <v>90.42904290429</v>
          </cell>
        </row>
        <row r="255">
          <cell r="A255" t="str">
            <v>basement</v>
          </cell>
          <cell r="B255" t="str">
            <v>Basement present in dwelling </v>
          </cell>
          <cell r="C255" t="str">
            <v>Derived</v>
          </cell>
          <cell r="D255">
            <v>2</v>
          </cell>
          <cell r="E255">
            <v>99.3</v>
          </cell>
          <cell r="F255">
            <v>97.3945909442</v>
          </cell>
          <cell r="G255">
            <v>0.747</v>
          </cell>
          <cell r="H255">
            <v>0.173</v>
          </cell>
          <cell r="I255">
            <v>0.747</v>
          </cell>
          <cell r="J255">
            <v>1.3201320132013</v>
          </cell>
        </row>
        <row r="256">
          <cell r="A256" t="str">
            <v>basementr1</v>
          </cell>
          <cell r="B256" t="str">
            <v>Yes</v>
          </cell>
          <cell r="C256">
            <v>4</v>
          </cell>
          <cell r="D256">
            <v>1.3201320132013</v>
          </cell>
          <cell r="E256">
            <v>4</v>
          </cell>
          <cell r="F256">
            <v>98.679867986799</v>
          </cell>
        </row>
        <row r="257">
          <cell r="A257" t="str">
            <v>basementr2</v>
          </cell>
          <cell r="B257" t="str">
            <v>No</v>
          </cell>
          <cell r="C257">
            <v>299</v>
          </cell>
          <cell r="D257">
            <v>98.679867986799</v>
          </cell>
          <cell r="E257">
            <v>299</v>
          </cell>
        </row>
        <row r="258">
          <cell r="A258" t="str">
            <v>hsrcld</v>
          </cell>
          <cell r="B258" t="str">
            <v>HHSRS - cold homes </v>
          </cell>
          <cell r="C258" t="str">
            <v>Derived</v>
          </cell>
          <cell r="D258">
            <v>2</v>
          </cell>
          <cell r="E258">
            <v>98.3</v>
          </cell>
          <cell r="F258">
            <v>95.1671404764</v>
          </cell>
          <cell r="G258">
            <v>0.659</v>
          </cell>
          <cell r="H258">
            <v>0.143</v>
          </cell>
          <cell r="I258">
            <v>0.673</v>
          </cell>
          <cell r="J258">
            <v>1.980198019802</v>
          </cell>
        </row>
        <row r="259">
          <cell r="A259" t="str">
            <v>hsrcldr1</v>
          </cell>
          <cell r="B259" t="str">
            <v>Fails</v>
          </cell>
          <cell r="C259">
            <v>9</v>
          </cell>
          <cell r="D259">
            <v>2.970297029703</v>
          </cell>
          <cell r="E259">
            <v>6</v>
          </cell>
          <cell r="F259">
            <v>98.019801980198</v>
          </cell>
        </row>
        <row r="260">
          <cell r="A260" t="str">
            <v>hsrcldr0</v>
          </cell>
          <cell r="B260" t="str">
            <v>OK</v>
          </cell>
          <cell r="C260">
            <v>294</v>
          </cell>
          <cell r="D260">
            <v>97.029702970297</v>
          </cell>
          <cell r="E260">
            <v>297</v>
          </cell>
        </row>
        <row r="261">
          <cell r="A261" t="str">
            <v>dhthermy</v>
          </cell>
          <cell r="B261" t="str">
            <v>Decent homes thermal comfort criterion </v>
          </cell>
          <cell r="C261" t="str">
            <v>Derived</v>
          </cell>
          <cell r="D261">
            <v>2</v>
          </cell>
          <cell r="E261">
            <v>95.7</v>
          </cell>
          <cell r="F261">
            <v>90.287444586</v>
          </cell>
          <cell r="G261">
            <v>0.558</v>
          </cell>
          <cell r="H261">
            <v>0.109</v>
          </cell>
          <cell r="I261">
            <v>0.561</v>
          </cell>
          <cell r="J261">
            <v>4.6204620462046</v>
          </cell>
        </row>
        <row r="262">
          <cell r="A262" t="str">
            <v>dhthermyr1</v>
          </cell>
          <cell r="B262" t="str">
            <v>fail</v>
          </cell>
          <cell r="C262">
            <v>17</v>
          </cell>
          <cell r="D262">
            <v>5.6105610561056</v>
          </cell>
          <cell r="E262">
            <v>14</v>
          </cell>
          <cell r="F262">
            <v>95.379537953795</v>
          </cell>
        </row>
        <row r="263">
          <cell r="A263" t="str">
            <v>dhthermyr0</v>
          </cell>
          <cell r="B263" t="str">
            <v>pass</v>
          </cell>
          <cell r="C263">
            <v>286</v>
          </cell>
          <cell r="D263">
            <v>94.389438943894</v>
          </cell>
          <cell r="E263">
            <v>289</v>
          </cell>
        </row>
        <row r="264">
          <cell r="A264" t="str">
            <v>dhhhsrsy</v>
          </cell>
          <cell r="B264" t="str">
            <v>Decent homes HHSRS 26 criterion </v>
          </cell>
          <cell r="C264" t="str">
            <v>Derived</v>
          </cell>
          <cell r="D264">
            <v>2</v>
          </cell>
          <cell r="E264">
            <v>87.1</v>
          </cell>
          <cell r="F264">
            <v>80.8439259768</v>
          </cell>
          <cell r="G264">
            <v>0.328</v>
          </cell>
          <cell r="H264">
            <v>0.083</v>
          </cell>
          <cell r="I264">
            <v>0.329</v>
          </cell>
          <cell r="J264">
            <v>11.221122112211</v>
          </cell>
        </row>
        <row r="265">
          <cell r="A265" t="str">
            <v>dhhhsrsyr1</v>
          </cell>
          <cell r="B265" t="str">
            <v>fail</v>
          </cell>
          <cell r="C265">
            <v>31</v>
          </cell>
          <cell r="D265">
            <v>10.23102310231</v>
          </cell>
          <cell r="E265">
            <v>34</v>
          </cell>
          <cell r="F265">
            <v>88.778877887789</v>
          </cell>
        </row>
        <row r="266">
          <cell r="A266" t="str">
            <v>dhhhsrsyr0</v>
          </cell>
          <cell r="B266" t="str">
            <v>pass</v>
          </cell>
          <cell r="C266">
            <v>272</v>
          </cell>
          <cell r="D266">
            <v>89.76897689769</v>
          </cell>
          <cell r="E266">
            <v>269</v>
          </cell>
        </row>
        <row r="267">
          <cell r="A267" t="str">
            <v>wallcavx</v>
          </cell>
          <cell r="B267" t="str">
            <v>Type of wall </v>
          </cell>
          <cell r="C267" t="str">
            <v>Derived</v>
          </cell>
          <cell r="D267">
            <v>2</v>
          </cell>
          <cell r="E267">
            <v>89.8</v>
          </cell>
          <cell r="F267">
            <v>56.0860046401</v>
          </cell>
          <cell r="G267">
            <v>0.766</v>
          </cell>
          <cell r="H267">
            <v>0.039</v>
          </cell>
          <cell r="I267">
            <v>0.67</v>
          </cell>
          <cell r="J267">
            <v>69.306930693069</v>
          </cell>
        </row>
        <row r="268">
          <cell r="A268" t="str">
            <v>wallcavxr1</v>
          </cell>
          <cell r="B268" t="str">
            <v>cavity wall</v>
          </cell>
          <cell r="C268">
            <v>214</v>
          </cell>
          <cell r="D268">
            <v>70.627062706271</v>
          </cell>
          <cell r="E268">
            <v>210</v>
          </cell>
          <cell r="F268">
            <v>27.722772277228</v>
          </cell>
        </row>
        <row r="269">
          <cell r="A269" t="str">
            <v>wallcavxr2</v>
          </cell>
          <cell r="B269" t="str">
            <v>other</v>
          </cell>
          <cell r="C269">
            <v>78</v>
          </cell>
          <cell r="D269">
            <v>25.742574257426</v>
          </cell>
          <cell r="E269">
            <v>84</v>
          </cell>
        </row>
        <row r="270">
          <cell r="A270" t="str">
            <v>dhmodx</v>
          </cell>
          <cell r="B270" t="str">
            <v>Decent homes modern facilities criterion </v>
          </cell>
          <cell r="C270" t="str">
            <v>Derived</v>
          </cell>
          <cell r="D270">
            <v>2</v>
          </cell>
          <cell r="E270">
            <v>96.7</v>
          </cell>
          <cell r="F270">
            <v>94.8567133941</v>
          </cell>
          <cell r="G270">
            <v>0.358</v>
          </cell>
          <cell r="H270">
            <v>0.157</v>
          </cell>
          <cell r="I270">
            <v>0.361</v>
          </cell>
          <cell r="J270">
            <v>2.3102310231023</v>
          </cell>
        </row>
        <row r="271">
          <cell r="A271" t="str">
            <v>dhmodxr1</v>
          </cell>
          <cell r="B271" t="str">
            <v>fail</v>
          </cell>
          <cell r="C271">
            <v>9</v>
          </cell>
          <cell r="D271">
            <v>2.970297029703</v>
          </cell>
          <cell r="E271">
            <v>7</v>
          </cell>
          <cell r="F271">
            <v>97.689768976898</v>
          </cell>
        </row>
        <row r="272">
          <cell r="A272" t="str">
            <v>dhmodxr0</v>
          </cell>
          <cell r="B272" t="str">
            <v>pass</v>
          </cell>
          <cell r="C272">
            <v>294</v>
          </cell>
          <cell r="D272">
            <v>97.029702970297</v>
          </cell>
          <cell r="E272">
            <v>296</v>
          </cell>
        </row>
        <row r="273">
          <cell r="A273" t="str">
            <v>wallinsx</v>
          </cell>
          <cell r="B273" t="str">
            <v>Type of wall and insulation </v>
          </cell>
          <cell r="C273" t="str">
            <v>Derived</v>
          </cell>
          <cell r="D273">
            <v>3</v>
          </cell>
          <cell r="E273">
            <v>79.5</v>
          </cell>
          <cell r="F273">
            <v>29.9012079426</v>
          </cell>
          <cell r="G273">
            <v>0.685</v>
          </cell>
          <cell r="H273">
            <v>0.034</v>
          </cell>
          <cell r="I273">
            <v>0.615</v>
          </cell>
          <cell r="J273">
            <v>50.825082508251</v>
          </cell>
        </row>
        <row r="274">
          <cell r="A274" t="str">
            <v>wallinsxr1</v>
          </cell>
          <cell r="B274" t="str">
            <v>cavity with insulation</v>
          </cell>
          <cell r="C274">
            <v>156</v>
          </cell>
          <cell r="D274">
            <v>51.485148514851</v>
          </cell>
          <cell r="E274">
            <v>154</v>
          </cell>
          <cell r="F274">
            <v>4.950495049505</v>
          </cell>
        </row>
        <row r="275">
          <cell r="A275" t="str">
            <v>wallinsxr3</v>
          </cell>
          <cell r="B275" t="str">
            <v>other</v>
          </cell>
          <cell r="C275">
            <v>12</v>
          </cell>
          <cell r="D275">
            <v>3.960396039604</v>
          </cell>
          <cell r="E275">
            <v>15</v>
          </cell>
          <cell r="F275">
            <v>18.481848184818</v>
          </cell>
        </row>
        <row r="276">
          <cell r="A276" t="str">
            <v>wallinsxr2</v>
          </cell>
          <cell r="B276" t="str">
            <v>cavity uninsulated</v>
          </cell>
          <cell r="C276">
            <v>58</v>
          </cell>
          <cell r="D276">
            <v>19.141914191419</v>
          </cell>
          <cell r="E276">
            <v>56</v>
          </cell>
        </row>
        <row r="277">
          <cell r="A277" t="str">
            <v>hsrfalls</v>
          </cell>
          <cell r="B277" t="str">
            <v>HHSRS falls category 1 </v>
          </cell>
          <cell r="C277" t="str">
            <v>Derived</v>
          </cell>
          <cell r="D277">
            <v>2</v>
          </cell>
          <cell r="E277">
            <v>89.4</v>
          </cell>
          <cell r="F277">
            <v>0.536984391508</v>
          </cell>
          <cell r="G277">
            <v>0.251</v>
          </cell>
          <cell r="H277">
            <v>0.092</v>
          </cell>
          <cell r="I277">
            <v>0.262</v>
          </cell>
          <cell r="J277">
            <v>9.5709570957096</v>
          </cell>
        </row>
        <row r="278">
          <cell r="A278" t="str">
            <v>hsrfallsr1</v>
          </cell>
          <cell r="B278" t="str">
            <v>has category 1 fall hazard</v>
          </cell>
          <cell r="C278">
            <v>17</v>
          </cell>
          <cell r="D278">
            <v>5.6105610561056</v>
          </cell>
          <cell r="E278">
            <v>29</v>
          </cell>
          <cell r="F278">
            <v>0</v>
          </cell>
        </row>
        <row r="279">
          <cell r="A279" t="str">
            <v>hsrfallsr0</v>
          </cell>
          <cell r="B279" t="str">
            <v>no category 1 fall hazard</v>
          </cell>
          <cell r="C279">
            <v>0</v>
          </cell>
          <cell r="D279">
            <v>0</v>
          </cell>
          <cell r="E279">
            <v>0</v>
          </cell>
        </row>
        <row r="280">
          <cell r="A280" t="str">
            <v>Fuelx</v>
          </cell>
          <cell r="B280" t="str">
            <v>Main fuel type </v>
          </cell>
          <cell r="C280" t="str">
            <v>Derived</v>
          </cell>
          <cell r="D280">
            <v>5</v>
          </cell>
          <cell r="E280">
            <v>98.3</v>
          </cell>
          <cell r="F280">
            <v>77.1743510985</v>
          </cell>
          <cell r="G280">
            <v>0.928</v>
          </cell>
          <cell r="H280">
            <v>0.032</v>
          </cell>
          <cell r="I280">
            <v>0.932</v>
          </cell>
          <cell r="J280">
            <v>87.788778877888</v>
          </cell>
        </row>
        <row r="281">
          <cell r="A281" t="str">
            <v>fuelxr1</v>
          </cell>
          <cell r="B281" t="str">
            <v>gas fired system</v>
          </cell>
          <cell r="C281">
            <v>264</v>
          </cell>
          <cell r="D281">
            <v>87.128712871287</v>
          </cell>
          <cell r="E281">
            <v>266</v>
          </cell>
          <cell r="F281">
            <v>2.6402640264026</v>
          </cell>
        </row>
        <row r="282">
          <cell r="A282" t="str">
            <v>fuelxr0</v>
          </cell>
          <cell r="B282" t="str">
            <v>not identified - communal system</v>
          </cell>
          <cell r="C282">
            <v>8</v>
          </cell>
          <cell r="D282">
            <v>2.6402640264026</v>
          </cell>
          <cell r="E282">
            <v>8</v>
          </cell>
          <cell r="F282">
            <v>0.33003300330033</v>
          </cell>
        </row>
        <row r="283">
          <cell r="A283" t="str">
            <v>fuelxr3</v>
          </cell>
          <cell r="B283" t="str">
            <v>solid fuel fired system</v>
          </cell>
          <cell r="C283">
            <v>1</v>
          </cell>
          <cell r="D283">
            <v>0.33003300330033</v>
          </cell>
          <cell r="E283">
            <v>1</v>
          </cell>
          <cell r="F283">
            <v>1.980198019802</v>
          </cell>
        </row>
        <row r="284">
          <cell r="A284" t="str">
            <v>fuelxr2</v>
          </cell>
          <cell r="B284" t="str">
            <v>oil fired system</v>
          </cell>
          <cell r="C284">
            <v>6</v>
          </cell>
          <cell r="D284">
            <v>1.980198019802</v>
          </cell>
          <cell r="E284">
            <v>6</v>
          </cell>
          <cell r="F284">
            <v>7.2607260726073</v>
          </cell>
        </row>
        <row r="285">
          <cell r="A285" t="str">
            <v>fuelxr4</v>
          </cell>
          <cell r="B285" t="str">
            <v>electrical system</v>
          </cell>
          <cell r="C285">
            <v>24</v>
          </cell>
          <cell r="D285">
            <v>7.9207920792079</v>
          </cell>
          <cell r="E285">
            <v>22</v>
          </cell>
        </row>
        <row r="286">
          <cell r="A286" t="str">
            <v>Sap05</v>
          </cell>
          <cell r="B286" t="str">
            <v>Energy Efficiency (SAP05) rating </v>
          </cell>
          <cell r="C286" t="str">
            <v>Derived</v>
          </cell>
          <cell r="D286">
            <v>4</v>
          </cell>
          <cell r="E286">
            <v>81.5</v>
          </cell>
          <cell r="F286">
            <v>46.6174340206</v>
          </cell>
          <cell r="G286">
            <v>0.654</v>
          </cell>
          <cell r="H286">
            <v>0.041</v>
          </cell>
          <cell r="I286">
            <v>0.57</v>
          </cell>
          <cell r="J286">
            <v>0.99009900990099</v>
          </cell>
        </row>
        <row r="287">
          <cell r="A287" t="str">
            <v>sap05r1</v>
          </cell>
          <cell r="B287" t="str">
            <v>less than 30</v>
          </cell>
          <cell r="C287">
            <v>5</v>
          </cell>
          <cell r="D287">
            <v>1.6501650165016</v>
          </cell>
          <cell r="E287">
            <v>3</v>
          </cell>
          <cell r="F287">
            <v>61.716171617162</v>
          </cell>
        </row>
        <row r="288">
          <cell r="A288" t="str">
            <v>sap05r3</v>
          </cell>
          <cell r="B288" t="str">
            <v>greater than or equal to 50, and less than 70</v>
          </cell>
          <cell r="C288">
            <v>179</v>
          </cell>
          <cell r="D288">
            <v>59.075907590759</v>
          </cell>
          <cell r="E288">
            <v>187</v>
          </cell>
          <cell r="F288">
            <v>6.2706270627063</v>
          </cell>
        </row>
        <row r="289">
          <cell r="A289" t="str">
            <v>sap05r2</v>
          </cell>
          <cell r="B289" t="str">
            <v>greater than or equal to 30, and less than 50</v>
          </cell>
          <cell r="C289">
            <v>25</v>
          </cell>
          <cell r="D289">
            <v>8.2508250825082</v>
          </cell>
          <cell r="E289">
            <v>19</v>
          </cell>
          <cell r="F289">
            <v>31.023102310231</v>
          </cell>
        </row>
        <row r="290">
          <cell r="A290" t="str">
            <v>sap05r4</v>
          </cell>
          <cell r="B290" t="str">
            <v>greater than or equal to 70</v>
          </cell>
          <cell r="C290">
            <v>94</v>
          </cell>
          <cell r="D290">
            <v>31.023102310231</v>
          </cell>
          <cell r="E290">
            <v>94</v>
          </cell>
        </row>
        <row r="291">
          <cell r="A291" t="str">
            <v>dhomesy</v>
          </cell>
          <cell r="B291" t="str">
            <v>Decent homes - HHSRS 15 model </v>
          </cell>
          <cell r="C291" t="str">
            <v>Derived</v>
          </cell>
          <cell r="D291">
            <v>2</v>
          </cell>
          <cell r="E291">
            <v>79.9</v>
          </cell>
          <cell r="F291">
            <v>70.0715616116</v>
          </cell>
          <cell r="G291">
            <v>0.327</v>
          </cell>
          <cell r="H291">
            <v>0.068</v>
          </cell>
          <cell r="I291">
            <v>0.328</v>
          </cell>
          <cell r="J291">
            <v>17.821782178218</v>
          </cell>
        </row>
        <row r="292">
          <cell r="A292" t="str">
            <v>dhomesyr1</v>
          </cell>
          <cell r="B292" t="str">
            <v>non-decent</v>
          </cell>
          <cell r="C292">
            <v>57</v>
          </cell>
          <cell r="D292">
            <v>18.811881188119</v>
          </cell>
          <cell r="E292">
            <v>54</v>
          </cell>
          <cell r="F292">
            <v>82.178217821782</v>
          </cell>
        </row>
        <row r="293">
          <cell r="A293" t="str">
            <v>dhomesyr0</v>
          </cell>
          <cell r="B293" t="str">
            <v>decent</v>
          </cell>
          <cell r="C293">
            <v>246</v>
          </cell>
          <cell r="D293">
            <v>81.188118811881</v>
          </cell>
          <cell r="E293">
            <v>249</v>
          </cell>
        </row>
        <row r="294">
          <cell r="A294" t="str">
            <v>heat4x</v>
          </cell>
          <cell r="B294" t="str">
            <v>Main heating system </v>
          </cell>
          <cell r="C294" t="str">
            <v>Derived</v>
          </cell>
          <cell r="D294">
            <v>4</v>
          </cell>
          <cell r="E294">
            <v>98.7</v>
          </cell>
          <cell r="F294">
            <v>86.3216024573</v>
          </cell>
          <cell r="G294">
            <v>0.903</v>
          </cell>
          <cell r="H294">
            <v>0.046</v>
          </cell>
          <cell r="I294">
            <v>0.86</v>
          </cell>
          <cell r="J294">
            <v>93.069306930693</v>
          </cell>
        </row>
        <row r="295">
          <cell r="A295" t="str">
            <v>heat4xr1</v>
          </cell>
          <cell r="B295" t="str">
            <v>central heating</v>
          </cell>
          <cell r="C295">
            <v>280</v>
          </cell>
          <cell r="D295">
            <v>92.409240924092</v>
          </cell>
          <cell r="E295">
            <v>282</v>
          </cell>
          <cell r="F295">
            <v>1.980198019802</v>
          </cell>
        </row>
        <row r="296">
          <cell r="A296" t="str">
            <v>heat4xr3</v>
          </cell>
          <cell r="B296" t="str">
            <v>fixed room heating</v>
          </cell>
          <cell r="C296">
            <v>6</v>
          </cell>
          <cell r="D296">
            <v>1.980198019802</v>
          </cell>
          <cell r="E296">
            <v>6</v>
          </cell>
          <cell r="F296">
            <v>4.950495049505</v>
          </cell>
        </row>
        <row r="297">
          <cell r="A297" t="str">
            <v>heat4xr2</v>
          </cell>
          <cell r="B297" t="str">
            <v>storage heater</v>
          </cell>
          <cell r="C297">
            <v>17</v>
          </cell>
          <cell r="D297">
            <v>5.6105610561056</v>
          </cell>
          <cell r="E297">
            <v>15</v>
          </cell>
          <cell r="F297">
            <v>0</v>
          </cell>
        </row>
        <row r="298">
          <cell r="A298" t="str">
            <v>heat4xr4</v>
          </cell>
          <cell r="B298" t="str">
            <v>portable heating only</v>
          </cell>
          <cell r="C298">
            <v>0</v>
          </cell>
          <cell r="D298">
            <v>0</v>
          </cell>
          <cell r="E298">
            <v>0</v>
          </cell>
        </row>
        <row r="299">
          <cell r="A299" t="str">
            <v>dhdisrx</v>
          </cell>
          <cell r="B299" t="str">
            <v>Decent homes repair criterion </v>
          </cell>
          <cell r="C299" t="str">
            <v>Derived</v>
          </cell>
          <cell r="D299">
            <v>2</v>
          </cell>
          <cell r="E299">
            <v>93.4</v>
          </cell>
          <cell r="F299">
            <v>92.9941509002</v>
          </cell>
          <cell r="G299">
            <v>0.058</v>
          </cell>
          <cell r="H299">
            <v>0.086</v>
          </cell>
          <cell r="I299">
            <v>0.059</v>
          </cell>
          <cell r="J299">
            <v>2.970297029703</v>
          </cell>
        </row>
        <row r="300">
          <cell r="A300" t="str">
            <v>dhdisrxr1</v>
          </cell>
          <cell r="B300" t="str">
            <v>fail</v>
          </cell>
          <cell r="C300">
            <v>13</v>
          </cell>
          <cell r="D300">
            <v>4.2904290429043</v>
          </cell>
          <cell r="E300">
            <v>9</v>
          </cell>
          <cell r="F300">
            <v>97.029702970297</v>
          </cell>
        </row>
        <row r="301">
          <cell r="A301" t="str">
            <v>dhdisrxr0</v>
          </cell>
          <cell r="B301" t="str">
            <v>pass</v>
          </cell>
          <cell r="C301">
            <v>290</v>
          </cell>
          <cell r="D301">
            <v>95.709570957096</v>
          </cell>
          <cell r="E301">
            <v>294</v>
          </cell>
        </row>
        <row r="302">
          <cell r="A302" t="str">
            <v>loftins6</v>
          </cell>
          <cell r="B302" t="str">
            <v>Loft insulation thickness </v>
          </cell>
          <cell r="C302" t="str">
            <v>Derived</v>
          </cell>
          <cell r="D302">
            <v>7</v>
          </cell>
          <cell r="E302">
            <v>61.1</v>
          </cell>
          <cell r="F302">
            <v>24.488884532</v>
          </cell>
          <cell r="G302">
            <v>0.484</v>
          </cell>
          <cell r="H302">
            <v>0.035</v>
          </cell>
          <cell r="I302">
            <v>0.545</v>
          </cell>
          <cell r="J302">
            <v>2.970297029703</v>
          </cell>
        </row>
        <row r="303">
          <cell r="A303" t="str">
            <v>loftins6r1</v>
          </cell>
          <cell r="B303" t="str">
            <v>none</v>
          </cell>
          <cell r="C303">
            <v>8</v>
          </cell>
          <cell r="D303">
            <v>2.6402640264026</v>
          </cell>
          <cell r="E303">
            <v>9</v>
          </cell>
          <cell r="F303">
            <v>17.491749174917</v>
          </cell>
        </row>
        <row r="304">
          <cell r="A304" t="str">
            <v>loftins6r0</v>
          </cell>
          <cell r="B304" t="str">
            <v>no loft</v>
          </cell>
          <cell r="C304">
            <v>53</v>
          </cell>
          <cell r="D304">
            <v>17.491749174917</v>
          </cell>
          <cell r="E304">
            <v>53</v>
          </cell>
          <cell r="F304">
            <v>6.6006600660066</v>
          </cell>
        </row>
        <row r="305">
          <cell r="A305" t="str">
            <v>loftins6r3</v>
          </cell>
          <cell r="B305" t="str">
            <v>50 up to 99mm</v>
          </cell>
          <cell r="C305">
            <v>32</v>
          </cell>
          <cell r="D305">
            <v>10.561056105611</v>
          </cell>
          <cell r="E305">
            <v>20</v>
          </cell>
          <cell r="F305">
            <v>0.99009900990099</v>
          </cell>
        </row>
        <row r="306">
          <cell r="A306" t="str">
            <v>loftins6r2</v>
          </cell>
          <cell r="B306" t="str">
            <v>less than 50mm</v>
          </cell>
          <cell r="C306">
            <v>6</v>
          </cell>
          <cell r="D306">
            <v>1.980198019802</v>
          </cell>
          <cell r="E306">
            <v>3</v>
          </cell>
          <cell r="F306">
            <v>8.9108910891089</v>
          </cell>
        </row>
        <row r="307">
          <cell r="A307" t="str">
            <v>loftins6r5</v>
          </cell>
          <cell r="B307" t="str">
            <v>150 up to 199mm</v>
          </cell>
          <cell r="C307">
            <v>30</v>
          </cell>
          <cell r="D307">
            <v>9.9009900990099</v>
          </cell>
          <cell r="E307">
            <v>27</v>
          </cell>
          <cell r="F307">
            <v>24.752475247525</v>
          </cell>
        </row>
        <row r="308">
          <cell r="A308" t="str">
            <v>loftins6r4</v>
          </cell>
          <cell r="B308" t="str">
            <v>100 up to 149mm</v>
          </cell>
          <cell r="C308">
            <v>50</v>
          </cell>
          <cell r="D308">
            <v>16.501650165017</v>
          </cell>
          <cell r="E308">
            <v>75</v>
          </cell>
          <cell r="F308">
            <v>38.283828382838</v>
          </cell>
        </row>
        <row r="309">
          <cell r="A309" t="str">
            <v>loftins6r6</v>
          </cell>
          <cell r="B309" t="str">
            <v>200mm or more</v>
          </cell>
          <cell r="C309">
            <v>124</v>
          </cell>
          <cell r="D309">
            <v>40.924092409241</v>
          </cell>
          <cell r="E309">
            <v>116</v>
          </cell>
        </row>
        <row r="310">
          <cell r="A310" t="str">
            <v>dhhhsrsx</v>
          </cell>
          <cell r="B310" t="str">
            <v>Decent homes HHSRS 15 criterion </v>
          </cell>
          <cell r="C310" t="str">
            <v>Derived</v>
          </cell>
          <cell r="D310">
            <v>2</v>
          </cell>
          <cell r="E310">
            <v>87.1</v>
          </cell>
          <cell r="F310">
            <v>80.8439259768</v>
          </cell>
          <cell r="G310">
            <v>0.328</v>
          </cell>
          <cell r="H310">
            <v>0.083</v>
          </cell>
          <cell r="I310">
            <v>0.329</v>
          </cell>
          <cell r="J310">
            <v>11.221122112211</v>
          </cell>
        </row>
        <row r="311">
          <cell r="A311" t="str">
            <v>dhhhsrsxr1</v>
          </cell>
          <cell r="B311" t="str">
            <v>fail</v>
          </cell>
          <cell r="C311">
            <v>31</v>
          </cell>
          <cell r="D311">
            <v>10.23102310231</v>
          </cell>
          <cell r="E311">
            <v>34</v>
          </cell>
          <cell r="F311">
            <v>88.778877887789</v>
          </cell>
        </row>
        <row r="312">
          <cell r="A312" t="str">
            <v>dhhhsrsxr0</v>
          </cell>
          <cell r="B312" t="str">
            <v>pass</v>
          </cell>
          <cell r="C312">
            <v>272</v>
          </cell>
          <cell r="D312">
            <v>89.76897689769</v>
          </cell>
          <cell r="E312">
            <v>269</v>
          </cell>
        </row>
        <row r="313">
          <cell r="A313" t="str">
            <v>Attic</v>
          </cell>
          <cell r="B313" t="str">
            <v>Attic present in dwelling </v>
          </cell>
          <cell r="C313" t="str">
            <v>Derived</v>
          </cell>
          <cell r="D313">
            <v>2</v>
          </cell>
          <cell r="E313">
            <v>98.3</v>
          </cell>
          <cell r="F313">
            <v>85.1310873662</v>
          </cell>
          <cell r="G313">
            <v>0.889</v>
          </cell>
          <cell r="H313">
            <v>0.049</v>
          </cell>
          <cell r="I313">
            <v>0.891</v>
          </cell>
          <cell r="J313">
            <v>7.5907590759076</v>
          </cell>
        </row>
        <row r="314">
          <cell r="A314" t="str">
            <v>atticr1</v>
          </cell>
          <cell r="B314" t="str">
            <v>Yes</v>
          </cell>
          <cell r="C314">
            <v>26</v>
          </cell>
          <cell r="D314">
            <v>8.5808580858086</v>
          </cell>
          <cell r="E314">
            <v>23</v>
          </cell>
          <cell r="F314">
            <v>92.409240924092</v>
          </cell>
        </row>
        <row r="315">
          <cell r="A315" t="str">
            <v>atticr2</v>
          </cell>
          <cell r="B315" t="str">
            <v>No</v>
          </cell>
          <cell r="C315">
            <v>277</v>
          </cell>
          <cell r="D315">
            <v>91.419141914191</v>
          </cell>
          <cell r="E315">
            <v>280</v>
          </cell>
        </row>
        <row r="316">
          <cell r="A316" t="str">
            <v>dhomesz</v>
          </cell>
          <cell r="B316" t="str">
            <v>Decent homes - HHSRS 26 model </v>
          </cell>
          <cell r="C316" t="str">
            <v>Derived</v>
          </cell>
          <cell r="D316">
            <v>2</v>
          </cell>
          <cell r="E316">
            <v>79.9</v>
          </cell>
          <cell r="F316">
            <v>70.0715616116</v>
          </cell>
          <cell r="G316">
            <v>0.327</v>
          </cell>
          <cell r="H316">
            <v>0.068</v>
          </cell>
          <cell r="I316">
            <v>0.328</v>
          </cell>
          <cell r="J316">
            <v>17.821782178218</v>
          </cell>
        </row>
        <row r="317">
          <cell r="A317" t="str">
            <v>dhomeszr1</v>
          </cell>
          <cell r="B317" t="str">
            <v>non-decent</v>
          </cell>
          <cell r="C317">
            <v>57</v>
          </cell>
          <cell r="D317">
            <v>18.811881188119</v>
          </cell>
          <cell r="E317">
            <v>54</v>
          </cell>
          <cell r="F317">
            <v>82.178217821782</v>
          </cell>
        </row>
        <row r="318">
          <cell r="A318" t="str">
            <v>dhomeszr0</v>
          </cell>
          <cell r="B318" t="str">
            <v>decent</v>
          </cell>
          <cell r="C318">
            <v>246</v>
          </cell>
          <cell r="D318">
            <v>81.188118811881</v>
          </cell>
          <cell r="E318">
            <v>249</v>
          </cell>
        </row>
      </sheetData>
      <sheetData sheetId="2">
        <row r="3">
          <cell r="B3" t="str">
            <v>foddtypeR1</v>
          </cell>
          <cell r="C3" t="str">
            <v>foddtypeR</v>
          </cell>
          <cell r="D3" t="e">
            <v>#REF!</v>
          </cell>
          <cell r="E3">
            <v>428</v>
          </cell>
          <cell r="F3">
            <v>0.20779532498704315</v>
          </cell>
          <cell r="G3" t="str">
            <v>var1</v>
          </cell>
          <cell r="H3" t="str">
            <v>random part gone to zero - no way to estimate</v>
          </cell>
          <cell r="I3" t="str">
            <v>random part gone to zero - no way to estimate</v>
          </cell>
          <cell r="J3" t="str">
            <v>random part gone to zero - no way to estimate</v>
          </cell>
          <cell r="K3" t="e">
            <v>#REF!</v>
          </cell>
          <cell r="L3" t="str">
            <v>*</v>
          </cell>
          <cell r="M3" t="str">
            <v>*</v>
          </cell>
          <cell r="N3" t="str">
            <v>*</v>
          </cell>
          <cell r="O3" t="str">
            <v>*</v>
          </cell>
        </row>
        <row r="4">
          <cell r="B4" t="str">
            <v>foddtypeR2</v>
          </cell>
          <cell r="C4" t="str">
            <v>foddtypeR</v>
          </cell>
          <cell r="D4" t="e">
            <v>#REF!</v>
          </cell>
          <cell r="E4">
            <v>178</v>
          </cell>
          <cell r="F4">
            <v>0.20779532498704315</v>
          </cell>
          <cell r="G4" t="str">
            <v>var2</v>
          </cell>
          <cell r="H4" t="str">
            <v>random part gone to zero - no way to estimate</v>
          </cell>
          <cell r="I4" t="str">
            <v>random part gone to zero - no way to estimate</v>
          </cell>
          <cell r="J4" t="str">
            <v>random part gone to zero - no way to estimate</v>
          </cell>
          <cell r="K4" t="e">
            <v>#REF!</v>
          </cell>
          <cell r="L4" t="str">
            <v>*</v>
          </cell>
          <cell r="M4" t="str">
            <v>*</v>
          </cell>
          <cell r="N4" t="str">
            <v>*</v>
          </cell>
          <cell r="O4" t="str">
            <v>*</v>
          </cell>
          <cell r="P4" t="str">
            <v>*</v>
          </cell>
          <cell r="Q4" t="str">
            <v>*</v>
          </cell>
          <cell r="R4" t="str">
            <v>*</v>
          </cell>
        </row>
        <row r="5">
          <cell r="B5" t="str">
            <v>FodishmoR1</v>
          </cell>
          <cell r="C5" t="str">
            <v>FodishmoR</v>
          </cell>
          <cell r="D5" t="e">
            <v>#REF!</v>
          </cell>
          <cell r="E5">
            <v>597</v>
          </cell>
          <cell r="F5">
            <v>0.014655101873823684</v>
          </cell>
          <cell r="G5" t="str">
            <v>var3</v>
          </cell>
          <cell r="H5">
            <v>0</v>
          </cell>
          <cell r="I5">
            <v>0</v>
          </cell>
          <cell r="J5" t="e">
            <v>#REF!</v>
          </cell>
          <cell r="K5" t="e">
            <v>#REF!</v>
          </cell>
          <cell r="L5" t="str">
            <v>zero</v>
          </cell>
          <cell r="M5" t="str">
            <v>zero</v>
          </cell>
          <cell r="N5" t="str">
            <v>zero</v>
          </cell>
          <cell r="O5" t="str">
            <v>zero</v>
          </cell>
          <cell r="P5" t="str">
            <v>zero</v>
          </cell>
          <cell r="Q5" t="str">
            <v>zero</v>
          </cell>
        </row>
        <row r="6">
          <cell r="B6" t="str">
            <v>FodishmoR2</v>
          </cell>
          <cell r="C6" t="str">
            <v>FodishmoR</v>
          </cell>
          <cell r="D6" t="e">
            <v>#REF!</v>
          </cell>
          <cell r="E6">
            <v>4</v>
          </cell>
          <cell r="F6">
            <v>0.006567929520224734</v>
          </cell>
          <cell r="G6" t="str">
            <v>var4</v>
          </cell>
          <cell r="H6">
            <v>0</v>
          </cell>
          <cell r="I6">
            <v>0</v>
          </cell>
          <cell r="J6" t="e">
            <v>#REF!</v>
          </cell>
          <cell r="K6" t="e">
            <v>#REF!</v>
          </cell>
          <cell r="L6" t="str">
            <v>-</v>
          </cell>
          <cell r="M6" t="str">
            <v>-</v>
          </cell>
          <cell r="N6" t="str">
            <v>-</v>
          </cell>
          <cell r="O6" t="str">
            <v>-</v>
          </cell>
          <cell r="P6" t="str">
            <v>-</v>
          </cell>
          <cell r="Q6" t="str">
            <v>-</v>
          </cell>
          <cell r="R6" t="str">
            <v>-</v>
          </cell>
        </row>
        <row r="7">
          <cell r="B7" t="str">
            <v>FodtenurR1</v>
          </cell>
          <cell r="C7" t="str">
            <v>FodtenurR</v>
          </cell>
          <cell r="D7" t="e">
            <v>#REF!</v>
          </cell>
          <cell r="E7">
            <v>214</v>
          </cell>
          <cell r="F7">
            <v>0.22880833537899048</v>
          </cell>
          <cell r="G7" t="str">
            <v>var5</v>
          </cell>
          <cell r="H7">
            <v>0.0006462</v>
          </cell>
          <cell r="I7">
            <v>0.0006462</v>
          </cell>
          <cell r="J7" t="e">
            <v>#REF!</v>
          </cell>
          <cell r="K7">
            <v>0.0006462</v>
          </cell>
          <cell r="L7" t="e">
            <v>#REF!</v>
          </cell>
          <cell r="M7">
            <v>0.0006462</v>
          </cell>
          <cell r="N7">
            <v>0.0028241978113675618</v>
          </cell>
          <cell r="O7">
            <v>2.824197811367562E-07</v>
          </cell>
          <cell r="P7">
            <v>0.00033310855181011923</v>
          </cell>
          <cell r="Q7">
            <v>6.462</v>
          </cell>
          <cell r="R7">
            <v>2.8241978113675623E-07</v>
          </cell>
          <cell r="S7">
            <v>0.00046105753197559564</v>
          </cell>
        </row>
        <row r="8">
          <cell r="B8" t="str">
            <v>FodtenurR2</v>
          </cell>
          <cell r="C8" t="str">
            <v>FodtenurR</v>
          </cell>
          <cell r="D8" t="e">
            <v>#REF!</v>
          </cell>
          <cell r="E8">
            <v>98</v>
          </cell>
          <cell r="F8">
            <v>0.13578812426697287</v>
          </cell>
          <cell r="G8" t="str">
            <v>var6</v>
          </cell>
          <cell r="H8">
            <v>0</v>
          </cell>
          <cell r="I8">
            <v>0</v>
          </cell>
          <cell r="J8" t="e">
            <v>#REF!</v>
          </cell>
          <cell r="K8" t="e">
            <v>#REF!</v>
          </cell>
          <cell r="L8" t="str">
            <v>zero</v>
          </cell>
          <cell r="M8" t="str">
            <v>zero</v>
          </cell>
          <cell r="N8" t="str">
            <v>zero</v>
          </cell>
          <cell r="O8" t="str">
            <v>zero</v>
          </cell>
          <cell r="P8" t="str">
            <v>zero</v>
          </cell>
          <cell r="Q8" t="str">
            <v>zero</v>
          </cell>
          <cell r="R8" t="str">
            <v>zero</v>
          </cell>
        </row>
        <row r="9">
          <cell r="B9" t="str">
            <v>FodtenurR3</v>
          </cell>
          <cell r="C9" t="str">
            <v>FodtenurR</v>
          </cell>
          <cell r="D9" t="e">
            <v>#REF!</v>
          </cell>
          <cell r="E9">
            <v>133</v>
          </cell>
          <cell r="F9">
            <v>0.17158715871587402</v>
          </cell>
          <cell r="G9" t="str">
            <v>var7</v>
          </cell>
          <cell r="H9">
            <v>0.0012156</v>
          </cell>
          <cell r="I9">
            <v>0.0012156</v>
          </cell>
          <cell r="J9" t="e">
            <v>#REF!</v>
          </cell>
          <cell r="K9">
            <v>0.0012156</v>
          </cell>
          <cell r="L9" t="e">
            <v>#REF!</v>
          </cell>
          <cell r="M9">
            <v>0.0012156</v>
          </cell>
          <cell r="N9">
            <v>0.007084446231858617</v>
          </cell>
          <cell r="O9">
            <v>7.084446231858617E-07</v>
          </cell>
          <cell r="P9">
            <v>0.0006266276007124437</v>
          </cell>
          <cell r="Q9">
            <v>12.156</v>
          </cell>
          <cell r="R9">
            <v>7.084446231858617E-07</v>
          </cell>
          <cell r="S9">
            <v>0.0008673189970125876</v>
          </cell>
        </row>
        <row r="10">
          <cell r="B10" t="str">
            <v>FodtenurR4</v>
          </cell>
          <cell r="C10" t="str">
            <v>FodtenurR</v>
          </cell>
          <cell r="D10" t="e">
            <v>#REF!</v>
          </cell>
          <cell r="E10">
            <v>161</v>
          </cell>
          <cell r="F10">
            <v>0.1954149960450577</v>
          </cell>
          <cell r="G10" t="str">
            <v>var8</v>
          </cell>
          <cell r="H10">
            <v>0.001778</v>
          </cell>
          <cell r="I10">
            <v>0.001778</v>
          </cell>
          <cell r="J10" t="e">
            <v>#REF!</v>
          </cell>
          <cell r="K10" t="e">
            <v>#REF!</v>
          </cell>
          <cell r="L10">
            <v>0.001778</v>
          </cell>
          <cell r="M10">
            <v>0.009098585246702555</v>
          </cell>
          <cell r="N10">
            <v>9.098585246702555E-07</v>
          </cell>
          <cell r="O10">
            <v>0.0009165382313809845</v>
          </cell>
          <cell r="P10">
            <v>17.78</v>
          </cell>
          <cell r="Q10">
            <v>9.098585246702555E-07</v>
          </cell>
          <cell r="R10">
            <v>0.0012685860288650715</v>
          </cell>
        </row>
        <row r="11">
          <cell r="B11" t="str">
            <v>FodConstR1</v>
          </cell>
          <cell r="C11" t="str">
            <v>FodConstR</v>
          </cell>
          <cell r="D11" t="e">
            <v>#REF!</v>
          </cell>
          <cell r="E11">
            <v>76</v>
          </cell>
          <cell r="F11">
            <v>0.10986553200774714</v>
          </cell>
          <cell r="G11" t="str">
            <v>var9</v>
          </cell>
          <cell r="H11">
            <v>0.0009499</v>
          </cell>
          <cell r="I11">
            <v>0.0009499</v>
          </cell>
          <cell r="J11" t="e">
            <v>#REF!</v>
          </cell>
          <cell r="K11" t="e">
            <v>#REF!</v>
          </cell>
          <cell r="L11">
            <v>0.0009499</v>
          </cell>
          <cell r="M11">
            <v>0.008646023758689106</v>
          </cell>
          <cell r="N11">
            <v>8.646023758689106E-07</v>
          </cell>
          <cell r="O11">
            <v>0.0004896623543244079</v>
          </cell>
          <cell r="P11">
            <v>9.499</v>
          </cell>
          <cell r="Q11">
            <v>8.646023758689105E-07</v>
          </cell>
          <cell r="R11">
            <v>0.0006777445831377566</v>
          </cell>
        </row>
        <row r="12">
          <cell r="B12" t="str">
            <v>FodConstR2</v>
          </cell>
          <cell r="C12" t="str">
            <v>FodConstR</v>
          </cell>
          <cell r="D12" t="e">
            <v>#REF!</v>
          </cell>
          <cell r="E12">
            <v>119</v>
          </cell>
          <cell r="F12">
            <v>0.15806944330796546</v>
          </cell>
          <cell r="G12" t="str">
            <v>var10</v>
          </cell>
          <cell r="H12">
            <v>0.0015484</v>
          </cell>
          <cell r="I12">
            <v>0.0015484</v>
          </cell>
          <cell r="J12" t="e">
            <v>#REF!</v>
          </cell>
          <cell r="K12" t="e">
            <v>#REF!</v>
          </cell>
          <cell r="L12">
            <v>0.0015484</v>
          </cell>
          <cell r="M12">
            <v>0.009795694649112317</v>
          </cell>
          <cell r="N12">
            <v>9.795694649112318E-07</v>
          </cell>
          <cell r="O12">
            <v>0.000798182113312889</v>
          </cell>
          <cell r="P12">
            <v>15.483999999999998</v>
          </cell>
          <cell r="Q12">
            <v>9.795694649112318E-07</v>
          </cell>
          <cell r="R12">
            <v>0.001104768620413204</v>
          </cell>
        </row>
        <row r="13">
          <cell r="B13" t="str">
            <v>FodConstR3</v>
          </cell>
          <cell r="C13" t="str">
            <v>FodConstR</v>
          </cell>
          <cell r="D13" t="e">
            <v>#REF!</v>
          </cell>
          <cell r="E13">
            <v>174</v>
          </cell>
          <cell r="F13">
            <v>0.205024138777511</v>
          </cell>
          <cell r="G13" t="str">
            <v>var11</v>
          </cell>
          <cell r="H13">
            <v>0</v>
          </cell>
          <cell r="I13">
            <v>0</v>
          </cell>
          <cell r="J13" t="e">
            <v>#REF!</v>
          </cell>
          <cell r="K13" t="e">
            <v>#REF!</v>
          </cell>
          <cell r="L13" t="str">
            <v>zero</v>
          </cell>
          <cell r="M13" t="str">
            <v>zero</v>
          </cell>
          <cell r="N13" t="str">
            <v>zero</v>
          </cell>
          <cell r="O13" t="str">
            <v>zero</v>
          </cell>
          <cell r="P13" t="str">
            <v>zero</v>
          </cell>
          <cell r="Q13" t="str">
            <v>zero</v>
          </cell>
        </row>
        <row r="14">
          <cell r="B14" t="str">
            <v>FodConstR4</v>
          </cell>
          <cell r="C14" t="str">
            <v>FodConstR</v>
          </cell>
          <cell r="D14" t="e">
            <v>#REF!</v>
          </cell>
          <cell r="E14">
            <v>87</v>
          </cell>
          <cell r="F14">
            <v>0.12315686114066005</v>
          </cell>
          <cell r="G14" t="str">
            <v>var12</v>
          </cell>
          <cell r="H14">
            <v>0</v>
          </cell>
          <cell r="I14">
            <v>0</v>
          </cell>
          <cell r="J14" t="e">
            <v>#REF!</v>
          </cell>
          <cell r="K14" t="e">
            <v>#REF!</v>
          </cell>
          <cell r="L14" t="str">
            <v>zero</v>
          </cell>
          <cell r="M14" t="str">
            <v>zero</v>
          </cell>
          <cell r="N14" t="str">
            <v>zero</v>
          </cell>
          <cell r="O14" t="str">
            <v>zero</v>
          </cell>
          <cell r="P14" t="str">
            <v>zero</v>
          </cell>
          <cell r="Q14" t="str">
            <v>zero</v>
          </cell>
        </row>
        <row r="15">
          <cell r="B15" t="str">
            <v>FodConstR5</v>
          </cell>
          <cell r="C15" t="str">
            <v>FodConstR</v>
          </cell>
          <cell r="D15" t="e">
            <v>#REF!</v>
          </cell>
          <cell r="E15">
            <v>150</v>
          </cell>
          <cell r="F15">
            <v>0.1865641109565498</v>
          </cell>
          <cell r="G15" t="str">
            <v>var13</v>
          </cell>
          <cell r="H15">
            <v>0</v>
          </cell>
          <cell r="I15">
            <v>0</v>
          </cell>
          <cell r="J15" t="e">
            <v>#REF!</v>
          </cell>
          <cell r="K15" t="e">
            <v>#REF!</v>
          </cell>
          <cell r="L15" t="str">
            <v>zero</v>
          </cell>
          <cell r="M15" t="str">
            <v>zero</v>
          </cell>
          <cell r="N15" t="str">
            <v>zero</v>
          </cell>
          <cell r="O15" t="str">
            <v>zero</v>
          </cell>
          <cell r="P15" t="str">
            <v>zero</v>
          </cell>
          <cell r="Q15" t="str">
            <v>zero</v>
          </cell>
        </row>
        <row r="16">
          <cell r="B16" t="str">
            <v>FinKitlrR1</v>
          </cell>
          <cell r="C16" t="str">
            <v>FinKitlrR</v>
          </cell>
          <cell r="D16" t="e">
            <v>#REF!</v>
          </cell>
          <cell r="E16">
            <v>21</v>
          </cell>
          <cell r="F16">
            <v>0.04118475309262821</v>
          </cell>
          <cell r="G16" t="str">
            <v>var14</v>
          </cell>
          <cell r="H16">
            <v>0</v>
          </cell>
          <cell r="I16">
            <v>0</v>
          </cell>
          <cell r="J16" t="e">
            <v>#REF!</v>
          </cell>
          <cell r="M16" t="e">
            <v>#REF!</v>
          </cell>
          <cell r="N16" t="str">
            <v>zero</v>
          </cell>
          <cell r="O16" t="str">
            <v>zero</v>
          </cell>
          <cell r="P16" t="str">
            <v>zero</v>
          </cell>
          <cell r="Q16" t="str">
            <v>zero</v>
          </cell>
          <cell r="R16" t="str">
            <v>zero</v>
          </cell>
          <cell r="S16" t="str">
            <v>zero</v>
          </cell>
        </row>
        <row r="17">
          <cell r="B17" t="str">
            <v>FinKitlrR2</v>
          </cell>
          <cell r="C17" t="str">
            <v>FinKitlrR</v>
          </cell>
          <cell r="D17" t="e">
            <v>#REF!</v>
          </cell>
          <cell r="E17">
            <v>38</v>
          </cell>
          <cell r="F17">
            <v>0.07181769419021726</v>
          </cell>
          <cell r="G17" t="str">
            <v>var15</v>
          </cell>
          <cell r="H17">
            <v>0.0028162</v>
          </cell>
          <cell r="I17">
            <v>0.0593427</v>
          </cell>
          <cell r="J17" t="e">
            <v>#REF!</v>
          </cell>
          <cell r="K17">
            <v>0.0277778</v>
          </cell>
          <cell r="M17" t="e">
            <v>#REF!</v>
          </cell>
          <cell r="N17">
            <v>0.0028162</v>
          </cell>
          <cell r="O17">
            <v>0.0392131776403316</v>
          </cell>
          <cell r="P17">
            <v>3.92131776403316E-06</v>
          </cell>
          <cell r="Q17">
            <v>0.0014517182042829743</v>
          </cell>
          <cell r="R17">
            <v>28.162</v>
          </cell>
          <cell r="S17">
            <v>3.92131776403316E-06</v>
          </cell>
          <cell r="T17">
            <v>0.0020093318191731235</v>
          </cell>
        </row>
        <row r="18">
          <cell r="B18" t="str">
            <v>FinKitlrR3</v>
          </cell>
          <cell r="C18" t="str">
            <v>FinKitlrR</v>
          </cell>
          <cell r="D18" t="e">
            <v>#REF!</v>
          </cell>
          <cell r="E18">
            <v>67</v>
          </cell>
          <cell r="F18">
            <v>0.11848369036843504</v>
          </cell>
          <cell r="G18" t="str">
            <v>var16</v>
          </cell>
          <cell r="H18">
            <v>0.0060039</v>
          </cell>
          <cell r="I18">
            <v>0.0200974</v>
          </cell>
          <cell r="J18" t="e">
            <v>#REF!</v>
          </cell>
          <cell r="K18">
            <v>0.0231481</v>
          </cell>
          <cell r="M18" t="e">
            <v>#REF!</v>
          </cell>
          <cell r="N18">
            <v>0.0060039</v>
          </cell>
          <cell r="O18">
            <v>0.050672797085661046</v>
          </cell>
          <cell r="P18">
            <v>5.0672797085661046E-06</v>
          </cell>
          <cell r="Q18">
            <v>0.0030949403191160253</v>
          </cell>
          <cell r="R18">
            <v>60.039</v>
          </cell>
          <cell r="S18">
            <v>5.0672797085661046E-06</v>
          </cell>
          <cell r="T18">
            <v>0.004283725342352644</v>
          </cell>
        </row>
        <row r="19">
          <cell r="B19" t="str">
            <v>FinKitlrR4</v>
          </cell>
          <cell r="C19" t="str">
            <v>FinKitlrR</v>
          </cell>
          <cell r="D19" t="e">
            <v>#REF!</v>
          </cell>
          <cell r="E19">
            <v>363</v>
          </cell>
          <cell r="F19">
            <v>0.19166750477722894</v>
          </cell>
          <cell r="G19" t="str">
            <v>var17</v>
          </cell>
          <cell r="H19">
            <v>0.3235603</v>
          </cell>
          <cell r="I19">
            <v>0.0077594</v>
          </cell>
          <cell r="J19" t="e">
            <v>#REF!</v>
          </cell>
          <cell r="K19">
            <v>0.0416667</v>
          </cell>
          <cell r="M19" t="e">
            <v>#REF!</v>
          </cell>
          <cell r="N19">
            <v>0.3235603</v>
          </cell>
          <cell r="O19">
            <v>1.6881333138659433</v>
          </cell>
          <cell r="P19">
            <v>0.00016881333138659435</v>
          </cell>
          <cell r="Q19">
            <v>0.16679155517834687</v>
          </cell>
          <cell r="R19">
            <v>3235.603</v>
          </cell>
          <cell r="S19">
            <v>0.00016881333138659435</v>
          </cell>
          <cell r="T19">
            <v>0.23085718564420196</v>
          </cell>
        </row>
        <row r="20">
          <cell r="B20" t="str">
            <v>FinbatlrR1</v>
          </cell>
          <cell r="C20" t="str">
            <v>FinbatlrR</v>
          </cell>
          <cell r="D20" t="e">
            <v>#REF!</v>
          </cell>
          <cell r="E20">
            <v>20</v>
          </cell>
          <cell r="F20">
            <v>0.043020548638526106</v>
          </cell>
          <cell r="G20" t="str">
            <v>var18</v>
          </cell>
          <cell r="H20">
            <v>0.0004346</v>
          </cell>
          <cell r="I20">
            <v>0.0010293</v>
          </cell>
          <cell r="J20" t="e">
            <v>#REF!</v>
          </cell>
          <cell r="K20">
            <v>0.0092593</v>
          </cell>
          <cell r="L20" t="e">
            <v>#REF!</v>
          </cell>
          <cell r="M20">
            <v>0.0004346</v>
          </cell>
          <cell r="N20">
            <v>0.010102149176470602</v>
          </cell>
          <cell r="O20">
            <v>1.0102149176470602E-06</v>
          </cell>
          <cell r="P20">
            <v>0.00022403122348603816</v>
          </cell>
          <cell r="Q20">
            <v>4.346</v>
          </cell>
          <cell r="R20">
            <v>1.0102149176470602E-06</v>
          </cell>
          <cell r="S20">
            <v>0.00031008295171246344</v>
          </cell>
        </row>
        <row r="21">
          <cell r="B21" t="str">
            <v>FinbatlrR2</v>
          </cell>
          <cell r="C21" t="str">
            <v>FinbatlrR</v>
          </cell>
          <cell r="D21" t="e">
            <v>#REF!</v>
          </cell>
          <cell r="E21">
            <v>41</v>
          </cell>
          <cell r="F21">
            <v>0.08383439619394617</v>
          </cell>
          <cell r="G21" t="str">
            <v>var19</v>
          </cell>
          <cell r="H21">
            <v>0.0136329</v>
          </cell>
          <cell r="I21">
            <v>0.009805</v>
          </cell>
          <cell r="J21" t="e">
            <v>#REF!</v>
          </cell>
          <cell r="K21">
            <v>0.0088695</v>
          </cell>
          <cell r="L21">
            <v>0.0090084</v>
          </cell>
          <cell r="M21" t="e">
            <v>#REF!</v>
          </cell>
          <cell r="N21">
            <v>0.0088695</v>
          </cell>
          <cell r="O21">
            <v>0.10579786343878365</v>
          </cell>
          <cell r="P21">
            <v>1.0579786343878366E-05</v>
          </cell>
          <cell r="Q21">
            <v>0.004572123646363129</v>
          </cell>
          <cell r="R21">
            <v>88.69500000000001</v>
          </cell>
          <cell r="S21">
            <v>1.0579786343878366E-05</v>
          </cell>
          <cell r="T21">
            <v>0.006328303589999297</v>
          </cell>
        </row>
        <row r="22">
          <cell r="B22" t="str">
            <v>FinbatlrR3</v>
          </cell>
          <cell r="C22" t="str">
            <v>FinbatlrR</v>
          </cell>
          <cell r="D22" t="e">
            <v>#REF!</v>
          </cell>
          <cell r="E22">
            <v>82</v>
          </cell>
          <cell r="F22">
            <v>0.15065290009110333</v>
          </cell>
          <cell r="G22" t="str">
            <v>var20</v>
          </cell>
          <cell r="H22">
            <v>0.0100728</v>
          </cell>
          <cell r="I22">
            <v>0.0115236</v>
          </cell>
          <cell r="J22" t="e">
            <v>#REF!</v>
          </cell>
          <cell r="K22">
            <v>0.0462963</v>
          </cell>
          <cell r="L22" t="e">
            <v>#REF!</v>
          </cell>
          <cell r="M22">
            <v>0.0100728</v>
          </cell>
          <cell r="N22">
            <v>0.06686097641604472</v>
          </cell>
          <cell r="O22">
            <v>6.686097641604472E-06</v>
          </cell>
          <cell r="P22">
            <v>0.005192410740750496</v>
          </cell>
          <cell r="Q22">
            <v>100.728</v>
          </cell>
          <cell r="R22">
            <v>6.686097641604471E-06</v>
          </cell>
          <cell r="S22">
            <v>0.007186846654416247</v>
          </cell>
        </row>
        <row r="23">
          <cell r="B23" t="str">
            <v>FinbatlrR4</v>
          </cell>
          <cell r="C23" t="str">
            <v>FinbatlrR</v>
          </cell>
          <cell r="D23" t="e">
            <v>#REF!</v>
          </cell>
          <cell r="E23">
            <v>302</v>
          </cell>
          <cell r="F23">
            <v>0.2185747545298111</v>
          </cell>
          <cell r="G23" t="str">
            <v>var21</v>
          </cell>
          <cell r="H23">
            <v>0.0427255</v>
          </cell>
          <cell r="I23">
            <v>0.0241894</v>
          </cell>
          <cell r="J23" t="e">
            <v>#REF!</v>
          </cell>
          <cell r="K23">
            <v>0.0399245</v>
          </cell>
          <cell r="L23" t="e">
            <v>#REF!</v>
          </cell>
          <cell r="M23">
            <v>0.0399245</v>
          </cell>
          <cell r="N23">
            <v>0.18265833163525186</v>
          </cell>
          <cell r="O23">
            <v>1.8265833163525186E-05</v>
          </cell>
          <cell r="P23">
            <v>0.02058061339638364</v>
          </cell>
          <cell r="Q23">
            <v>399.245</v>
          </cell>
          <cell r="R23">
            <v>1.8265833163525186E-05</v>
          </cell>
          <cell r="S23">
            <v>0.02848574966784226</v>
          </cell>
        </row>
        <row r="24">
          <cell r="B24" t="str">
            <v>FingasmsR1</v>
          </cell>
          <cell r="C24" t="str">
            <v>FingasmsR</v>
          </cell>
          <cell r="D24" t="e">
            <v>#REF!</v>
          </cell>
          <cell r="E24">
            <v>536</v>
          </cell>
          <cell r="F24">
            <v>0.10233750647792113</v>
          </cell>
          <cell r="G24" t="str">
            <v>var22</v>
          </cell>
          <cell r="H24">
            <v>0.0002829</v>
          </cell>
          <cell r="I24">
            <v>0.0002829</v>
          </cell>
          <cell r="J24" t="e">
            <v>#REF!</v>
          </cell>
          <cell r="K24" t="e">
            <v>#REF!</v>
          </cell>
          <cell r="L24">
            <v>0.0002829</v>
          </cell>
          <cell r="M24">
            <v>0.0027643823827291944</v>
          </cell>
          <cell r="N24">
            <v>2.7643823827291944E-07</v>
          </cell>
          <cell r="O24">
            <v>0.00014583164547676066</v>
          </cell>
          <cell r="P24">
            <v>2.8289999999999997</v>
          </cell>
          <cell r="Q24">
            <v>2.764382382729195E-07</v>
          </cell>
          <cell r="R24">
            <v>0.00020184644969962245</v>
          </cell>
        </row>
        <row r="25">
          <cell r="B25" t="str">
            <v>FingasmsR2</v>
          </cell>
          <cell r="C25" t="str">
            <v>FingasmsR</v>
          </cell>
          <cell r="D25" t="e">
            <v>#REF!</v>
          </cell>
          <cell r="E25">
            <v>3</v>
          </cell>
          <cell r="F25">
            <v>0.004934129776614034</v>
          </cell>
          <cell r="G25" t="str">
            <v>var23</v>
          </cell>
          <cell r="H25">
            <v>0</v>
          </cell>
          <cell r="I25">
            <v>0</v>
          </cell>
          <cell r="J25" t="e">
            <v>#REF!</v>
          </cell>
          <cell r="K25" t="e">
            <v>#REF!</v>
          </cell>
          <cell r="L25" t="str">
            <v>-</v>
          </cell>
          <cell r="M25" t="str">
            <v>-</v>
          </cell>
          <cell r="N25" t="str">
            <v>-</v>
          </cell>
          <cell r="O25" t="str">
            <v>-</v>
          </cell>
          <cell r="P25" t="str">
            <v>-</v>
          </cell>
          <cell r="Q25" t="str">
            <v>-</v>
          </cell>
          <cell r="R25" t="str">
            <v>-</v>
          </cell>
        </row>
        <row r="26">
          <cell r="B26" t="str">
            <v>FincheatR1</v>
          </cell>
          <cell r="C26" t="str">
            <v>FincheatR</v>
          </cell>
          <cell r="D26" t="e">
            <v>#REF!</v>
          </cell>
          <cell r="E26">
            <v>601</v>
          </cell>
          <cell r="F26">
            <v>0.0081962741728718</v>
          </cell>
          <cell r="G26" t="str">
            <v>var24</v>
          </cell>
          <cell r="H26">
            <v>0</v>
          </cell>
          <cell r="I26">
            <v>0</v>
          </cell>
          <cell r="J26" t="e">
            <v>#REF!</v>
          </cell>
          <cell r="K26" t="e">
            <v>#REF!</v>
          </cell>
          <cell r="L26" t="str">
            <v>zero</v>
          </cell>
          <cell r="M26" t="str">
            <v>zero</v>
          </cell>
          <cell r="N26" t="str">
            <v>zero</v>
          </cell>
          <cell r="O26" t="str">
            <v>zero</v>
          </cell>
          <cell r="P26" t="str">
            <v>zero</v>
          </cell>
          <cell r="Q26" t="str">
            <v>zero</v>
          </cell>
        </row>
        <row r="27">
          <cell r="B27" t="str">
            <v>FincheatR2</v>
          </cell>
          <cell r="C27" t="str">
            <v>FincheatR</v>
          </cell>
          <cell r="D27" t="e">
            <v>#REF!</v>
          </cell>
          <cell r="E27">
            <v>5</v>
          </cell>
          <cell r="F27">
            <v>0.0081962741728718</v>
          </cell>
          <cell r="G27" t="str">
            <v>var25</v>
          </cell>
          <cell r="H27">
            <v>0</v>
          </cell>
          <cell r="I27">
            <v>0</v>
          </cell>
          <cell r="J27" t="e">
            <v>#REF!</v>
          </cell>
          <cell r="K27" t="e">
            <v>#REF!</v>
          </cell>
          <cell r="L27" t="str">
            <v>-</v>
          </cell>
          <cell r="M27" t="str">
            <v>-</v>
          </cell>
          <cell r="N27" t="str">
            <v>-</v>
          </cell>
          <cell r="O27" t="str">
            <v>-</v>
          </cell>
          <cell r="P27" t="str">
            <v>-</v>
          </cell>
          <cell r="Q27" t="str">
            <v>-</v>
          </cell>
          <cell r="R27" t="str">
            <v>-</v>
          </cell>
        </row>
        <row r="28">
          <cell r="B28" t="str">
            <v>FinchbacR1</v>
          </cell>
          <cell r="C28" t="str">
            <v>FinchbacR</v>
          </cell>
          <cell r="D28" t="e">
            <v>#REF!</v>
          </cell>
          <cell r="E28">
            <v>587</v>
          </cell>
          <cell r="F28">
            <v>0.030420314758748533</v>
          </cell>
          <cell r="G28" t="str">
            <v>var26</v>
          </cell>
          <cell r="H28">
            <v>0</v>
          </cell>
          <cell r="I28">
            <v>0</v>
          </cell>
          <cell r="J28" t="e">
            <v>#REF!</v>
          </cell>
          <cell r="K28" t="e">
            <v>#REF!</v>
          </cell>
          <cell r="L28" t="str">
            <v>zero</v>
          </cell>
          <cell r="M28" t="str">
            <v>zero</v>
          </cell>
          <cell r="N28" t="str">
            <v>zero</v>
          </cell>
          <cell r="O28" t="str">
            <v>zero</v>
          </cell>
          <cell r="P28" t="str">
            <v>zero</v>
          </cell>
          <cell r="Q28" t="str">
            <v>zero</v>
          </cell>
        </row>
        <row r="29">
          <cell r="B29" t="str">
            <v>FinchbacR2</v>
          </cell>
          <cell r="C29" t="str">
            <v>FinchbacR</v>
          </cell>
          <cell r="D29" t="e">
            <v>#REF!</v>
          </cell>
          <cell r="E29">
            <v>12</v>
          </cell>
          <cell r="F29">
            <v>0.01944194419441932</v>
          </cell>
          <cell r="G29" t="str">
            <v>var27</v>
          </cell>
          <cell r="H29">
            <v>0</v>
          </cell>
          <cell r="I29">
            <v>0</v>
          </cell>
          <cell r="J29" t="e">
            <v>#REF!</v>
          </cell>
          <cell r="K29" t="e">
            <v>#REF!</v>
          </cell>
          <cell r="L29" t="str">
            <v>zero</v>
          </cell>
          <cell r="M29" t="str">
            <v>zero</v>
          </cell>
          <cell r="N29" t="str">
            <v>zero</v>
          </cell>
          <cell r="O29" t="str">
            <v>zero</v>
          </cell>
          <cell r="P29" t="str">
            <v>zero</v>
          </cell>
          <cell r="Q29" t="str">
            <v>zero</v>
          </cell>
        </row>
        <row r="30">
          <cell r="B30" t="str">
            <v>FinchbacR3</v>
          </cell>
          <cell r="C30" t="str">
            <v>FinchbacR</v>
          </cell>
          <cell r="D30" t="e">
            <v>#REF!</v>
          </cell>
          <cell r="E30">
            <v>0</v>
          </cell>
          <cell r="F30">
            <v>0</v>
          </cell>
          <cell r="G30" t="str">
            <v>no</v>
          </cell>
          <cell r="H30" t="str">
            <v>not included</v>
          </cell>
          <cell r="I30" t="str">
            <v>not included</v>
          </cell>
          <cell r="J30" t="str">
            <v>not included</v>
          </cell>
          <cell r="K30" t="e">
            <v>#REF!</v>
          </cell>
          <cell r="L30" t="str">
            <v>-</v>
          </cell>
          <cell r="M30" t="str">
            <v>-</v>
          </cell>
          <cell r="N30" t="str">
            <v>-</v>
          </cell>
          <cell r="O30" t="str">
            <v>-</v>
          </cell>
          <cell r="P30" t="str">
            <v>-</v>
          </cell>
          <cell r="Q30" t="str">
            <v>-</v>
          </cell>
          <cell r="R30" t="str">
            <v>-</v>
          </cell>
        </row>
        <row r="31">
          <cell r="B31" t="str">
            <v>FinchbacR4</v>
          </cell>
          <cell r="C31" t="str">
            <v>FinchbacR</v>
          </cell>
          <cell r="D31" t="e">
            <v>#REF!</v>
          </cell>
          <cell r="E31">
            <v>2</v>
          </cell>
          <cell r="F31">
            <v>0.003294874942039653</v>
          </cell>
          <cell r="G31" t="str">
            <v>var28</v>
          </cell>
          <cell r="H31">
            <v>0</v>
          </cell>
          <cell r="I31">
            <v>0</v>
          </cell>
          <cell r="J31" t="e">
            <v>#REF!</v>
          </cell>
          <cell r="K31" t="e">
            <v>#REF!</v>
          </cell>
          <cell r="L31" t="str">
            <v>-</v>
          </cell>
          <cell r="M31" t="str">
            <v>-</v>
          </cell>
          <cell r="N31" t="str">
            <v>-</v>
          </cell>
          <cell r="O31" t="str">
            <v>-</v>
          </cell>
          <cell r="P31" t="str">
            <v>-</v>
          </cell>
          <cell r="Q31" t="str">
            <v>-</v>
          </cell>
          <cell r="R31" t="str">
            <v>-</v>
          </cell>
        </row>
        <row r="32">
          <cell r="B32" t="str">
            <v>FinmhfueR1</v>
          </cell>
          <cell r="C32" t="str">
            <v>FinmhfueR</v>
          </cell>
          <cell r="D32" t="e">
            <v>#REF!</v>
          </cell>
          <cell r="E32">
            <v>528</v>
          </cell>
          <cell r="F32">
            <v>0.11233123312331247</v>
          </cell>
          <cell r="G32" t="str">
            <v>var29</v>
          </cell>
          <cell r="H32">
            <v>0</v>
          </cell>
          <cell r="I32">
            <v>0</v>
          </cell>
          <cell r="J32" t="e">
            <v>#REF!</v>
          </cell>
          <cell r="K32" t="e">
            <v>#REF!</v>
          </cell>
          <cell r="L32" t="str">
            <v>zero</v>
          </cell>
          <cell r="M32" t="str">
            <v>zero</v>
          </cell>
          <cell r="N32" t="str">
            <v>zero</v>
          </cell>
          <cell r="O32" t="str">
            <v>zero</v>
          </cell>
          <cell r="P32" t="str">
            <v>zero</v>
          </cell>
          <cell r="Q32" t="str">
            <v>zero</v>
          </cell>
        </row>
        <row r="33">
          <cell r="B33" t="str">
            <v>FinmhfueR2</v>
          </cell>
          <cell r="C33" t="str">
            <v>FinmhfueR</v>
          </cell>
          <cell r="D33" t="e">
            <v>#REF!</v>
          </cell>
          <cell r="E33">
            <v>12</v>
          </cell>
          <cell r="F33">
            <v>0.019441944194419348</v>
          </cell>
          <cell r="G33" t="str">
            <v>var30</v>
          </cell>
          <cell r="H33" t="str">
            <v>random part gone to zero - no way to estimate</v>
          </cell>
          <cell r="I33" t="str">
            <v>random part gone to zero - no way to estimate</v>
          </cell>
          <cell r="J33" t="str">
            <v>random part gone to zero - no way to estimate</v>
          </cell>
          <cell r="K33" t="e">
            <v>#REF!</v>
          </cell>
          <cell r="L33" t="str">
            <v>*</v>
          </cell>
          <cell r="M33" t="str">
            <v>*</v>
          </cell>
          <cell r="N33" t="str">
            <v>*</v>
          </cell>
          <cell r="O33" t="str">
            <v>*</v>
          </cell>
          <cell r="P33" t="str">
            <v>*</v>
          </cell>
          <cell r="Q33" t="str">
            <v>*</v>
          </cell>
          <cell r="R33" t="str">
            <v>*</v>
          </cell>
        </row>
        <row r="34">
          <cell r="B34" t="str">
            <v>FinmhfueR3</v>
          </cell>
          <cell r="C34" t="str">
            <v>FinmhfueR</v>
          </cell>
          <cell r="D34" t="e">
            <v>#REF!</v>
          </cell>
          <cell r="E34">
            <v>2</v>
          </cell>
          <cell r="F34">
            <v>0.0032948749420396613</v>
          </cell>
          <cell r="G34" t="str">
            <v>var31</v>
          </cell>
          <cell r="H34" t="str">
            <v>random part gone to zero - no way to estimate</v>
          </cell>
          <cell r="I34" t="str">
            <v>random part gone to zero - no way to estimate</v>
          </cell>
          <cell r="J34" t="str">
            <v>random part gone to zero - no way to estimate</v>
          </cell>
          <cell r="K34" t="e">
            <v>#REF!</v>
          </cell>
          <cell r="L34" t="str">
            <v>-</v>
          </cell>
          <cell r="M34" t="str">
            <v>-</v>
          </cell>
          <cell r="N34" t="str">
            <v>-</v>
          </cell>
          <cell r="O34" t="str">
            <v>-</v>
          </cell>
          <cell r="P34" t="str">
            <v>-</v>
          </cell>
          <cell r="Q34" t="str">
            <v>-</v>
          </cell>
          <cell r="R34" t="str">
            <v>-</v>
          </cell>
        </row>
        <row r="35">
          <cell r="B35" t="str">
            <v>FinmhfueR4</v>
          </cell>
          <cell r="C35" t="str">
            <v>FinmhfueR</v>
          </cell>
          <cell r="D35" t="e">
            <v>#REF!</v>
          </cell>
          <cell r="E35">
            <v>43</v>
          </cell>
          <cell r="F35">
            <v>0.06603114856940195</v>
          </cell>
          <cell r="G35" t="str">
            <v>var32</v>
          </cell>
          <cell r="H35">
            <v>0</v>
          </cell>
          <cell r="I35">
            <v>0</v>
          </cell>
          <cell r="J35" t="e">
            <v>#REF!</v>
          </cell>
          <cell r="K35" t="e">
            <v>#REF!</v>
          </cell>
          <cell r="L35" t="str">
            <v>zero</v>
          </cell>
          <cell r="M35" t="str">
            <v>zero</v>
          </cell>
          <cell r="N35" t="str">
            <v>zero</v>
          </cell>
          <cell r="O35" t="str">
            <v>zero</v>
          </cell>
          <cell r="P35" t="str">
            <v>zero</v>
          </cell>
          <cell r="Q35" t="str">
            <v>zero</v>
          </cell>
        </row>
        <row r="36">
          <cell r="B36" t="str">
            <v>FinmhfueR5</v>
          </cell>
          <cell r="C36" t="str">
            <v>FinmhfueR</v>
          </cell>
          <cell r="D36" t="e">
            <v>#REF!</v>
          </cell>
          <cell r="E36">
            <v>16</v>
          </cell>
          <cell r="F36">
            <v>0.025748029348389635</v>
          </cell>
          <cell r="G36" t="str">
            <v>var33</v>
          </cell>
          <cell r="H36">
            <v>0</v>
          </cell>
          <cell r="I36">
            <v>0</v>
          </cell>
          <cell r="J36" t="e">
            <v>#REF!</v>
          </cell>
          <cell r="K36" t="e">
            <v>#REF!</v>
          </cell>
          <cell r="L36" t="str">
            <v>zero</v>
          </cell>
          <cell r="M36" t="str">
            <v>zero</v>
          </cell>
          <cell r="N36" t="str">
            <v>zero</v>
          </cell>
          <cell r="O36" t="str">
            <v>zero</v>
          </cell>
          <cell r="P36" t="str">
            <v>zero</v>
          </cell>
          <cell r="Q36" t="str">
            <v>zero</v>
          </cell>
        </row>
        <row r="37">
          <cell r="B37" t="str">
            <v>FinchbagR1</v>
          </cell>
          <cell r="C37" t="str">
            <v>FinchbagR</v>
          </cell>
          <cell r="D37" t="e">
            <v>#REF!</v>
          </cell>
          <cell r="E37">
            <v>324</v>
          </cell>
          <cell r="F37">
            <v>0.2492103755830137</v>
          </cell>
          <cell r="G37" t="str">
            <v>var34</v>
          </cell>
          <cell r="H37">
            <v>0.0011209</v>
          </cell>
          <cell r="I37">
            <v>0.0011209</v>
          </cell>
          <cell r="J37" t="e">
            <v>#REF!</v>
          </cell>
          <cell r="K37" t="e">
            <v>#REF!</v>
          </cell>
          <cell r="L37">
            <v>0.0011209</v>
          </cell>
          <cell r="M37">
            <v>0.004497806310743352</v>
          </cell>
          <cell r="N37">
            <v>4.4978063107433525E-07</v>
          </cell>
          <cell r="O37">
            <v>0.0005778108568925453</v>
          </cell>
          <cell r="P37">
            <v>11.209</v>
          </cell>
          <cell r="Q37">
            <v>4.4978063107433525E-07</v>
          </cell>
          <cell r="R37">
            <v>0.0007997514509307414</v>
          </cell>
        </row>
        <row r="38">
          <cell r="B38" t="str">
            <v>FinchbagR2</v>
          </cell>
          <cell r="C38" t="str">
            <v>FinchbagR</v>
          </cell>
          <cell r="D38" t="e">
            <v>#REF!</v>
          </cell>
          <cell r="E38">
            <v>138</v>
          </cell>
          <cell r="F38">
            <v>0.17615579739792325</v>
          </cell>
          <cell r="G38" t="str">
            <v>var35</v>
          </cell>
          <cell r="H38">
            <v>0.0012141</v>
          </cell>
          <cell r="I38">
            <v>0.0012141</v>
          </cell>
          <cell r="J38" t="e">
            <v>#REF!</v>
          </cell>
          <cell r="K38" t="e">
            <v>#REF!</v>
          </cell>
          <cell r="L38">
            <v>0.0012141</v>
          </cell>
          <cell r="M38">
            <v>0.006892194397993247</v>
          </cell>
          <cell r="N38">
            <v>6.892194397993247E-07</v>
          </cell>
          <cell r="O38">
            <v>0.0006258543682337757</v>
          </cell>
          <cell r="P38">
            <v>12.141</v>
          </cell>
          <cell r="Q38">
            <v>6.892194397993249E-07</v>
          </cell>
          <cell r="R38">
            <v>0.000866248761330193</v>
          </cell>
        </row>
        <row r="39">
          <cell r="B39" t="str">
            <v>FinchbagR3</v>
          </cell>
          <cell r="C39" t="str">
            <v>FinchbagR</v>
          </cell>
          <cell r="D39" t="e">
            <v>#REF!</v>
          </cell>
          <cell r="E39">
            <v>50</v>
          </cell>
          <cell r="F39">
            <v>0.07582576439462081</v>
          </cell>
          <cell r="G39" t="str">
            <v>var36</v>
          </cell>
          <cell r="H39">
            <v>0.0014336</v>
          </cell>
          <cell r="I39">
            <v>0.0014336</v>
          </cell>
          <cell r="J39" t="e">
            <v>#REF!</v>
          </cell>
          <cell r="K39">
            <v>0.0014336</v>
          </cell>
          <cell r="L39">
            <v>0.01890650244604328</v>
          </cell>
          <cell r="M39">
            <v>1.8906502446043282E-06</v>
          </cell>
          <cell r="N39">
            <v>0.000739004054278841</v>
          </cell>
          <cell r="O39">
            <v>14.335999999999999</v>
          </cell>
          <cell r="P39">
            <v>1.8906502446043282E-06</v>
          </cell>
          <cell r="Q39">
            <v>0.00102285991618727</v>
          </cell>
        </row>
        <row r="40">
          <cell r="B40" t="str">
            <v>FinchbagR4</v>
          </cell>
          <cell r="C40" t="str">
            <v>FinchbagR</v>
          </cell>
          <cell r="D40" t="e">
            <v>#REF!</v>
          </cell>
          <cell r="E40">
            <v>57</v>
          </cell>
          <cell r="F40">
            <v>0.08535308076262228</v>
          </cell>
          <cell r="G40" t="str">
            <v>var37</v>
          </cell>
          <cell r="H40">
            <v>0</v>
          </cell>
          <cell r="I40">
            <v>0</v>
          </cell>
          <cell r="J40" t="e">
            <v>#REF!</v>
          </cell>
          <cell r="K40" t="str">
            <v>zero</v>
          </cell>
          <cell r="L40" t="str">
            <v>zero</v>
          </cell>
          <cell r="M40" t="str">
            <v>zero</v>
          </cell>
          <cell r="N40" t="str">
            <v>zero</v>
          </cell>
          <cell r="O40" t="str">
            <v>zero</v>
          </cell>
          <cell r="P40" t="str">
            <v>zero</v>
          </cell>
        </row>
        <row r="41">
          <cell r="B41" t="str">
            <v>FinchbagR5</v>
          </cell>
          <cell r="C41" t="str">
            <v>FinchbagR</v>
          </cell>
          <cell r="D41" t="e">
            <v>#REF!</v>
          </cell>
          <cell r="E41">
            <v>32</v>
          </cell>
          <cell r="F41">
            <v>0.05009955541008615</v>
          </cell>
          <cell r="G41" t="str">
            <v>var38</v>
          </cell>
          <cell r="H41">
            <v>0.0005768</v>
          </cell>
          <cell r="I41">
            <v>0.0005768</v>
          </cell>
          <cell r="J41" t="e">
            <v>#REF!</v>
          </cell>
          <cell r="K41">
            <v>0.0005768</v>
          </cell>
          <cell r="L41">
            <v>0.011513076219512268</v>
          </cell>
          <cell r="M41">
            <v>1.1513076219512268E-06</v>
          </cell>
          <cell r="N41">
            <v>0.00029733366246375247</v>
          </cell>
          <cell r="O41">
            <v>5.768000000000001</v>
          </cell>
          <cell r="P41">
            <v>1.1513076219512268E-06</v>
          </cell>
          <cell r="Q41">
            <v>0.00041154129440347195</v>
          </cell>
        </row>
        <row r="42">
          <cell r="B42" t="str">
            <v>FinchtypR1</v>
          </cell>
          <cell r="C42" t="str">
            <v>FinchtypR</v>
          </cell>
          <cell r="D42" t="e">
            <v>#REF!</v>
          </cell>
          <cell r="E42">
            <v>546</v>
          </cell>
          <cell r="F42">
            <v>0.08935438998445365</v>
          </cell>
          <cell r="G42" t="str">
            <v>var39</v>
          </cell>
          <cell r="H42">
            <v>0</v>
          </cell>
          <cell r="I42">
            <v>0</v>
          </cell>
          <cell r="J42" t="e">
            <v>#REF!</v>
          </cell>
          <cell r="K42" t="str">
            <v>zero</v>
          </cell>
          <cell r="L42" t="str">
            <v>zero</v>
          </cell>
          <cell r="M42" t="str">
            <v>zero</v>
          </cell>
          <cell r="N42" t="str">
            <v>zero</v>
          </cell>
          <cell r="O42" t="str">
            <v>zero</v>
          </cell>
          <cell r="P42" t="str">
            <v>zero</v>
          </cell>
        </row>
        <row r="43">
          <cell r="B43" t="str">
            <v>FinchtypR2</v>
          </cell>
          <cell r="C43" t="str">
            <v>FinchtypR</v>
          </cell>
          <cell r="D43" t="e">
            <v>#REF!</v>
          </cell>
          <cell r="E43">
            <v>30</v>
          </cell>
          <cell r="F43">
            <v>0.047131985925865594</v>
          </cell>
          <cell r="G43" t="str">
            <v>var40</v>
          </cell>
          <cell r="H43">
            <v>0.0005437</v>
          </cell>
          <cell r="I43">
            <v>0.0005437</v>
          </cell>
          <cell r="J43" t="e">
            <v>#REF!</v>
          </cell>
          <cell r="K43">
            <v>0.0005437</v>
          </cell>
          <cell r="L43">
            <v>0.011535690451388822</v>
          </cell>
          <cell r="M43">
            <v>1.1535690451388822E-06</v>
          </cell>
          <cell r="N43">
            <v>0.0002802709991011481</v>
          </cell>
          <cell r="O43">
            <v>5.437</v>
          </cell>
          <cell r="P43">
            <v>1.1535690451388822E-06</v>
          </cell>
          <cell r="Q43">
            <v>0.0003879247603452977</v>
          </cell>
        </row>
        <row r="44">
          <cell r="B44" t="str">
            <v>FinchtypR3</v>
          </cell>
          <cell r="C44" t="str">
            <v>FinchtypR</v>
          </cell>
          <cell r="D44" t="e">
            <v>#REF!</v>
          </cell>
          <cell r="E44">
            <v>0</v>
          </cell>
          <cell r="F44">
            <v>0</v>
          </cell>
          <cell r="G44" t="str">
            <v>no</v>
          </cell>
          <cell r="H44" t="str">
            <v>not included</v>
          </cell>
          <cell r="I44" t="str">
            <v>not included</v>
          </cell>
          <cell r="J44" t="e">
            <v>#REF!</v>
          </cell>
          <cell r="K44" t="str">
            <v>-</v>
          </cell>
          <cell r="L44" t="str">
            <v>-</v>
          </cell>
          <cell r="M44" t="str">
            <v>-</v>
          </cell>
          <cell r="N44" t="str">
            <v>-</v>
          </cell>
          <cell r="O44" t="str">
            <v>-</v>
          </cell>
          <cell r="P44" t="str">
            <v>-</v>
          </cell>
          <cell r="Q44" t="str">
            <v>-</v>
          </cell>
        </row>
        <row r="45">
          <cell r="B45" t="str">
            <v>FinchtypR4</v>
          </cell>
          <cell r="C45" t="str">
            <v>FinchtypR</v>
          </cell>
          <cell r="D45" t="e">
            <v>#REF!</v>
          </cell>
          <cell r="E45">
            <v>16</v>
          </cell>
          <cell r="F45">
            <v>0.025748029348389635</v>
          </cell>
          <cell r="G45" t="str">
            <v>var41</v>
          </cell>
          <cell r="H45">
            <v>0</v>
          </cell>
          <cell r="I45">
            <v>0</v>
          </cell>
          <cell r="J45" t="e">
            <v>#REF!</v>
          </cell>
          <cell r="K45" t="str">
            <v>zero</v>
          </cell>
          <cell r="L45" t="str">
            <v>zero</v>
          </cell>
          <cell r="M45" t="str">
            <v>zero</v>
          </cell>
          <cell r="N45" t="str">
            <v>zero</v>
          </cell>
          <cell r="O45" t="str">
            <v>zero</v>
          </cell>
          <cell r="P45" t="str">
            <v>zero</v>
          </cell>
        </row>
        <row r="46">
          <cell r="B46" t="str">
            <v>FinchtypR5</v>
          </cell>
          <cell r="C46" t="str">
            <v>FinchtypR</v>
          </cell>
          <cell r="D46" t="e">
            <v>#REF!</v>
          </cell>
          <cell r="E46">
            <v>2</v>
          </cell>
          <cell r="F46">
            <v>0.0032948749420397138</v>
          </cell>
          <cell r="G46" t="str">
            <v>var42</v>
          </cell>
          <cell r="H46" t="str">
            <v>random part gone to zero - no way to estimate</v>
          </cell>
          <cell r="I46" t="str">
            <v>random part gone to zero - no way to estimate</v>
          </cell>
          <cell r="J46" t="e">
            <v>#REF!</v>
          </cell>
          <cell r="K46" t="str">
            <v>-</v>
          </cell>
          <cell r="L46" t="str">
            <v>-</v>
          </cell>
          <cell r="M46" t="str">
            <v>-</v>
          </cell>
          <cell r="N46" t="str">
            <v>-</v>
          </cell>
          <cell r="O46" t="str">
            <v>-</v>
          </cell>
          <cell r="P46" t="str">
            <v>-</v>
          </cell>
          <cell r="Q46" t="str">
            <v>-</v>
          </cell>
        </row>
        <row r="47">
          <cell r="B47" t="str">
            <v>FinchtypR6</v>
          </cell>
          <cell r="C47" t="str">
            <v>FinchtypR</v>
          </cell>
          <cell r="D47" t="e">
            <v>#REF!</v>
          </cell>
          <cell r="E47">
            <v>7</v>
          </cell>
          <cell r="F47">
            <v>0.011436598205275131</v>
          </cell>
          <cell r="G47" t="str">
            <v>var43</v>
          </cell>
          <cell r="H47">
            <v>0</v>
          </cell>
          <cell r="I47">
            <v>0</v>
          </cell>
          <cell r="J47" t="e">
            <v>#REF!</v>
          </cell>
          <cell r="K47" t="str">
            <v>-</v>
          </cell>
          <cell r="L47" t="str">
            <v>-</v>
          </cell>
          <cell r="M47" t="str">
            <v>-</v>
          </cell>
          <cell r="N47" t="str">
            <v>-</v>
          </cell>
          <cell r="O47" t="str">
            <v>-</v>
          </cell>
          <cell r="P47" t="str">
            <v>-</v>
          </cell>
          <cell r="Q47" t="str">
            <v>-</v>
          </cell>
        </row>
        <row r="48">
          <cell r="B48" t="str">
            <v>FliinsulR1</v>
          </cell>
          <cell r="C48" t="str">
            <v>FliinsulR</v>
          </cell>
          <cell r="D48" t="e">
            <v>#REF!</v>
          </cell>
          <cell r="E48">
            <v>445</v>
          </cell>
          <cell r="F48">
            <v>0.1954149960450577</v>
          </cell>
          <cell r="G48" t="str">
            <v>var44</v>
          </cell>
          <cell r="H48">
            <v>0.0010162</v>
          </cell>
          <cell r="I48">
            <v>0.0010162</v>
          </cell>
          <cell r="J48" t="e">
            <v>#REF!</v>
          </cell>
          <cell r="K48">
            <v>0.0010162</v>
          </cell>
          <cell r="L48">
            <v>0.005200215032451708</v>
          </cell>
          <cell r="M48">
            <v>5.200215032451708E-07</v>
          </cell>
          <cell r="N48">
            <v>0.0005238392298815278</v>
          </cell>
          <cell r="O48">
            <v>10.162</v>
          </cell>
          <cell r="P48">
            <v>5.200215032451709E-07</v>
          </cell>
          <cell r="Q48">
            <v>0.0007250490002995982</v>
          </cell>
        </row>
        <row r="49">
          <cell r="B49" t="str">
            <v>FliinsulR2</v>
          </cell>
          <cell r="C49" t="str">
            <v>FliinsulR</v>
          </cell>
          <cell r="D49" t="e">
            <v>#REF!</v>
          </cell>
          <cell r="E49">
            <v>11</v>
          </cell>
          <cell r="F49">
            <v>0.017851785178517734</v>
          </cell>
          <cell r="G49" t="str">
            <v>var45</v>
          </cell>
          <cell r="H49">
            <v>0</v>
          </cell>
          <cell r="I49">
            <v>0</v>
          </cell>
          <cell r="J49" t="e">
            <v>#REF!</v>
          </cell>
          <cell r="K49" t="str">
            <v>-</v>
          </cell>
          <cell r="L49" t="str">
            <v>-</v>
          </cell>
          <cell r="M49" t="str">
            <v>-</v>
          </cell>
          <cell r="N49" t="str">
            <v>-</v>
          </cell>
          <cell r="O49" t="str">
            <v>-</v>
          </cell>
          <cell r="P49" t="str">
            <v>-</v>
          </cell>
          <cell r="Q49" t="str">
            <v>-</v>
          </cell>
        </row>
        <row r="50">
          <cell r="B50" t="str">
            <v>FlithickR0</v>
          </cell>
          <cell r="C50" t="str">
            <v>FlithickR0</v>
          </cell>
          <cell r="D50" t="e">
            <v>#REF!</v>
          </cell>
          <cell r="E50">
            <v>12</v>
          </cell>
          <cell r="F50">
            <v>0.019441944194419344</v>
          </cell>
          <cell r="G50" t="str">
            <v>var46</v>
          </cell>
          <cell r="H50">
            <v>0</v>
          </cell>
          <cell r="I50">
            <v>0</v>
          </cell>
          <cell r="J50" t="e">
            <v>#REF!</v>
          </cell>
          <cell r="K50" t="str">
            <v>zero</v>
          </cell>
          <cell r="L50" t="str">
            <v>zero</v>
          </cell>
          <cell r="M50" t="str">
            <v>zero</v>
          </cell>
          <cell r="N50" t="str">
            <v>zero</v>
          </cell>
          <cell r="O50" t="str">
            <v>zero</v>
          </cell>
          <cell r="P50" t="str">
            <v>zero</v>
          </cell>
        </row>
        <row r="51">
          <cell r="B51" t="str">
            <v>FlithickR1</v>
          </cell>
          <cell r="C51" t="str">
            <v>FlithickR</v>
          </cell>
          <cell r="D51" t="e">
            <v>#REF!</v>
          </cell>
          <cell r="E51">
            <v>25</v>
          </cell>
          <cell r="F51">
            <v>0.03961759812344893</v>
          </cell>
          <cell r="G51" t="str">
            <v>var47</v>
          </cell>
          <cell r="H51">
            <v>0.0014559</v>
          </cell>
          <cell r="I51">
            <v>0.0014559</v>
          </cell>
          <cell r="J51" t="e">
            <v>#REF!</v>
          </cell>
          <cell r="K51">
            <v>0.0014559</v>
          </cell>
          <cell r="L51">
            <v>0.0367488204475041</v>
          </cell>
          <cell r="M51">
            <v>3.67488204475041E-06</v>
          </cell>
          <cell r="N51">
            <v>0.0007504994437950367</v>
          </cell>
          <cell r="O51">
            <v>14.559</v>
          </cell>
          <cell r="P51">
            <v>3.6748820447504096E-06</v>
          </cell>
          <cell r="Q51">
            <v>0.001038770753332203</v>
          </cell>
        </row>
        <row r="52">
          <cell r="B52" t="str">
            <v>FlithickR2</v>
          </cell>
          <cell r="C52" t="str">
            <v>FlithickR</v>
          </cell>
          <cell r="D52" t="e">
            <v>#REF!</v>
          </cell>
          <cell r="E52">
            <v>28</v>
          </cell>
          <cell r="F52">
            <v>0.04414259607778902</v>
          </cell>
          <cell r="G52" t="str">
            <v>var48</v>
          </cell>
          <cell r="H52">
            <v>0.0027955</v>
          </cell>
          <cell r="I52">
            <v>0.0027955</v>
          </cell>
          <cell r="J52" t="e">
            <v>#REF!</v>
          </cell>
          <cell r="K52">
            <v>0.0027955</v>
          </cell>
          <cell r="L52">
            <v>0.0633288534972821</v>
          </cell>
          <cell r="M52">
            <v>6.3328853497282095E-06</v>
          </cell>
          <cell r="N52">
            <v>0.0014410475960773576</v>
          </cell>
          <cell r="O52">
            <v>27.955</v>
          </cell>
          <cell r="P52">
            <v>6.3328853497282095E-06</v>
          </cell>
          <cell r="Q52">
            <v>0.0019945625667560775</v>
          </cell>
        </row>
        <row r="53">
          <cell r="B53" t="str">
            <v>FlithickR3</v>
          </cell>
          <cell r="C53" t="str">
            <v>FlithickR</v>
          </cell>
          <cell r="D53" t="e">
            <v>#REF!</v>
          </cell>
          <cell r="E53">
            <v>70</v>
          </cell>
          <cell r="F53">
            <v>0.10233750647792134</v>
          </cell>
          <cell r="G53" t="str">
            <v>var49</v>
          </cell>
          <cell r="H53">
            <v>0.0022371</v>
          </cell>
          <cell r="I53">
            <v>0.0022371</v>
          </cell>
          <cell r="J53" t="e">
            <v>#REF!</v>
          </cell>
          <cell r="K53">
            <v>0.0022371</v>
          </cell>
          <cell r="L53">
            <v>0.021860020602345244</v>
          </cell>
          <cell r="M53">
            <v>2.1860020602345245E-06</v>
          </cell>
          <cell r="N53">
            <v>0.0011531989186852648</v>
          </cell>
          <cell r="O53">
            <v>22.371000000000002</v>
          </cell>
          <cell r="P53">
            <v>2.186002060234524E-06</v>
          </cell>
          <cell r="Q53">
            <v>0.0015961494967233134</v>
          </cell>
        </row>
        <row r="54">
          <cell r="B54" t="str">
            <v>FlithickR4</v>
          </cell>
          <cell r="C54" t="str">
            <v>FlithickR</v>
          </cell>
          <cell r="D54" t="e">
            <v>#REF!</v>
          </cell>
          <cell r="E54">
            <v>77</v>
          </cell>
          <cell r="F54">
            <v>0.11110111011101198</v>
          </cell>
          <cell r="G54" t="str">
            <v>var50</v>
          </cell>
          <cell r="H54">
            <v>0.0008878</v>
          </cell>
          <cell r="I54">
            <v>0.0008878</v>
          </cell>
          <cell r="J54" t="e">
            <v>#REF!</v>
          </cell>
          <cell r="K54">
            <v>0.0008878</v>
          </cell>
          <cell r="L54">
            <v>0.007990919254658321</v>
          </cell>
          <cell r="M54">
            <v>7.990919254658322E-07</v>
          </cell>
          <cell r="N54">
            <v>0.00045765052970755786</v>
          </cell>
          <cell r="O54">
            <v>8.878</v>
          </cell>
          <cell r="P54">
            <v>7.990919254658323E-07</v>
          </cell>
          <cell r="Q54">
            <v>0.00063343682588662</v>
          </cell>
        </row>
        <row r="55">
          <cell r="B55" t="str">
            <v>FlithickR5</v>
          </cell>
          <cell r="C55" t="str">
            <v>FlithickR</v>
          </cell>
          <cell r="D55" t="e">
            <v>#REF!</v>
          </cell>
          <cell r="E55">
            <v>240</v>
          </cell>
          <cell r="F55">
            <v>0.23958759512314576</v>
          </cell>
          <cell r="G55" t="str">
            <v>var51</v>
          </cell>
          <cell r="H55">
            <v>0.0098768</v>
          </cell>
          <cell r="I55">
            <v>0.0098768</v>
          </cell>
          <cell r="J55" t="e">
            <v>#REF!</v>
          </cell>
          <cell r="K55">
            <v>0.0098768</v>
          </cell>
          <cell r="L55">
            <v>0.04122417103825187</v>
          </cell>
          <cell r="M55">
            <v>4.1224171038251876E-06</v>
          </cell>
          <cell r="N55">
            <v>0.00509137503020456</v>
          </cell>
          <cell r="O55">
            <v>98.768</v>
          </cell>
          <cell r="P55">
            <v>4.122417103825187E-06</v>
          </cell>
          <cell r="Q55">
            <v>0.00704700252525002</v>
          </cell>
        </row>
        <row r="56">
          <cell r="B56" t="str">
            <v>FhqcavitR1</v>
          </cell>
          <cell r="C56" t="str">
            <v>FhqcavitR</v>
          </cell>
          <cell r="D56" t="e">
            <v>#REF!</v>
          </cell>
          <cell r="E56">
            <v>199</v>
          </cell>
          <cell r="F56">
            <v>0.22091209120911953</v>
          </cell>
          <cell r="G56" t="str">
            <v>var52</v>
          </cell>
          <cell r="H56">
            <v>0.0029005</v>
          </cell>
          <cell r="I56">
            <v>0.0029005</v>
          </cell>
          <cell r="J56" t="e">
            <v>#REF!</v>
          </cell>
          <cell r="K56">
            <v>0.0029005</v>
          </cell>
          <cell r="L56">
            <v>0.013129657069129512</v>
          </cell>
          <cell r="M56">
            <v>1.3129657069129512E-06</v>
          </cell>
          <cell r="N56">
            <v>0.0014951738695841085</v>
          </cell>
          <cell r="O56">
            <v>29.005</v>
          </cell>
          <cell r="P56">
            <v>1.3129657069129512E-06</v>
          </cell>
          <cell r="Q56">
            <v>0.0020694790645237</v>
          </cell>
        </row>
        <row r="57">
          <cell r="B57" t="str">
            <v>FhqcavitR2</v>
          </cell>
          <cell r="C57" t="str">
            <v>FhqcavitR</v>
          </cell>
          <cell r="D57" t="e">
            <v>#REF!</v>
          </cell>
          <cell r="E57">
            <v>246</v>
          </cell>
          <cell r="F57">
            <v>0.2415514278700591</v>
          </cell>
          <cell r="G57" t="str">
            <v>var53</v>
          </cell>
          <cell r="H57">
            <v>0.0130434</v>
          </cell>
          <cell r="I57">
            <v>0.0130434</v>
          </cell>
          <cell r="J57" t="e">
            <v>#REF!</v>
          </cell>
          <cell r="K57">
            <v>0.0130434</v>
          </cell>
          <cell r="L57">
            <v>0.053998438821138355</v>
          </cell>
          <cell r="M57">
            <v>5.399843882113835E-06</v>
          </cell>
          <cell r="N57">
            <v>0.006723720341504349</v>
          </cell>
          <cell r="O57">
            <v>130.434</v>
          </cell>
          <cell r="P57">
            <v>5.399843882113835E-06</v>
          </cell>
          <cell r="Q57">
            <v>0.009306341399830524</v>
          </cell>
        </row>
        <row r="58">
          <cell r="B58" t="str">
            <v>FfcshareR1</v>
          </cell>
          <cell r="C58" t="str">
            <v>FfcshareR</v>
          </cell>
          <cell r="D58" t="e">
            <v>#REF!</v>
          </cell>
          <cell r="E58">
            <v>172</v>
          </cell>
          <cell r="F58">
            <v>0.20360581512696796</v>
          </cell>
          <cell r="G58" t="str">
            <v>var54</v>
          </cell>
          <cell r="H58">
            <v>0.0029089</v>
          </cell>
          <cell r="I58">
            <v>0.0029089</v>
          </cell>
          <cell r="J58" t="e">
            <v>#REF!</v>
          </cell>
          <cell r="K58">
            <v>0.0029089</v>
          </cell>
          <cell r="L58">
            <v>0.014286920038045174</v>
          </cell>
          <cell r="M58">
            <v>1.4286920038045175E-06</v>
          </cell>
          <cell r="N58">
            <v>0.0014995039714646489</v>
          </cell>
          <cell r="O58">
            <v>29.089</v>
          </cell>
          <cell r="P58">
            <v>1.4286920038045175E-06</v>
          </cell>
          <cell r="Q58">
            <v>0.00207547238434511</v>
          </cell>
        </row>
        <row r="59">
          <cell r="B59" t="str">
            <v>FfcshareR2</v>
          </cell>
          <cell r="C59" t="str">
            <v>FfcshareR</v>
          </cell>
          <cell r="D59" t="e">
            <v>#REF!</v>
          </cell>
          <cell r="E59">
            <v>434</v>
          </cell>
          <cell r="F59">
            <v>0.20360581512696796</v>
          </cell>
          <cell r="G59" t="str">
            <v>var55</v>
          </cell>
          <cell r="H59">
            <v>0.0029089</v>
          </cell>
          <cell r="I59">
            <v>0.0029089</v>
          </cell>
          <cell r="J59" t="e">
            <v>#REF!</v>
          </cell>
          <cell r="K59">
            <v>0.0029089</v>
          </cell>
          <cell r="L59">
            <v>0.014286920038045174</v>
          </cell>
          <cell r="M59">
            <v>1.4286920038045175E-06</v>
          </cell>
          <cell r="N59">
            <v>0.0014995039714646489</v>
          </cell>
          <cell r="O59">
            <v>29.089</v>
          </cell>
          <cell r="P59">
            <v>1.4286920038045175E-06</v>
          </cell>
          <cell r="Q59">
            <v>0.00207547238434511</v>
          </cell>
        </row>
        <row r="60">
          <cell r="B60" t="str">
            <v>FmtconstR1</v>
          </cell>
          <cell r="C60" t="str">
            <v>FmtconstR</v>
          </cell>
          <cell r="D60" t="e">
            <v>#REF!</v>
          </cell>
          <cell r="E60">
            <v>536</v>
          </cell>
          <cell r="F60">
            <v>0.10233750647792111</v>
          </cell>
          <cell r="G60" t="str">
            <v>var56</v>
          </cell>
          <cell r="H60">
            <v>0</v>
          </cell>
          <cell r="I60">
            <v>0</v>
          </cell>
          <cell r="J60" t="e">
            <v>#REF!</v>
          </cell>
          <cell r="K60" t="str">
            <v>zero</v>
          </cell>
          <cell r="L60" t="str">
            <v>zero</v>
          </cell>
          <cell r="M60" t="str">
            <v>zero</v>
          </cell>
          <cell r="N60" t="str">
            <v>zero</v>
          </cell>
          <cell r="O60" t="str">
            <v>zero</v>
          </cell>
          <cell r="P60" t="str">
            <v>zero</v>
          </cell>
        </row>
        <row r="61">
          <cell r="B61" t="str">
            <v>FmtconstR2</v>
          </cell>
          <cell r="C61" t="str">
            <v>FmtconstR</v>
          </cell>
          <cell r="D61" t="e">
            <v>#REF!</v>
          </cell>
          <cell r="E61">
            <v>41</v>
          </cell>
          <cell r="F61">
            <v>0.06318359108638155</v>
          </cell>
          <cell r="G61" t="str">
            <v>var57</v>
          </cell>
          <cell r="H61">
            <v>0</v>
          </cell>
          <cell r="I61">
            <v>0</v>
          </cell>
          <cell r="J61" t="e">
            <v>#REF!</v>
          </cell>
          <cell r="K61" t="str">
            <v>zero</v>
          </cell>
          <cell r="L61" t="str">
            <v>zero</v>
          </cell>
          <cell r="M61" t="str">
            <v>zero</v>
          </cell>
          <cell r="N61" t="str">
            <v>zero</v>
          </cell>
          <cell r="O61" t="str">
            <v>zero</v>
          </cell>
          <cell r="P61" t="str">
            <v>zero</v>
          </cell>
        </row>
        <row r="62">
          <cell r="B62" t="str">
            <v>FmtconstR3</v>
          </cell>
          <cell r="C62" t="str">
            <v>FmtconstR</v>
          </cell>
          <cell r="D62" t="e">
            <v>#REF!</v>
          </cell>
          <cell r="E62">
            <v>29</v>
          </cell>
          <cell r="F62">
            <v>0.04564001854730894</v>
          </cell>
          <cell r="G62" t="str">
            <v>var58</v>
          </cell>
          <cell r="H62">
            <v>0</v>
          </cell>
          <cell r="I62">
            <v>0</v>
          </cell>
          <cell r="J62" t="e">
            <v>#REF!</v>
          </cell>
          <cell r="K62" t="str">
            <v>zero</v>
          </cell>
          <cell r="L62" t="str">
            <v>zero</v>
          </cell>
          <cell r="M62" t="str">
            <v>zero</v>
          </cell>
          <cell r="N62" t="str">
            <v>zero</v>
          </cell>
          <cell r="O62" t="str">
            <v>zero</v>
          </cell>
          <cell r="P62" t="str">
            <v>zero</v>
          </cell>
        </row>
        <row r="63">
          <cell r="B63" t="str">
            <v>FstpresR1</v>
          </cell>
          <cell r="C63" t="str">
            <v>FstpresR</v>
          </cell>
          <cell r="D63" t="e">
            <v>#REF!</v>
          </cell>
          <cell r="E63">
            <v>46</v>
          </cell>
          <cell r="F63">
            <v>0.07026157161170643</v>
          </cell>
          <cell r="G63" t="str">
            <v>var59</v>
          </cell>
          <cell r="H63">
            <v>0.0007066</v>
          </cell>
          <cell r="I63">
            <v>0.0007066</v>
          </cell>
          <cell r="J63" t="e">
            <v>#REF!</v>
          </cell>
          <cell r="K63">
            <v>0.0007066</v>
          </cell>
          <cell r="L63">
            <v>0.010056706444099407</v>
          </cell>
          <cell r="M63">
            <v>1.0056706444099406E-06</v>
          </cell>
          <cell r="N63">
            <v>0.00036424404628447897</v>
          </cell>
          <cell r="O63">
            <v>7.066000000000001</v>
          </cell>
          <cell r="P63">
            <v>1.0056706444099408E-06</v>
          </cell>
          <cell r="Q63">
            <v>0.0005041523554533518</v>
          </cell>
        </row>
        <row r="64">
          <cell r="B64" t="str">
            <v>FstpresR2</v>
          </cell>
          <cell r="C64" t="str">
            <v>FstpresR</v>
          </cell>
          <cell r="D64" t="e">
            <v>#REF!</v>
          </cell>
          <cell r="E64">
            <v>560</v>
          </cell>
          <cell r="F64">
            <v>0.07026157161170643</v>
          </cell>
          <cell r="G64" t="str">
            <v>var60</v>
          </cell>
          <cell r="H64">
            <v>0.0007066</v>
          </cell>
          <cell r="I64">
            <v>0.0007066</v>
          </cell>
          <cell r="J64" t="e">
            <v>#REF!</v>
          </cell>
          <cell r="K64">
            <v>0.0007066</v>
          </cell>
          <cell r="L64">
            <v>0.010056706444099407</v>
          </cell>
          <cell r="M64">
            <v>1.0056706444099406E-06</v>
          </cell>
          <cell r="N64">
            <v>0.00036424404628447897</v>
          </cell>
          <cell r="O64">
            <v>7.066000000000001</v>
          </cell>
          <cell r="P64">
            <v>1.0056706444099408E-06</v>
          </cell>
          <cell r="Q64">
            <v>0.0005041523554533518</v>
          </cell>
        </row>
        <row r="65">
          <cell r="B65" t="str">
            <v>FstmovdeR1</v>
          </cell>
          <cell r="C65" t="str">
            <v>FstmovdeR</v>
          </cell>
          <cell r="D65" t="e">
            <v>#REF!</v>
          </cell>
          <cell r="E65">
            <v>7</v>
          </cell>
          <cell r="F65">
            <v>0.011436598205275298</v>
          </cell>
          <cell r="G65" t="str">
            <v>var61</v>
          </cell>
          <cell r="H65">
            <v>0.0007892</v>
          </cell>
          <cell r="I65">
            <v>0.0007892</v>
          </cell>
          <cell r="J65" t="e">
            <v>#REF!</v>
          </cell>
          <cell r="K65" t="str">
            <v>-</v>
          </cell>
          <cell r="L65" t="str">
            <v>-</v>
          </cell>
          <cell r="M65" t="str">
            <v>-</v>
          </cell>
          <cell r="N65" t="str">
            <v>-</v>
          </cell>
          <cell r="O65" t="str">
            <v>-</v>
          </cell>
          <cell r="P65" t="str">
            <v>-</v>
          </cell>
          <cell r="Q65" t="str">
            <v>-</v>
          </cell>
        </row>
        <row r="66">
          <cell r="B66" t="str">
            <v>FstmovdeR2</v>
          </cell>
          <cell r="C66" t="str">
            <v>FstmovdeR</v>
          </cell>
          <cell r="D66" t="e">
            <v>#REF!</v>
          </cell>
          <cell r="E66">
            <v>39</v>
          </cell>
          <cell r="F66">
            <v>0.060314213239506184</v>
          </cell>
          <cell r="G66" t="str">
            <v>var62</v>
          </cell>
          <cell r="H66">
            <v>0.0004116</v>
          </cell>
          <cell r="I66">
            <v>0.0004116</v>
          </cell>
          <cell r="J66" t="e">
            <v>#REF!</v>
          </cell>
          <cell r="K66">
            <v>0.0004116</v>
          </cell>
          <cell r="L66">
            <v>0.006824262108262061</v>
          </cell>
          <cell r="M66">
            <v>6.824262108262061E-07</v>
          </cell>
          <cell r="N66">
            <v>0.0002121749921464641</v>
          </cell>
          <cell r="O66">
            <v>4.116</v>
          </cell>
          <cell r="P66">
            <v>6.824262108262061E-07</v>
          </cell>
          <cell r="Q66">
            <v>0.00029367267124907946</v>
          </cell>
        </row>
        <row r="67">
          <cell r="B67" t="str">
            <v>FstfoudeR1</v>
          </cell>
          <cell r="C67" t="str">
            <v>FstfoudeR</v>
          </cell>
          <cell r="D67" t="e">
            <v>#REF!</v>
          </cell>
          <cell r="E67">
            <v>7</v>
          </cell>
          <cell r="F67">
            <v>0.01143659820527524</v>
          </cell>
          <cell r="G67" t="str">
            <v>var63</v>
          </cell>
          <cell r="H67">
            <v>0</v>
          </cell>
          <cell r="I67">
            <v>0</v>
          </cell>
          <cell r="J67" t="e">
            <v>#REF!</v>
          </cell>
          <cell r="K67" t="str">
            <v>-</v>
          </cell>
          <cell r="L67" t="str">
            <v>-</v>
          </cell>
          <cell r="M67" t="str">
            <v>-</v>
          </cell>
          <cell r="N67" t="str">
            <v>-</v>
          </cell>
          <cell r="O67" t="str">
            <v>-</v>
          </cell>
          <cell r="P67" t="str">
            <v>-</v>
          </cell>
          <cell r="Q67" t="str">
            <v>-</v>
          </cell>
        </row>
        <row r="68">
          <cell r="B68" t="str">
            <v>FstfoudeR2</v>
          </cell>
          <cell r="C68" t="str">
            <v>FstfoudeR</v>
          </cell>
          <cell r="D68" t="e">
            <v>#REF!</v>
          </cell>
          <cell r="E68">
            <v>39</v>
          </cell>
          <cell r="F68">
            <v>0.06031421323950608</v>
          </cell>
          <cell r="G68" t="str">
            <v>var64</v>
          </cell>
          <cell r="H68">
            <v>0</v>
          </cell>
          <cell r="I68">
            <v>0</v>
          </cell>
          <cell r="J68" t="e">
            <v>#REF!</v>
          </cell>
          <cell r="K68" t="str">
            <v>zero</v>
          </cell>
          <cell r="L68" t="str">
            <v>zero</v>
          </cell>
          <cell r="M68" t="str">
            <v>zero</v>
          </cell>
          <cell r="N68" t="str">
            <v>zero</v>
          </cell>
          <cell r="O68" t="str">
            <v>zero</v>
          </cell>
          <cell r="P68" t="str">
            <v>zero</v>
          </cell>
        </row>
        <row r="69">
          <cell r="B69" t="str">
            <v>FarnaturR1</v>
          </cell>
          <cell r="C69" t="str">
            <v>FarnaturR</v>
          </cell>
          <cell r="D69" t="e">
            <v>#REF!</v>
          </cell>
          <cell r="E69">
            <v>148</v>
          </cell>
          <cell r="F69">
            <v>0.1848839429397494</v>
          </cell>
          <cell r="G69" t="str">
            <v>var65</v>
          </cell>
          <cell r="H69">
            <v>0.020079</v>
          </cell>
          <cell r="I69">
            <v>0.020079</v>
          </cell>
          <cell r="J69" t="e">
            <v>#REF!</v>
          </cell>
          <cell r="K69">
            <v>0.020079</v>
          </cell>
          <cell r="L69">
            <v>0.10860326581494105</v>
          </cell>
          <cell r="M69">
            <v>1.0860326581494106E-05</v>
          </cell>
          <cell r="N69">
            <v>0.010350489959448138</v>
          </cell>
          <cell r="O69">
            <v>200.79</v>
          </cell>
          <cell r="P69">
            <v>1.0860326581494105E-05</v>
          </cell>
          <cell r="Q69">
            <v>0.014326174844534174</v>
          </cell>
        </row>
        <row r="70">
          <cell r="B70" t="str">
            <v>FarnaturR2</v>
          </cell>
          <cell r="C70" t="str">
            <v>FarnaturR</v>
          </cell>
          <cell r="D70" t="e">
            <v>#REF!</v>
          </cell>
          <cell r="E70">
            <v>407</v>
          </cell>
          <cell r="F70">
            <v>0.22091209120911967</v>
          </cell>
          <cell r="G70" t="str">
            <v>var66</v>
          </cell>
          <cell r="H70">
            <v>0.0282766</v>
          </cell>
          <cell r="I70">
            <v>0.0282766</v>
          </cell>
          <cell r="J70" t="e">
            <v>#REF!</v>
          </cell>
          <cell r="K70">
            <v>0.0282766</v>
          </cell>
          <cell r="L70">
            <v>0.12799933152247797</v>
          </cell>
          <cell r="M70">
            <v>1.2799933152247797E-05</v>
          </cell>
          <cell r="N70">
            <v>0.014576257004199967</v>
          </cell>
          <cell r="O70">
            <v>282.76599999999996</v>
          </cell>
          <cell r="P70">
            <v>1.2799933152247799E-05</v>
          </cell>
          <cell r="Q70">
            <v>0.020175084197866185</v>
          </cell>
        </row>
        <row r="71">
          <cell r="B71" t="str">
            <v>FarnaturR3</v>
          </cell>
          <cell r="C71" t="str">
            <v>FarnaturR</v>
          </cell>
          <cell r="D71" t="e">
            <v>#REF!</v>
          </cell>
          <cell r="E71">
            <v>51</v>
          </cell>
          <cell r="F71">
            <v>0.07720317486294144</v>
          </cell>
          <cell r="G71" t="str">
            <v>var67</v>
          </cell>
          <cell r="H71">
            <v>0.0044744</v>
          </cell>
          <cell r="I71">
            <v>0.0044744</v>
          </cell>
          <cell r="J71" t="e">
            <v>#REF!</v>
          </cell>
          <cell r="K71">
            <v>0.0044744</v>
          </cell>
          <cell r="L71">
            <v>0.057956165765765316</v>
          </cell>
          <cell r="M71">
            <v>5.795616576576532E-06</v>
          </cell>
          <cell r="N71">
            <v>0.0023065009350343516</v>
          </cell>
          <cell r="O71">
            <v>44.744</v>
          </cell>
          <cell r="P71">
            <v>5.795616576576531E-06</v>
          </cell>
          <cell r="Q71">
            <v>0.0031924416915376118</v>
          </cell>
        </row>
        <row r="72">
          <cell r="B72" t="str">
            <v>FardwellR1</v>
          </cell>
          <cell r="C72" t="str">
            <v>FardwellR</v>
          </cell>
          <cell r="D72" t="e">
            <v>#REF!</v>
          </cell>
          <cell r="E72">
            <v>61</v>
          </cell>
          <cell r="F72">
            <v>0.09067724954313691</v>
          </cell>
          <cell r="G72" t="str">
            <v>var68</v>
          </cell>
          <cell r="H72">
            <v>0.0063214</v>
          </cell>
          <cell r="I72">
            <v>0.0063214</v>
          </cell>
          <cell r="J72" t="e">
            <v>#REF!</v>
          </cell>
          <cell r="K72">
            <v>0.0063214</v>
          </cell>
          <cell r="L72">
            <v>0.06971318640396992</v>
          </cell>
          <cell r="M72">
            <v>6.971318640396993E-06</v>
          </cell>
          <cell r="N72">
            <v>0.0032586078604340584</v>
          </cell>
          <cell r="O72">
            <v>63.214</v>
          </cell>
          <cell r="P72">
            <v>6.971318640396992E-06</v>
          </cell>
          <cell r="Q72">
            <v>0.004510258561792836</v>
          </cell>
        </row>
        <row r="73">
          <cell r="B73" t="str">
            <v>FardwellR2</v>
          </cell>
          <cell r="C73" t="str">
            <v>FardwellR</v>
          </cell>
          <cell r="D73" t="e">
            <v>#REF!</v>
          </cell>
          <cell r="E73">
            <v>81</v>
          </cell>
          <cell r="F73">
            <v>0.11598887161443436</v>
          </cell>
          <cell r="G73" t="str">
            <v>var69</v>
          </cell>
          <cell r="H73">
            <v>0.0106148</v>
          </cell>
          <cell r="I73">
            <v>0.0106148</v>
          </cell>
          <cell r="J73" t="e">
            <v>#REF!</v>
          </cell>
          <cell r="K73">
            <v>0.0106148</v>
          </cell>
          <cell r="L73">
            <v>0.09151567604938257</v>
          </cell>
          <cell r="M73">
            <v>9.151567604938258E-06</v>
          </cell>
          <cell r="N73">
            <v>0.0054718054097091535</v>
          </cell>
          <cell r="O73">
            <v>106.14800000000001</v>
          </cell>
          <cell r="P73">
            <v>9.151567604938258E-06</v>
          </cell>
          <cell r="Q73">
            <v>0.007573558480988166</v>
          </cell>
        </row>
        <row r="74">
          <cell r="B74" t="str">
            <v>FardwellR3</v>
          </cell>
          <cell r="C74" t="str">
            <v>FardwellR</v>
          </cell>
          <cell r="D74" t="e">
            <v>#REF!</v>
          </cell>
          <cell r="E74">
            <v>193</v>
          </cell>
          <cell r="F74">
            <v>0.21740992281046526</v>
          </cell>
          <cell r="G74" t="str">
            <v>var70</v>
          </cell>
          <cell r="H74">
            <v>0.0163734</v>
          </cell>
          <cell r="I74">
            <v>0.0163734</v>
          </cell>
          <cell r="J74" t="e">
            <v>#REF!</v>
          </cell>
          <cell r="K74">
            <v>0.0163734</v>
          </cell>
          <cell r="L74">
            <v>0.07531118997854613</v>
          </cell>
          <cell r="M74">
            <v>7.531118997854614E-06</v>
          </cell>
          <cell r="N74">
            <v>0.008440296444147025</v>
          </cell>
          <cell r="O74">
            <v>163.734</v>
          </cell>
          <cell r="P74">
            <v>7.531118997854614E-06</v>
          </cell>
          <cell r="Q74">
            <v>0.011682264614746545</v>
          </cell>
        </row>
        <row r="75">
          <cell r="B75" t="str">
            <v>FardwellR4</v>
          </cell>
          <cell r="C75" t="str">
            <v>FardwellR</v>
          </cell>
          <cell r="D75" t="e">
            <v>#REF!</v>
          </cell>
          <cell r="E75">
            <v>157</v>
          </cell>
          <cell r="F75">
            <v>0.19227286365000262</v>
          </cell>
          <cell r="G75" t="str">
            <v>var71</v>
          </cell>
          <cell r="H75">
            <v>0.011891</v>
          </cell>
          <cell r="I75">
            <v>0.011891</v>
          </cell>
          <cell r="J75" t="e">
            <v>#REF!</v>
          </cell>
          <cell r="K75">
            <v>0.011891</v>
          </cell>
          <cell r="L75">
            <v>0.06184440057878047</v>
          </cell>
          <cell r="M75">
            <v>6.1844400578780474E-06</v>
          </cell>
          <cell r="N75">
            <v>0.006129671602559779</v>
          </cell>
          <cell r="O75">
            <v>118.91000000000001</v>
          </cell>
          <cell r="P75">
            <v>6.1844400578780474E-06</v>
          </cell>
          <cell r="Q75">
            <v>0.008484114999569496</v>
          </cell>
        </row>
        <row r="76">
          <cell r="B76" t="str">
            <v>FardwellR5</v>
          </cell>
          <cell r="C76" t="str">
            <v>FardwellR</v>
          </cell>
          <cell r="D76" t="e">
            <v>#REF!</v>
          </cell>
          <cell r="E76">
            <v>55</v>
          </cell>
          <cell r="F76">
            <v>0.08265826582658346</v>
          </cell>
          <cell r="G76" t="str">
            <v>var72</v>
          </cell>
          <cell r="H76">
            <v>0.0075512</v>
          </cell>
          <cell r="I76">
            <v>0.0075512</v>
          </cell>
          <cell r="J76" t="e">
            <v>#REF!</v>
          </cell>
          <cell r="K76">
            <v>0.0075512</v>
          </cell>
          <cell r="L76">
            <v>0.09135444500907353</v>
          </cell>
          <cell r="M76">
            <v>9.135444500907353E-06</v>
          </cell>
          <cell r="N76">
            <v>0.003892555395277891</v>
          </cell>
          <cell r="O76">
            <v>75.512</v>
          </cell>
          <cell r="P76">
            <v>9.135444500907353E-06</v>
          </cell>
          <cell r="Q76">
            <v>0.005387709123265425</v>
          </cell>
        </row>
        <row r="77">
          <cell r="B77" t="str">
            <v>FardwellR6</v>
          </cell>
          <cell r="C77" t="str">
            <v>FardwellR</v>
          </cell>
          <cell r="D77" t="e">
            <v>#REF!</v>
          </cell>
          <cell r="E77">
            <v>57</v>
          </cell>
          <cell r="F77">
            <v>0.08535308076262227</v>
          </cell>
          <cell r="G77" t="str">
            <v>var73</v>
          </cell>
          <cell r="H77">
            <v>0.0279391</v>
          </cell>
          <cell r="I77">
            <v>0.0279391</v>
          </cell>
          <cell r="K77">
            <v>0.0279391</v>
          </cell>
          <cell r="L77" t="e">
            <v>#REF!</v>
          </cell>
          <cell r="M77">
            <v>0.0279391</v>
          </cell>
          <cell r="N77">
            <v>0.3273355777010812</v>
          </cell>
          <cell r="O77">
            <v>3.273355777010812E-05</v>
          </cell>
          <cell r="P77">
            <v>0.014402279696499699</v>
          </cell>
          <cell r="Q77">
            <v>279.391</v>
          </cell>
          <cell r="R77">
            <v>3.273355777010812E-05</v>
          </cell>
          <cell r="S77">
            <v>0.019934281169327397</v>
          </cell>
        </row>
        <row r="78">
          <cell r="B78" t="str">
            <v>FardwellR7</v>
          </cell>
          <cell r="C78" t="str">
            <v>FardwellR</v>
          </cell>
          <cell r="D78" t="e">
            <v>#REF!</v>
          </cell>
          <cell r="E78">
            <v>2</v>
          </cell>
          <cell r="F78">
            <v>0.0032948749420396756</v>
          </cell>
          <cell r="G78" t="str">
            <v>var74</v>
          </cell>
          <cell r="H78" t="str">
            <v>random part gone to zero - no way to estimate</v>
          </cell>
          <cell r="I78" t="str">
            <v>random part gone to zero - no way to estimate</v>
          </cell>
          <cell r="J78" t="e">
            <v>#REF!</v>
          </cell>
          <cell r="K78" t="str">
            <v>-</v>
          </cell>
          <cell r="L78" t="str">
            <v>-</v>
          </cell>
          <cell r="M78" t="str">
            <v>-</v>
          </cell>
          <cell r="N78" t="str">
            <v>-</v>
          </cell>
          <cell r="O78" t="str">
            <v>-</v>
          </cell>
          <cell r="P78" t="str">
            <v>-</v>
          </cell>
          <cell r="Q78" t="str">
            <v>-</v>
          </cell>
        </row>
        <row r="79">
          <cell r="B79" t="str">
            <v>FarqualiR1</v>
          </cell>
          <cell r="C79" t="str">
            <v>FarqualiR</v>
          </cell>
          <cell r="D79" t="e">
            <v>#REF!</v>
          </cell>
          <cell r="E79">
            <v>496</v>
          </cell>
          <cell r="F79">
            <v>0.14881488148814928</v>
          </cell>
          <cell r="G79" t="str">
            <v>var75</v>
          </cell>
          <cell r="H79">
            <v>0.0073765</v>
          </cell>
          <cell r="I79">
            <v>0.0073765</v>
          </cell>
          <cell r="K79">
            <v>0.0073765</v>
          </cell>
          <cell r="L79" t="e">
            <v>#REF!</v>
          </cell>
          <cell r="M79">
            <v>0.0073765</v>
          </cell>
          <cell r="N79">
            <v>0.049568295362903074</v>
          </cell>
          <cell r="O79">
            <v>4.956829536290308E-06</v>
          </cell>
          <cell r="P79">
            <v>0.0038024995859290396</v>
          </cell>
          <cell r="Q79">
            <v>73.765</v>
          </cell>
          <cell r="R79">
            <v>4.956829536290307E-06</v>
          </cell>
          <cell r="S79">
            <v>0.0052630623407892</v>
          </cell>
        </row>
        <row r="80">
          <cell r="B80" t="str">
            <v>FarqualiR2</v>
          </cell>
          <cell r="C80" t="str">
            <v>FarqualiR</v>
          </cell>
          <cell r="D80" t="e">
            <v>#REF!</v>
          </cell>
          <cell r="E80">
            <v>89</v>
          </cell>
          <cell r="F80">
            <v>0.12550255025502607</v>
          </cell>
          <cell r="G80" t="str">
            <v>var76</v>
          </cell>
          <cell r="H80">
            <v>0.0053538</v>
          </cell>
          <cell r="I80">
            <v>0.0053538</v>
          </cell>
          <cell r="K80">
            <v>0.0053538</v>
          </cell>
          <cell r="L80" t="e">
            <v>#REF!</v>
          </cell>
          <cell r="M80">
            <v>0.0053538</v>
          </cell>
          <cell r="N80">
            <v>0.042658894095146824</v>
          </cell>
          <cell r="O80">
            <v>4.265889409514683E-06</v>
          </cell>
          <cell r="P80">
            <v>0.0027598213628613694</v>
          </cell>
          <cell r="Q80">
            <v>53.538</v>
          </cell>
          <cell r="R80">
            <v>4.265889409514683E-06</v>
          </cell>
          <cell r="S80">
            <v>0.003819885197602822</v>
          </cell>
        </row>
        <row r="81">
          <cell r="B81" t="str">
            <v>FarqualiR3</v>
          </cell>
          <cell r="C81" t="str">
            <v>FarqualiR</v>
          </cell>
          <cell r="D81" t="e">
            <v>#REF!</v>
          </cell>
          <cell r="E81">
            <v>21</v>
          </cell>
          <cell r="F81">
            <v>0.03350789624417006</v>
          </cell>
          <cell r="G81" t="str">
            <v>var77</v>
          </cell>
          <cell r="H81">
            <v>0.0009459</v>
          </cell>
          <cell r="I81">
            <v>0.0009459</v>
          </cell>
          <cell r="K81">
            <v>0.0009459</v>
          </cell>
          <cell r="L81" t="e">
            <v>#REF!</v>
          </cell>
          <cell r="M81">
            <v>0.0009459</v>
          </cell>
          <cell r="N81">
            <v>0.028229167032966872</v>
          </cell>
          <cell r="O81">
            <v>2.8229167032966875E-06</v>
          </cell>
          <cell r="P81">
            <v>0.0004876004010479602</v>
          </cell>
          <cell r="Q81">
            <v>9.459</v>
          </cell>
          <cell r="R81">
            <v>2.8229167032966875E-06</v>
          </cell>
          <cell r="S81">
            <v>0.0006748906213180375</v>
          </cell>
        </row>
        <row r="82">
          <cell r="B82" t="str">
            <v>FexrsflR1</v>
          </cell>
          <cell r="C82" t="str">
            <v>FexrsflR</v>
          </cell>
          <cell r="D82" t="e">
            <v>#REF!</v>
          </cell>
          <cell r="E82">
            <v>22</v>
          </cell>
          <cell r="F82">
            <v>0.035043504350435246</v>
          </cell>
          <cell r="G82" t="str">
            <v>var78</v>
          </cell>
          <cell r="H82">
            <v>0</v>
          </cell>
          <cell r="I82">
            <v>0</v>
          </cell>
          <cell r="J82" t="e">
            <v>#REF!</v>
          </cell>
          <cell r="K82" t="str">
            <v>zero</v>
          </cell>
          <cell r="L82" t="str">
            <v>zero</v>
          </cell>
          <cell r="M82" t="str">
            <v>zero</v>
          </cell>
          <cell r="N82" t="str">
            <v>zero</v>
          </cell>
          <cell r="O82" t="str">
            <v>zero</v>
          </cell>
          <cell r="P82" t="str">
            <v>zero</v>
          </cell>
        </row>
        <row r="83">
          <cell r="B83" t="str">
            <v>FexrsflR2</v>
          </cell>
          <cell r="C83" t="str">
            <v>FexrsflR</v>
          </cell>
          <cell r="D83" t="e">
            <v>#REF!</v>
          </cell>
          <cell r="E83">
            <v>584</v>
          </cell>
          <cell r="F83">
            <v>0.035043504350435246</v>
          </cell>
          <cell r="G83" t="str">
            <v>var79</v>
          </cell>
          <cell r="H83">
            <v>0</v>
          </cell>
          <cell r="I83">
            <v>0</v>
          </cell>
          <cell r="J83" t="e">
            <v>#REF!</v>
          </cell>
          <cell r="K83" t="str">
            <v>zero</v>
          </cell>
          <cell r="L83" t="str">
            <v>zero</v>
          </cell>
          <cell r="M83" t="str">
            <v>zero</v>
          </cell>
          <cell r="N83" t="str">
            <v>zero</v>
          </cell>
          <cell r="O83" t="str">
            <v>zero</v>
          </cell>
          <cell r="P83" t="str">
            <v>zero</v>
          </cell>
        </row>
        <row r="84">
          <cell r="B84" t="str">
            <v>FexrsurR1</v>
          </cell>
          <cell r="C84" t="str">
            <v>FexrsurR</v>
          </cell>
          <cell r="D84" t="e">
            <v>#REF!</v>
          </cell>
          <cell r="E84">
            <v>2</v>
          </cell>
          <cell r="F84">
            <v>0.0032948749420397155</v>
          </cell>
          <cell r="G84" t="str">
            <v>var80</v>
          </cell>
          <cell r="H84">
            <v>0</v>
          </cell>
          <cell r="I84">
            <v>0</v>
          </cell>
          <cell r="J84" t="e">
            <v>#REF!</v>
          </cell>
          <cell r="K84" t="str">
            <v>-</v>
          </cell>
          <cell r="L84" t="str">
            <v>-</v>
          </cell>
          <cell r="M84" t="str">
            <v>-</v>
          </cell>
          <cell r="N84" t="str">
            <v>-</v>
          </cell>
          <cell r="O84" t="str">
            <v>-</v>
          </cell>
          <cell r="P84" t="str">
            <v>-</v>
          </cell>
          <cell r="Q84" t="str">
            <v>-</v>
          </cell>
        </row>
        <row r="85">
          <cell r="B85" t="str">
            <v>FexrsurR2</v>
          </cell>
          <cell r="C85" t="str">
            <v>FexrsurR</v>
          </cell>
          <cell r="D85" t="e">
            <v>#REF!</v>
          </cell>
          <cell r="E85">
            <v>20</v>
          </cell>
          <cell r="F85">
            <v>0.03196683304694141</v>
          </cell>
          <cell r="G85" t="str">
            <v>var81</v>
          </cell>
          <cell r="H85">
            <v>0.0002485</v>
          </cell>
          <cell r="I85">
            <v>0.0002485</v>
          </cell>
          <cell r="J85" t="e">
            <v>#REF!</v>
          </cell>
          <cell r="K85">
            <v>0.0002485</v>
          </cell>
          <cell r="L85">
            <v>0.00777368216723541</v>
          </cell>
          <cell r="M85">
            <v>7.77368216723541E-07</v>
          </cell>
          <cell r="N85">
            <v>0.00012809884729931084</v>
          </cell>
          <cell r="O85">
            <v>2.4850000000000003</v>
          </cell>
          <cell r="P85">
            <v>7.773682167235411E-07</v>
          </cell>
          <cell r="Q85">
            <v>0.00017730237805003952</v>
          </cell>
        </row>
        <row r="86">
          <cell r="B86" t="str">
            <v>FexrcflR1</v>
          </cell>
          <cell r="C86" t="str">
            <v>FexrcflR</v>
          </cell>
          <cell r="D86" t="e">
            <v>#REF!</v>
          </cell>
          <cell r="E86">
            <v>88</v>
          </cell>
          <cell r="F86">
            <v>0.12433243324332482</v>
          </cell>
          <cell r="G86" t="str">
            <v>var82</v>
          </cell>
          <cell r="H86">
            <v>0.0048062</v>
          </cell>
          <cell r="I86">
            <v>0.0048062</v>
          </cell>
          <cell r="J86" t="e">
            <v>#REF!</v>
          </cell>
          <cell r="K86">
            <v>0.0048062</v>
          </cell>
          <cell r="L86">
            <v>0.03865604391891877</v>
          </cell>
          <cell r="M86">
            <v>3.865604391891877E-06</v>
          </cell>
          <cell r="N86">
            <v>0.0024775399593156846</v>
          </cell>
          <cell r="O86">
            <v>48.062</v>
          </cell>
          <cell r="P86">
            <v>3.865604391891877E-06</v>
          </cell>
          <cell r="Q86">
            <v>0.003429177824483299</v>
          </cell>
        </row>
        <row r="87">
          <cell r="B87" t="str">
            <v>FexrcflR2</v>
          </cell>
          <cell r="C87" t="str">
            <v>FexrcflR</v>
          </cell>
          <cell r="D87" t="e">
            <v>#REF!</v>
          </cell>
          <cell r="E87">
            <v>518</v>
          </cell>
          <cell r="F87">
            <v>0.12433243324332482</v>
          </cell>
          <cell r="G87" t="str">
            <v>var83</v>
          </cell>
          <cell r="H87">
            <v>0.0048062</v>
          </cell>
          <cell r="I87">
            <v>0.0048062</v>
          </cell>
          <cell r="J87" t="e">
            <v>#REF!</v>
          </cell>
          <cell r="K87">
            <v>0.0048062</v>
          </cell>
          <cell r="L87">
            <v>0.03865604391891877</v>
          </cell>
          <cell r="M87">
            <v>3.865604391891877E-06</v>
          </cell>
          <cell r="N87">
            <v>0.0024775399593156846</v>
          </cell>
          <cell r="O87">
            <v>48.062</v>
          </cell>
          <cell r="P87">
            <v>3.865604391891877E-06</v>
          </cell>
          <cell r="Q87">
            <v>0.003429177824483299</v>
          </cell>
        </row>
        <row r="88">
          <cell r="B88" t="str">
            <v>FexrcurR1</v>
          </cell>
          <cell r="C88" t="str">
            <v>FexrcurR</v>
          </cell>
          <cell r="D88" t="e">
            <v>#REF!</v>
          </cell>
          <cell r="E88">
            <v>39</v>
          </cell>
          <cell r="F88">
            <v>0.06031421323950584</v>
          </cell>
          <cell r="G88" t="str">
            <v>var84</v>
          </cell>
          <cell r="H88">
            <v>0.004707</v>
          </cell>
          <cell r="I88">
            <v>0.004707</v>
          </cell>
          <cell r="J88" t="e">
            <v>#REF!</v>
          </cell>
          <cell r="K88">
            <v>0.004707</v>
          </cell>
          <cell r="L88">
            <v>0.07804130647130639</v>
          </cell>
          <cell r="M88">
            <v>7.80413064713064E-06</v>
          </cell>
          <cell r="N88">
            <v>0.002426403518059783</v>
          </cell>
          <cell r="O88">
            <v>47.07</v>
          </cell>
          <cell r="P88">
            <v>7.80413064713064E-06</v>
          </cell>
          <cell r="Q88">
            <v>0.0033583995713542696</v>
          </cell>
        </row>
        <row r="89">
          <cell r="B89" t="str">
            <v>FexrcurR2</v>
          </cell>
          <cell r="C89" t="str">
            <v>FexrcurR</v>
          </cell>
          <cell r="D89" t="e">
            <v>#REF!</v>
          </cell>
          <cell r="E89">
            <v>49</v>
          </cell>
          <cell r="F89">
            <v>0.07444289883533857</v>
          </cell>
          <cell r="G89" t="str">
            <v>var85</v>
          </cell>
          <cell r="H89">
            <v>0.0031761</v>
          </cell>
          <cell r="I89">
            <v>0.0031761</v>
          </cell>
          <cell r="J89" t="e">
            <v>#REF!</v>
          </cell>
          <cell r="K89">
            <v>0.0031761</v>
          </cell>
          <cell r="L89">
            <v>0.042664915656028736</v>
          </cell>
          <cell r="M89">
            <v>4.2664915656028735E-06</v>
          </cell>
          <cell r="N89">
            <v>0.0016372424503313524</v>
          </cell>
          <cell r="O89">
            <v>31.761</v>
          </cell>
          <cell r="P89">
            <v>4.2664915656028735E-06</v>
          </cell>
          <cell r="Q89">
            <v>0.002266117033902335</v>
          </cell>
        </row>
        <row r="90">
          <cell r="B90" t="str">
            <v>FexwsflR1</v>
          </cell>
          <cell r="C90" t="str">
            <v>FexwsflR</v>
          </cell>
          <cell r="D90" t="e">
            <v>#REF!</v>
          </cell>
          <cell r="E90">
            <v>26</v>
          </cell>
          <cell r="F90">
            <v>0.04113138586585875</v>
          </cell>
          <cell r="G90" t="str">
            <v>var86</v>
          </cell>
          <cell r="H90">
            <v>0</v>
          </cell>
          <cell r="I90">
            <v>0</v>
          </cell>
          <cell r="J90" t="e">
            <v>#REF!</v>
          </cell>
          <cell r="K90" t="str">
            <v>zero</v>
          </cell>
          <cell r="L90" t="str">
            <v>zero</v>
          </cell>
          <cell r="M90" t="str">
            <v>zero</v>
          </cell>
          <cell r="N90" t="str">
            <v>zero</v>
          </cell>
          <cell r="O90" t="str">
            <v>zero</v>
          </cell>
          <cell r="P90" t="str">
            <v>zero</v>
          </cell>
        </row>
        <row r="91">
          <cell r="B91" t="str">
            <v>FexwsflR2</v>
          </cell>
          <cell r="C91" t="str">
            <v>FexwsflR</v>
          </cell>
          <cell r="D91" t="e">
            <v>#REF!</v>
          </cell>
          <cell r="E91">
            <v>580</v>
          </cell>
          <cell r="F91">
            <v>0.04113138586585875</v>
          </cell>
          <cell r="G91" t="str">
            <v>var87</v>
          </cell>
          <cell r="H91">
            <v>0</v>
          </cell>
          <cell r="I91">
            <v>0</v>
          </cell>
          <cell r="J91" t="e">
            <v>#REF!</v>
          </cell>
          <cell r="K91" t="str">
            <v>zero</v>
          </cell>
          <cell r="L91" t="str">
            <v>zero</v>
          </cell>
          <cell r="M91" t="str">
            <v>zero</v>
          </cell>
          <cell r="N91" t="str">
            <v>zero</v>
          </cell>
          <cell r="O91" t="str">
            <v>zero</v>
          </cell>
          <cell r="P91" t="str">
            <v>zero</v>
          </cell>
        </row>
        <row r="92">
          <cell r="B92" t="str">
            <v>FexwsurR1</v>
          </cell>
          <cell r="C92" t="str">
            <v>FexwsurR</v>
          </cell>
          <cell r="D92" t="e">
            <v>#REF!</v>
          </cell>
          <cell r="E92">
            <v>6</v>
          </cell>
          <cell r="F92">
            <v>0.009819163734555535</v>
          </cell>
          <cell r="G92" t="str">
            <v>var88</v>
          </cell>
          <cell r="H92">
            <v>0</v>
          </cell>
          <cell r="I92">
            <v>0</v>
          </cell>
          <cell r="J92" t="e">
            <v>#REF!</v>
          </cell>
          <cell r="K92" t="str">
            <v>-</v>
          </cell>
          <cell r="L92" t="str">
            <v>-</v>
          </cell>
          <cell r="M92" t="str">
            <v>-</v>
          </cell>
          <cell r="N92" t="str">
            <v>-</v>
          </cell>
          <cell r="O92" t="str">
            <v>-</v>
          </cell>
          <cell r="P92" t="str">
            <v>-</v>
          </cell>
          <cell r="Q92" t="str">
            <v>-</v>
          </cell>
        </row>
        <row r="93">
          <cell r="B93" t="str">
            <v>FexwsurR2</v>
          </cell>
          <cell r="C93" t="str">
            <v>FexwsurR</v>
          </cell>
          <cell r="D93" t="e">
            <v>#REF!</v>
          </cell>
          <cell r="E93">
            <v>20</v>
          </cell>
          <cell r="F93">
            <v>0.031966833046941354</v>
          </cell>
          <cell r="G93" t="str">
            <v>var89</v>
          </cell>
          <cell r="H93">
            <v>0</v>
          </cell>
          <cell r="I93">
            <v>0</v>
          </cell>
          <cell r="J93" t="e">
            <v>#REF!</v>
          </cell>
          <cell r="K93" t="str">
            <v>zero</v>
          </cell>
          <cell r="L93" t="str">
            <v>zero</v>
          </cell>
          <cell r="M93" t="str">
            <v>zero</v>
          </cell>
          <cell r="N93" t="str">
            <v>zero</v>
          </cell>
          <cell r="O93" t="str">
            <v>zero</v>
          </cell>
          <cell r="P93" t="str">
            <v>zero</v>
          </cell>
        </row>
        <row r="94">
          <cell r="B94" t="str">
            <v>FexwfflR1</v>
          </cell>
          <cell r="C94" t="str">
            <v>FexwfflR</v>
          </cell>
          <cell r="D94" t="e">
            <v>#REF!</v>
          </cell>
          <cell r="E94">
            <v>125</v>
          </cell>
          <cell r="F94">
            <v>0.16399367209448115</v>
          </cell>
          <cell r="G94" t="str">
            <v>var90</v>
          </cell>
          <cell r="H94">
            <v>0.0097114</v>
          </cell>
          <cell r="I94">
            <v>0.0097114</v>
          </cell>
          <cell r="K94">
            <v>0.0097114</v>
          </cell>
          <cell r="L94" t="e">
            <v>#REF!</v>
          </cell>
          <cell r="M94">
            <v>0.0097114</v>
          </cell>
          <cell r="N94">
            <v>0.05921813857796295</v>
          </cell>
          <cell r="O94">
            <v>5.921813857796295E-06</v>
          </cell>
          <cell r="P94">
            <v>0.00500611326222345</v>
          </cell>
          <cell r="Q94">
            <v>97.114</v>
          </cell>
          <cell r="R94">
            <v>5.921813857796296E-06</v>
          </cell>
          <cell r="S94">
            <v>0.006928991204004642</v>
          </cell>
        </row>
        <row r="95">
          <cell r="B95" t="str">
            <v>FexwfflR2</v>
          </cell>
          <cell r="C95" t="str">
            <v>FexwfflR</v>
          </cell>
          <cell r="D95" t="e">
            <v>#REF!</v>
          </cell>
          <cell r="E95">
            <v>481</v>
          </cell>
          <cell r="F95">
            <v>0.16399367209448115</v>
          </cell>
          <cell r="G95" t="str">
            <v>var91</v>
          </cell>
          <cell r="H95">
            <v>0.0097114</v>
          </cell>
          <cell r="I95">
            <v>0.0097114</v>
          </cell>
          <cell r="K95">
            <v>0.0097114</v>
          </cell>
          <cell r="L95" t="e">
            <v>#REF!</v>
          </cell>
          <cell r="M95">
            <v>0.0097114</v>
          </cell>
          <cell r="N95">
            <v>0.05921813857796295</v>
          </cell>
          <cell r="O95">
            <v>5.921813857796295E-06</v>
          </cell>
          <cell r="P95">
            <v>0.00500611326222345</v>
          </cell>
          <cell r="Q95">
            <v>97.114</v>
          </cell>
          <cell r="R95">
            <v>5.921813857796296E-06</v>
          </cell>
          <cell r="S95">
            <v>0.006928991204004642</v>
          </cell>
        </row>
        <row r="96">
          <cell r="B96" t="str">
            <v>FexwfurR1</v>
          </cell>
          <cell r="C96" t="str">
            <v>FexwfurR</v>
          </cell>
          <cell r="D96" t="e">
            <v>#REF!</v>
          </cell>
          <cell r="E96">
            <v>36</v>
          </cell>
          <cell r="F96">
            <v>0.055969233286965</v>
          </cell>
          <cell r="G96" t="str">
            <v>var92</v>
          </cell>
          <cell r="H96">
            <v>0.0036696</v>
          </cell>
          <cell r="I96">
            <v>0.0036696</v>
          </cell>
          <cell r="K96">
            <v>0.0036696</v>
          </cell>
          <cell r="L96" t="e">
            <v>#REF!</v>
          </cell>
          <cell r="M96">
            <v>0.0036696</v>
          </cell>
          <cell r="N96">
            <v>0.0655645929824562</v>
          </cell>
          <cell r="O96">
            <v>6.556459298245621E-06</v>
          </cell>
          <cell r="P96">
            <v>0.0018916359358130822</v>
          </cell>
          <cell r="Q96">
            <v>36.696</v>
          </cell>
          <cell r="R96">
            <v>6.556459298245621E-06</v>
          </cell>
          <cell r="S96">
            <v>0.0026182245734101607</v>
          </cell>
        </row>
        <row r="97">
          <cell r="B97" t="str">
            <v>FexwfurR2</v>
          </cell>
          <cell r="C97" t="str">
            <v>FexwfurR</v>
          </cell>
          <cell r="D97" t="e">
            <v>#REF!</v>
          </cell>
          <cell r="E97">
            <v>89</v>
          </cell>
          <cell r="F97">
            <v>0.12550255025502602</v>
          </cell>
          <cell r="G97" t="str">
            <v>var93</v>
          </cell>
          <cell r="H97">
            <v>0.0125701</v>
          </cell>
          <cell r="I97">
            <v>0.0125701</v>
          </cell>
          <cell r="J97" t="e">
            <v>#REF!</v>
          </cell>
          <cell r="K97">
            <v>0.0125701</v>
          </cell>
          <cell r="L97">
            <v>0.10015812407363096</v>
          </cell>
          <cell r="M97">
            <v>1.0015812407363097E-05</v>
          </cell>
          <cell r="N97">
            <v>0.006479739720068681</v>
          </cell>
          <cell r="O97">
            <v>125.70100000000001</v>
          </cell>
          <cell r="P97">
            <v>1.0015812407363096E-05</v>
          </cell>
          <cell r="Q97">
            <v>0.00896864636751228</v>
          </cell>
        </row>
        <row r="98">
          <cell r="B98" t="str">
            <v>FexwnflR1</v>
          </cell>
          <cell r="C98" t="str">
            <v>FexwnflR</v>
          </cell>
          <cell r="D98" t="e">
            <v>#REF!</v>
          </cell>
          <cell r="E98">
            <v>67</v>
          </cell>
          <cell r="F98">
            <v>0.09849984998499808</v>
          </cell>
          <cell r="G98" t="str">
            <v>var94</v>
          </cell>
          <cell r="H98">
            <v>0.0010972</v>
          </cell>
          <cell r="I98">
            <v>0.0010972</v>
          </cell>
          <cell r="K98">
            <v>0.0010972</v>
          </cell>
          <cell r="L98" t="e">
            <v>#REF!</v>
          </cell>
          <cell r="M98">
            <v>0.0010972</v>
          </cell>
          <cell r="N98">
            <v>0.01113910325921418</v>
          </cell>
          <cell r="O98">
            <v>1.113910325921418E-06</v>
          </cell>
          <cell r="P98">
            <v>0.0005655937837295928</v>
          </cell>
          <cell r="Q98">
            <v>10.972</v>
          </cell>
          <cell r="R98">
            <v>1.113910325921418E-06</v>
          </cell>
          <cell r="S98">
            <v>0.0007828417271489067</v>
          </cell>
        </row>
        <row r="99">
          <cell r="B99" t="str">
            <v>FexwnflR2</v>
          </cell>
          <cell r="C99" t="str">
            <v>FexwnflR</v>
          </cell>
          <cell r="D99" t="e">
            <v>#REF!</v>
          </cell>
          <cell r="E99">
            <v>539</v>
          </cell>
          <cell r="F99">
            <v>0.09849984998499808</v>
          </cell>
          <cell r="G99" t="str">
            <v>var95</v>
          </cell>
          <cell r="H99">
            <v>0.0010972</v>
          </cell>
          <cell r="I99">
            <v>0.0010972</v>
          </cell>
          <cell r="K99">
            <v>0.0010972</v>
          </cell>
          <cell r="L99" t="e">
            <v>#REF!</v>
          </cell>
          <cell r="M99">
            <v>0.0010972</v>
          </cell>
          <cell r="N99">
            <v>0.01113910325921418</v>
          </cell>
          <cell r="O99">
            <v>1.113910325921418E-06</v>
          </cell>
          <cell r="P99">
            <v>0.0005655937837295928</v>
          </cell>
          <cell r="Q99">
            <v>10.972</v>
          </cell>
          <cell r="R99">
            <v>1.113910325921418E-06</v>
          </cell>
          <cell r="S99">
            <v>0.0007828417271489067</v>
          </cell>
        </row>
        <row r="100">
          <cell r="B100" t="str">
            <v>FexwnurR1</v>
          </cell>
          <cell r="C100" t="str">
            <v>FexwnurR</v>
          </cell>
          <cell r="D100" t="e">
            <v>#REF!</v>
          </cell>
          <cell r="E100">
            <v>25</v>
          </cell>
          <cell r="F100">
            <v>0.03961759812344905</v>
          </cell>
          <cell r="G100" t="str">
            <v>var96</v>
          </cell>
          <cell r="H100">
            <v>0</v>
          </cell>
          <cell r="I100">
            <v>0</v>
          </cell>
          <cell r="J100" t="e">
            <v>#REF!</v>
          </cell>
          <cell r="K100" t="str">
            <v>zero</v>
          </cell>
          <cell r="L100" t="str">
            <v>zero</v>
          </cell>
          <cell r="M100" t="str">
            <v>zero</v>
          </cell>
          <cell r="N100" t="str">
            <v>zero</v>
          </cell>
          <cell r="O100" t="str">
            <v>zero</v>
          </cell>
          <cell r="P100" t="str">
            <v>zero</v>
          </cell>
        </row>
        <row r="101">
          <cell r="B101" t="str">
            <v>FexwnurR2</v>
          </cell>
          <cell r="C101" t="str">
            <v>FexwnurR</v>
          </cell>
          <cell r="D101" t="e">
            <v>#REF!</v>
          </cell>
          <cell r="E101">
            <v>42</v>
          </cell>
          <cell r="F101">
            <v>0.06461009737337327</v>
          </cell>
          <cell r="G101" t="str">
            <v>var97</v>
          </cell>
          <cell r="H101">
            <v>0.0012474</v>
          </cell>
          <cell r="I101">
            <v>0.0012474</v>
          </cell>
          <cell r="K101">
            <v>0.0012474</v>
          </cell>
          <cell r="L101" t="e">
            <v>#REF!</v>
          </cell>
          <cell r="M101">
            <v>0.0012474</v>
          </cell>
          <cell r="N101">
            <v>0.019306579787234174</v>
          </cell>
          <cell r="O101">
            <v>1.9306579787234176E-06</v>
          </cell>
          <cell r="P101">
            <v>0.0006430201292602026</v>
          </cell>
          <cell r="Q101">
            <v>12.474</v>
          </cell>
          <cell r="R101">
            <v>1.9306579787234176E-06</v>
          </cell>
          <cell r="S101">
            <v>0.0008900079934793532</v>
          </cell>
        </row>
        <row r="102">
          <cell r="B102" t="str">
            <v>FexdfflR1</v>
          </cell>
          <cell r="C102" t="str">
            <v>FexdfflR</v>
          </cell>
          <cell r="D102" t="e">
            <v>#REF!</v>
          </cell>
          <cell r="E102">
            <v>44</v>
          </cell>
          <cell r="F102">
            <v>0.06744674467446735</v>
          </cell>
          <cell r="G102" t="str">
            <v>var98</v>
          </cell>
          <cell r="H102">
            <v>0.0005897</v>
          </cell>
          <cell r="I102">
            <v>0.0005897</v>
          </cell>
          <cell r="J102" t="e">
            <v>#REF!</v>
          </cell>
          <cell r="K102">
            <v>0.0005897</v>
          </cell>
          <cell r="L102">
            <v>0.008743194395017806</v>
          </cell>
          <cell r="M102">
            <v>8.743194395017807E-07</v>
          </cell>
          <cell r="N102">
            <v>0.0003039834617802961</v>
          </cell>
          <cell r="O102">
            <v>5.896999999999999</v>
          </cell>
          <cell r="P102">
            <v>8.743194395017807E-07</v>
          </cell>
          <cell r="Q102">
            <v>0.0004207453212720655</v>
          </cell>
        </row>
        <row r="103">
          <cell r="B103" t="str">
            <v>FexdfflR2</v>
          </cell>
          <cell r="C103" t="str">
            <v>FexdfflR</v>
          </cell>
          <cell r="D103" t="e">
            <v>#REF!</v>
          </cell>
          <cell r="E103">
            <v>562</v>
          </cell>
          <cell r="F103">
            <v>0.06744674467446735</v>
          </cell>
          <cell r="G103" t="str">
            <v>var99</v>
          </cell>
          <cell r="H103">
            <v>0.0005897</v>
          </cell>
          <cell r="I103">
            <v>0.0005897</v>
          </cell>
          <cell r="J103" t="e">
            <v>#REF!</v>
          </cell>
          <cell r="K103">
            <v>0.0005897</v>
          </cell>
          <cell r="L103">
            <v>0.008743194395017806</v>
          </cell>
          <cell r="M103">
            <v>8.743194395017807E-07</v>
          </cell>
          <cell r="N103">
            <v>0.0003039834617802961</v>
          </cell>
          <cell r="O103">
            <v>5.896999999999999</v>
          </cell>
          <cell r="P103">
            <v>8.743194395017807E-07</v>
          </cell>
          <cell r="Q103">
            <v>0.0004207453212720655</v>
          </cell>
        </row>
        <row r="104">
          <cell r="B104" t="str">
            <v>FexdfurR1</v>
          </cell>
          <cell r="C104" t="str">
            <v>FexdfurR</v>
          </cell>
          <cell r="D104" t="e">
            <v>#REF!</v>
          </cell>
          <cell r="E104">
            <v>16</v>
          </cell>
          <cell r="F104">
            <v>0.02574802934838968</v>
          </cell>
          <cell r="G104" t="str">
            <v>var100</v>
          </cell>
          <cell r="H104">
            <v>0.0006269</v>
          </cell>
          <cell r="I104">
            <v>0.0006269</v>
          </cell>
          <cell r="J104" t="e">
            <v>#REF!</v>
          </cell>
          <cell r="K104">
            <v>0.0006269</v>
          </cell>
          <cell r="L104">
            <v>0.02434749438559294</v>
          </cell>
          <cell r="M104">
            <v>2.4347494385592943E-06</v>
          </cell>
          <cell r="N104">
            <v>0.00032315962725125934</v>
          </cell>
          <cell r="O104">
            <v>6.269</v>
          </cell>
          <cell r="P104">
            <v>2.434749438559294E-06</v>
          </cell>
          <cell r="Q104">
            <v>0.0004472871661954517</v>
          </cell>
        </row>
        <row r="105">
          <cell r="B105" t="str">
            <v>FexdfurR2</v>
          </cell>
          <cell r="C105" t="str">
            <v>FexdfurR</v>
          </cell>
          <cell r="D105" t="e">
            <v>#REF!</v>
          </cell>
          <cell r="E105">
            <v>28</v>
          </cell>
          <cell r="F105">
            <v>0.0441425960777893</v>
          </cell>
          <cell r="G105" t="str">
            <v>var101</v>
          </cell>
          <cell r="H105">
            <v>0.0010606</v>
          </cell>
          <cell r="I105">
            <v>0.0010606</v>
          </cell>
          <cell r="J105" t="e">
            <v>#REF!</v>
          </cell>
          <cell r="K105">
            <v>0.0010606</v>
          </cell>
          <cell r="L105">
            <v>0.024026679312901793</v>
          </cell>
          <cell r="M105">
            <v>2.4026679312901796E-06</v>
          </cell>
          <cell r="N105">
            <v>0.000546726911250097</v>
          </cell>
          <cell r="O105">
            <v>10.606000000000002</v>
          </cell>
          <cell r="P105">
            <v>2.4026679312901796E-06</v>
          </cell>
          <cell r="Q105">
            <v>0.0007567279764984785</v>
          </cell>
        </row>
        <row r="106">
          <cell r="B106" t="str">
            <v>FinbatenR1</v>
          </cell>
          <cell r="C106" t="str">
            <v>FinbatenR</v>
          </cell>
          <cell r="D106" t="e">
            <v>#REF!</v>
          </cell>
          <cell r="E106">
            <v>239</v>
          </cell>
          <cell r="F106">
            <v>0.23924119684695902</v>
          </cell>
          <cell r="G106" t="str">
            <v>var102</v>
          </cell>
          <cell r="H106">
            <v>0</v>
          </cell>
          <cell r="I106">
            <v>0</v>
          </cell>
          <cell r="J106" t="e">
            <v>#REF!</v>
          </cell>
          <cell r="K106" t="str">
            <v>zero</v>
          </cell>
          <cell r="L106" t="str">
            <v>zero</v>
          </cell>
          <cell r="M106" t="str">
            <v>zero</v>
          </cell>
          <cell r="N106" t="str">
            <v>zero</v>
          </cell>
          <cell r="O106" t="str">
            <v>zero</v>
          </cell>
          <cell r="P106" t="str">
            <v>zero</v>
          </cell>
        </row>
        <row r="107">
          <cell r="B107" t="str">
            <v>FinbatenR2</v>
          </cell>
          <cell r="C107" t="str">
            <v>FinbatenR</v>
          </cell>
          <cell r="D107" t="e">
            <v>#REF!</v>
          </cell>
          <cell r="E107">
            <v>367</v>
          </cell>
          <cell r="F107">
            <v>0.23924119684695902</v>
          </cell>
          <cell r="G107" t="str">
            <v>var103</v>
          </cell>
          <cell r="H107">
            <v>5.23E-10</v>
          </cell>
          <cell r="I107">
            <v>5.23E-10</v>
          </cell>
          <cell r="J107" t="e">
            <v>#REF!</v>
          </cell>
          <cell r="K107">
            <v>5.23E-10</v>
          </cell>
          <cell r="L107">
            <v>2.1860783464252586E-09</v>
          </cell>
          <cell r="M107">
            <v>2.1860783464252586E-13</v>
          </cell>
          <cell r="N107">
            <v>2.696003908955314E-10</v>
          </cell>
          <cell r="O107">
            <v>5.23E-06</v>
          </cell>
          <cell r="P107">
            <v>2.1860783464252586E-13</v>
          </cell>
          <cell r="Q107">
            <v>3.7315550792825206E-10</v>
          </cell>
        </row>
        <row r="108">
          <cell r="B108" t="str">
            <v>FincircuR1</v>
          </cell>
          <cell r="C108" t="str">
            <v>FincircuR</v>
          </cell>
          <cell r="D108" t="e">
            <v>#REF!</v>
          </cell>
          <cell r="E108">
            <v>170</v>
          </cell>
          <cell r="F108">
            <v>0.20216567111256906</v>
          </cell>
          <cell r="G108" t="str">
            <v>var104</v>
          </cell>
          <cell r="H108">
            <v>0.0236094</v>
          </cell>
          <cell r="I108">
            <v>0.0236094</v>
          </cell>
          <cell r="J108" t="e">
            <v>#REF!</v>
          </cell>
          <cell r="K108">
            <v>0.0236094</v>
          </cell>
          <cell r="L108">
            <v>0.11678243823529223</v>
          </cell>
          <cell r="M108">
            <v>1.1678243823529223E-05</v>
          </cell>
          <cell r="N108">
            <v>0.012170369921240841</v>
          </cell>
          <cell r="O108">
            <v>236.094</v>
          </cell>
          <cell r="P108">
            <v>1.1678243823529223E-05</v>
          </cell>
          <cell r="Q108">
            <v>0.016845081546618117</v>
          </cell>
        </row>
        <row r="109">
          <cell r="B109" t="str">
            <v>FincircuR2</v>
          </cell>
          <cell r="C109" t="str">
            <v>FincircuR</v>
          </cell>
          <cell r="D109" t="e">
            <v>#REF!</v>
          </cell>
          <cell r="E109">
            <v>436</v>
          </cell>
          <cell r="F109">
            <v>0.20216567111256906</v>
          </cell>
          <cell r="G109" t="str">
            <v>var105</v>
          </cell>
          <cell r="H109" t="str">
            <v>random part gone to zero - no way to estimate</v>
          </cell>
          <cell r="I109" t="str">
            <v>random part gone to zero - no way to estimate</v>
          </cell>
          <cell r="J109" t="e">
            <v>#REF!</v>
          </cell>
          <cell r="K109" t="str">
            <v>*</v>
          </cell>
          <cell r="L109" t="str">
            <v>*</v>
          </cell>
          <cell r="M109" t="str">
            <v>*</v>
          </cell>
          <cell r="N109" t="str">
            <v>*</v>
          </cell>
          <cell r="O109" t="str">
            <v>*</v>
          </cell>
          <cell r="P109" t="str">
            <v>*</v>
          </cell>
          <cell r="Q109" t="str">
            <v>*</v>
          </cell>
        </row>
        <row r="110">
          <cell r="B110" t="str">
            <v>StoreyxR1</v>
          </cell>
          <cell r="C110" t="str">
            <v>StoreyxR</v>
          </cell>
          <cell r="D110" t="e">
            <v>#REF!</v>
          </cell>
          <cell r="E110">
            <v>54</v>
          </cell>
          <cell r="F110">
            <v>0.08130267572211716</v>
          </cell>
          <cell r="G110" t="str">
            <v>var106</v>
          </cell>
          <cell r="H110" t="str">
            <v>random part gone to zero - no way to estimate</v>
          </cell>
          <cell r="I110" t="str">
            <v>random part gone to zero - no way to estimate</v>
          </cell>
          <cell r="J110" t="e">
            <v>#REF!</v>
          </cell>
          <cell r="K110" t="str">
            <v>*</v>
          </cell>
          <cell r="L110" t="str">
            <v>*</v>
          </cell>
          <cell r="M110" t="str">
            <v>*</v>
          </cell>
          <cell r="N110" t="str">
            <v>*</v>
          </cell>
          <cell r="O110" t="str">
            <v>*</v>
          </cell>
          <cell r="P110" t="str">
            <v>*</v>
          </cell>
          <cell r="Q110" t="str">
            <v>*</v>
          </cell>
        </row>
        <row r="111">
          <cell r="B111" t="str">
            <v>StoreyxR2</v>
          </cell>
          <cell r="C111" t="str">
            <v>StoreyxR</v>
          </cell>
          <cell r="D111" t="e">
            <v>#REF!</v>
          </cell>
          <cell r="E111">
            <v>395</v>
          </cell>
          <cell r="F111">
            <v>0.22732727818236198</v>
          </cell>
          <cell r="G111" t="str">
            <v>var107</v>
          </cell>
          <cell r="H111">
            <v>0</v>
          </cell>
          <cell r="I111">
            <v>0</v>
          </cell>
          <cell r="J111" t="e">
            <v>#REF!</v>
          </cell>
          <cell r="K111" t="str">
            <v>zero</v>
          </cell>
          <cell r="L111" t="str">
            <v>zero</v>
          </cell>
          <cell r="M111" t="str">
            <v>zero</v>
          </cell>
          <cell r="N111" t="str">
            <v>zero</v>
          </cell>
          <cell r="O111" t="str">
            <v>zero</v>
          </cell>
          <cell r="P111" t="str">
            <v>zero</v>
          </cell>
        </row>
        <row r="112">
          <cell r="B112" t="str">
            <v>StoreyxR3</v>
          </cell>
          <cell r="C112" t="str">
            <v>StoreyxR</v>
          </cell>
          <cell r="D112" t="e">
            <v>#REF!</v>
          </cell>
          <cell r="E112">
            <v>104</v>
          </cell>
          <cell r="F112">
            <v>0.1423996945149068</v>
          </cell>
          <cell r="G112" t="str">
            <v>var108</v>
          </cell>
          <cell r="H112">
            <v>0</v>
          </cell>
          <cell r="I112">
            <v>0</v>
          </cell>
          <cell r="J112" t="e">
            <v>#REF!</v>
          </cell>
          <cell r="K112" t="str">
            <v>zero</v>
          </cell>
          <cell r="L112" t="str">
            <v>zero</v>
          </cell>
          <cell r="M112" t="str">
            <v>zero</v>
          </cell>
          <cell r="N112" t="str">
            <v>zero</v>
          </cell>
          <cell r="O112" t="str">
            <v>zero</v>
          </cell>
          <cell r="P112" t="str">
            <v>zero</v>
          </cell>
        </row>
        <row r="113">
          <cell r="B113" t="str">
            <v>StoreyxR4</v>
          </cell>
          <cell r="C113" t="str">
            <v>StoreyxR</v>
          </cell>
          <cell r="D113" t="e">
            <v>#REF!</v>
          </cell>
          <cell r="E113">
            <v>31</v>
          </cell>
          <cell r="F113">
            <v>0.04861849821345799</v>
          </cell>
          <cell r="G113" t="str">
            <v>var109</v>
          </cell>
          <cell r="H113">
            <v>0</v>
          </cell>
          <cell r="I113">
            <v>0</v>
          </cell>
          <cell r="J113" t="e">
            <v>#REF!</v>
          </cell>
          <cell r="K113" t="str">
            <v>zero</v>
          </cell>
          <cell r="L113" t="str">
            <v>zero</v>
          </cell>
          <cell r="M113" t="str">
            <v>zero</v>
          </cell>
          <cell r="N113" t="str">
            <v>zero</v>
          </cell>
          <cell r="O113" t="str">
            <v>zero</v>
          </cell>
          <cell r="P113" t="str">
            <v>zero</v>
          </cell>
        </row>
        <row r="114">
          <cell r="B114" t="str">
            <v>StoreyxR5</v>
          </cell>
          <cell r="C114" t="str">
            <v>StoreyxR</v>
          </cell>
          <cell r="D114" t="e">
            <v>#REF!</v>
          </cell>
          <cell r="E114">
            <v>4</v>
          </cell>
          <cell r="F114">
            <v>0.006567929520224716</v>
          </cell>
          <cell r="G114" t="str">
            <v>var110</v>
          </cell>
          <cell r="H114" t="str">
            <v>random part gone to zero - no way to estimate</v>
          </cell>
          <cell r="I114" t="str">
            <v>random part gone to zero - no way to estimate</v>
          </cell>
          <cell r="J114" t="e">
            <v>#REF!</v>
          </cell>
          <cell r="K114" t="str">
            <v>-</v>
          </cell>
          <cell r="L114" t="str">
            <v>-</v>
          </cell>
          <cell r="M114" t="str">
            <v>-</v>
          </cell>
          <cell r="N114" t="str">
            <v>-</v>
          </cell>
          <cell r="O114" t="str">
            <v>-</v>
          </cell>
          <cell r="P114" t="str">
            <v>-</v>
          </cell>
          <cell r="Q114" t="str">
            <v>-</v>
          </cell>
        </row>
        <row r="115">
          <cell r="B115" t="str">
            <v>StoreyxR6</v>
          </cell>
          <cell r="C115" t="str">
            <v>StoreyxR</v>
          </cell>
          <cell r="D115" t="e">
            <v>#REF!</v>
          </cell>
          <cell r="E115">
            <v>18</v>
          </cell>
          <cell r="F115">
            <v>0.028868341379592412</v>
          </cell>
          <cell r="G115" t="str">
            <v>var111</v>
          </cell>
          <cell r="H115" t="str">
            <v>random part gone to zero - no way to estimate</v>
          </cell>
          <cell r="I115" t="str">
            <v>random part gone to zero - no way to estimate</v>
          </cell>
          <cell r="J115" t="e">
            <v>#REF!</v>
          </cell>
          <cell r="K115" t="str">
            <v>*</v>
          </cell>
          <cell r="L115" t="str">
            <v>*</v>
          </cell>
          <cell r="M115" t="str">
            <v>*</v>
          </cell>
          <cell r="N115" t="str">
            <v>*</v>
          </cell>
          <cell r="O115" t="str">
            <v>*</v>
          </cell>
          <cell r="P115" t="str">
            <v>*</v>
          </cell>
          <cell r="Q115" t="str">
            <v>*</v>
          </cell>
        </row>
        <row r="116">
          <cell r="B116" t="str">
            <v>Dblglaz4R1</v>
          </cell>
          <cell r="C116" t="str">
            <v>DblglazR</v>
          </cell>
          <cell r="D116" t="e">
            <v>#REF!</v>
          </cell>
          <cell r="E116">
            <v>28</v>
          </cell>
          <cell r="F116">
            <v>0.04414259607778942</v>
          </cell>
          <cell r="G116" t="str">
            <v>var112</v>
          </cell>
          <cell r="H116">
            <v>0</v>
          </cell>
          <cell r="I116">
            <v>0</v>
          </cell>
          <cell r="J116" t="e">
            <v>#REF!</v>
          </cell>
          <cell r="K116" t="str">
            <v>zero</v>
          </cell>
          <cell r="L116" t="str">
            <v>zero</v>
          </cell>
          <cell r="M116" t="str">
            <v>zero</v>
          </cell>
          <cell r="N116" t="str">
            <v>zero</v>
          </cell>
          <cell r="O116" t="str">
            <v>zero</v>
          </cell>
          <cell r="P116" t="str">
            <v>zero</v>
          </cell>
        </row>
        <row r="117">
          <cell r="B117" t="str">
            <v>Dblglaz4R2</v>
          </cell>
          <cell r="C117" t="str">
            <v>DblglazR</v>
          </cell>
          <cell r="D117" t="e">
            <v>#REF!</v>
          </cell>
          <cell r="E117">
            <v>12</v>
          </cell>
          <cell r="F117">
            <v>0.019441944194419334</v>
          </cell>
          <cell r="G117" t="str">
            <v>var113</v>
          </cell>
          <cell r="H117" t="str">
            <v>check in logfile</v>
          </cell>
          <cell r="I117">
            <v>0</v>
          </cell>
          <cell r="J117" t="e">
            <v>#REF!</v>
          </cell>
          <cell r="K117" t="str">
            <v>zero</v>
          </cell>
          <cell r="L117" t="str">
            <v>zero</v>
          </cell>
          <cell r="M117" t="str">
            <v>zero</v>
          </cell>
          <cell r="N117" t="str">
            <v>zero</v>
          </cell>
          <cell r="O117" t="str">
            <v>zero</v>
          </cell>
          <cell r="P117" t="str">
            <v>zero</v>
          </cell>
        </row>
        <row r="118">
          <cell r="B118" t="str">
            <v>Dblglaz4R3</v>
          </cell>
          <cell r="C118" t="str">
            <v>DblglazR</v>
          </cell>
          <cell r="D118" t="e">
            <v>#REF!</v>
          </cell>
          <cell r="E118">
            <v>35</v>
          </cell>
          <cell r="F118">
            <v>0.05450999645419125</v>
          </cell>
          <cell r="G118" t="str">
            <v>var114</v>
          </cell>
          <cell r="H118">
            <v>0.0003067</v>
          </cell>
          <cell r="I118">
            <v>0.0003067</v>
          </cell>
          <cell r="K118">
            <v>0.0003067</v>
          </cell>
          <cell r="L118" t="e">
            <v>#REF!</v>
          </cell>
          <cell r="M118">
            <v>0.0003067</v>
          </cell>
          <cell r="N118">
            <v>0.005626490918188602</v>
          </cell>
          <cell r="O118">
            <v>5.626490918188602E-07</v>
          </cell>
          <cell r="P118">
            <v>0.00015810026747162422</v>
          </cell>
          <cell r="Q118">
            <v>3.0669999999999997</v>
          </cell>
          <cell r="R118">
            <v>5.626490918188602E-07</v>
          </cell>
          <cell r="S118">
            <v>0.00021882752252695012</v>
          </cell>
        </row>
        <row r="119">
          <cell r="B119" t="str">
            <v>Dblglaz4R4</v>
          </cell>
          <cell r="C119" t="str">
            <v>DblglazR</v>
          </cell>
          <cell r="D119" t="e">
            <v>#REF!</v>
          </cell>
          <cell r="E119">
            <v>531</v>
          </cell>
          <cell r="F119">
            <v>0.10862449881351875</v>
          </cell>
          <cell r="G119" t="str">
            <v>var115</v>
          </cell>
          <cell r="H119">
            <v>0.0007999</v>
          </cell>
          <cell r="I119">
            <v>0.0007999</v>
          </cell>
          <cell r="K119">
            <v>0.0008</v>
          </cell>
          <cell r="L119" t="e">
            <v>#REF!</v>
          </cell>
          <cell r="M119">
            <v>0.0007999</v>
          </cell>
          <cell r="N119">
            <v>0.007363900489642114</v>
          </cell>
          <cell r="O119">
            <v>7.363900489642114E-07</v>
          </cell>
          <cell r="P119">
            <v>0.0004123391064576206</v>
          </cell>
          <cell r="Q119">
            <v>7.999</v>
          </cell>
          <cell r="R119">
            <v>7.363900489642114E-07</v>
          </cell>
          <cell r="S119">
            <v>0.0005707210148982962</v>
          </cell>
        </row>
        <row r="120">
          <cell r="B120" t="str">
            <v>SecureR0</v>
          </cell>
          <cell r="C120" t="str">
            <v>SecureR0</v>
          </cell>
          <cell r="D120" t="e">
            <v>#REF!</v>
          </cell>
          <cell r="E120">
            <v>108</v>
          </cell>
          <cell r="F120">
            <v>0.14669830619425658</v>
          </cell>
          <cell r="G120" t="str">
            <v>var116</v>
          </cell>
          <cell r="H120">
            <v>0.0261807</v>
          </cell>
          <cell r="I120">
            <v>0.0261807</v>
          </cell>
          <cell r="J120" t="e">
            <v>#REF!</v>
          </cell>
          <cell r="K120">
            <v>0.0261807</v>
          </cell>
          <cell r="L120">
            <v>0.17846627325970454</v>
          </cell>
          <cell r="M120">
            <v>1.7846627325970455E-05</v>
          </cell>
          <cell r="N120">
            <v>0.013495845036173309</v>
          </cell>
          <cell r="O120">
            <v>261.807</v>
          </cell>
          <cell r="P120">
            <v>1.7846627325970455E-05</v>
          </cell>
          <cell r="Q120">
            <v>0.01867967955337895</v>
          </cell>
        </row>
        <row r="121">
          <cell r="B121" t="str">
            <v>SecureR1</v>
          </cell>
          <cell r="C121" t="str">
            <v>SecureR</v>
          </cell>
          <cell r="D121" t="e">
            <v>#REF!</v>
          </cell>
          <cell r="E121">
            <v>498</v>
          </cell>
          <cell r="F121">
            <v>0.14669830619425658</v>
          </cell>
          <cell r="G121" t="str">
            <v>var117</v>
          </cell>
          <cell r="H121">
            <v>0.0261807</v>
          </cell>
          <cell r="I121">
            <v>0.0261807</v>
          </cell>
          <cell r="J121" t="e">
            <v>#REF!</v>
          </cell>
          <cell r="K121">
            <v>0.0261807</v>
          </cell>
          <cell r="L121">
            <v>0.17846627325970454</v>
          </cell>
          <cell r="M121">
            <v>1.7846627325970455E-05</v>
          </cell>
          <cell r="N121">
            <v>0.013495845036173309</v>
          </cell>
          <cell r="O121">
            <v>261.807</v>
          </cell>
          <cell r="P121">
            <v>1.7846627325970455E-05</v>
          </cell>
          <cell r="Q121">
            <v>0.01867967955337895</v>
          </cell>
        </row>
        <row r="122">
          <cell r="B122" t="str">
            <v>ArnatxR1</v>
          </cell>
          <cell r="C122" t="str">
            <v>ArnatxR</v>
          </cell>
          <cell r="D122" t="e">
            <v>#REF!</v>
          </cell>
          <cell r="E122">
            <v>35</v>
          </cell>
          <cell r="F122">
            <v>0.05450999645419125</v>
          </cell>
          <cell r="G122" t="str">
            <v>var118</v>
          </cell>
          <cell r="H122">
            <v>0.0042204</v>
          </cell>
          <cell r="I122">
            <v>0.0042204</v>
          </cell>
          <cell r="J122" t="e">
            <v>#REF!</v>
          </cell>
          <cell r="K122">
            <v>0.0042204</v>
          </cell>
          <cell r="L122">
            <v>0.07742433084813556</v>
          </cell>
          <cell r="M122">
            <v>7.742433084813557E-06</v>
          </cell>
          <cell r="N122">
            <v>0.002175566901979925</v>
          </cell>
          <cell r="O122">
            <v>42.204</v>
          </cell>
          <cell r="P122">
            <v>7.742433084813557E-06</v>
          </cell>
          <cell r="Q122">
            <v>0.0030112151159854593</v>
          </cell>
        </row>
        <row r="123">
          <cell r="B123" t="str">
            <v>ArnatxR2</v>
          </cell>
          <cell r="C123" t="str">
            <v>ArnatxR</v>
          </cell>
          <cell r="D123" t="e">
            <v>#REF!</v>
          </cell>
          <cell r="E123">
            <v>113</v>
          </cell>
          <cell r="F123">
            <v>0.15194883124676148</v>
          </cell>
          <cell r="G123" t="str">
            <v>var119</v>
          </cell>
          <cell r="H123">
            <v>0.0164958</v>
          </cell>
          <cell r="I123">
            <v>0.0164958</v>
          </cell>
          <cell r="J123" t="e">
            <v>#REF!</v>
          </cell>
          <cell r="K123">
            <v>0.0164958</v>
          </cell>
          <cell r="L123">
            <v>0.1085615457825483</v>
          </cell>
          <cell r="M123">
            <v>1.0856154578254831E-05</v>
          </cell>
          <cell r="N123">
            <v>0.008503392214406325</v>
          </cell>
          <cell r="O123">
            <v>164.95800000000003</v>
          </cell>
          <cell r="P123">
            <v>1.085615457825483E-05</v>
          </cell>
          <cell r="Q123">
            <v>0.011769595846429946</v>
          </cell>
        </row>
        <row r="124">
          <cell r="B124" t="str">
            <v>ArnatxR3</v>
          </cell>
          <cell r="C124" t="str">
            <v>ArnatxR</v>
          </cell>
          <cell r="D124" t="e">
            <v>#REF!</v>
          </cell>
          <cell r="E124">
            <v>407</v>
          </cell>
          <cell r="F124">
            <v>0.22091209120911967</v>
          </cell>
          <cell r="G124" t="str">
            <v>var120</v>
          </cell>
          <cell r="H124">
            <v>0.0282766</v>
          </cell>
          <cell r="I124">
            <v>0.0282766</v>
          </cell>
          <cell r="J124" t="e">
            <v>#REF!</v>
          </cell>
          <cell r="K124">
            <v>0.0282766</v>
          </cell>
          <cell r="L124">
            <v>0.12799933152247797</v>
          </cell>
          <cell r="M124">
            <v>1.2799933152247797E-05</v>
          </cell>
          <cell r="N124">
            <v>0.014576257004199967</v>
          </cell>
          <cell r="O124">
            <v>282.76599999999996</v>
          </cell>
          <cell r="P124">
            <v>1.2799933152247799E-05</v>
          </cell>
          <cell r="Q124">
            <v>0.020175084197866185</v>
          </cell>
        </row>
        <row r="125">
          <cell r="B125" t="str">
            <v>ArnatxR4</v>
          </cell>
          <cell r="C125" t="str">
            <v>ArnatxR</v>
          </cell>
          <cell r="D125" t="e">
            <v>#REF!</v>
          </cell>
          <cell r="E125">
            <v>38</v>
          </cell>
          <cell r="F125">
            <v>0.058871341679622234</v>
          </cell>
          <cell r="G125" t="str">
            <v>var121</v>
          </cell>
          <cell r="H125">
            <v>0.0079988</v>
          </cell>
          <cell r="I125">
            <v>0.0079988</v>
          </cell>
          <cell r="J125" t="e">
            <v>#REF!</v>
          </cell>
          <cell r="K125">
            <v>0.0079988</v>
          </cell>
          <cell r="L125">
            <v>0.13586916438102362</v>
          </cell>
          <cell r="M125">
            <v>1.3586916438102363E-05</v>
          </cell>
          <cell r="N125">
            <v>0.004123287966912384</v>
          </cell>
          <cell r="O125">
            <v>79.988</v>
          </cell>
          <cell r="P125">
            <v>1.3586916438102361E-05</v>
          </cell>
          <cell r="Q125">
            <v>0.005707067450891975</v>
          </cell>
        </row>
        <row r="126">
          <cell r="B126" t="str">
            <v>ArnatxR5</v>
          </cell>
          <cell r="C126" t="str">
            <v>ArnatxR</v>
          </cell>
          <cell r="D126" t="e">
            <v>#REF!</v>
          </cell>
          <cell r="E126">
            <v>13</v>
          </cell>
          <cell r="F126">
            <v>0.02102664811935748</v>
          </cell>
          <cell r="G126" t="str">
            <v>var122</v>
          </cell>
          <cell r="H126">
            <v>0.0014976</v>
          </cell>
          <cell r="I126">
            <v>0.0014976</v>
          </cell>
          <cell r="J126" t="e">
            <v>#REF!</v>
          </cell>
          <cell r="K126">
            <v>0.0014976</v>
          </cell>
          <cell r="L126">
            <v>0.0712239055649238</v>
          </cell>
          <cell r="M126">
            <v>7.122390556492381E-06</v>
          </cell>
          <cell r="N126">
            <v>0.0007719953067020036</v>
          </cell>
          <cell r="O126">
            <v>14.975999999999999</v>
          </cell>
          <cell r="P126">
            <v>7.122390556492382E-06</v>
          </cell>
          <cell r="Q126">
            <v>0.0010685233053027733</v>
          </cell>
        </row>
        <row r="127">
          <cell r="B127" t="str">
            <v>FloorxR1</v>
          </cell>
          <cell r="C127" t="str">
            <v>FloorxR</v>
          </cell>
          <cell r="D127" t="e">
            <v>#REF!</v>
          </cell>
          <cell r="E127">
            <v>115</v>
          </cell>
          <cell r="F127">
            <v>0.15401085563101904</v>
          </cell>
          <cell r="G127" t="str">
            <v>var123</v>
          </cell>
          <cell r="H127">
            <v>0.0014187</v>
          </cell>
          <cell r="I127">
            <v>0.0014187</v>
          </cell>
          <cell r="J127" t="e">
            <v>#REF!</v>
          </cell>
          <cell r="K127">
            <v>0.0014187</v>
          </cell>
          <cell r="L127">
            <v>0.00921168832019827</v>
          </cell>
          <cell r="M127">
            <v>9.21168832019827E-07</v>
          </cell>
          <cell r="N127">
            <v>0.0007313232783240735</v>
          </cell>
          <cell r="O127">
            <v>14.187</v>
          </cell>
          <cell r="P127">
            <v>9.21168832019827E-07</v>
          </cell>
          <cell r="Q127">
            <v>0.0010122289084088171</v>
          </cell>
        </row>
        <row r="128">
          <cell r="B128" t="str">
            <v>FloorxR2</v>
          </cell>
          <cell r="C128" t="str">
            <v>FloorxR</v>
          </cell>
          <cell r="D128" t="e">
            <v>#REF!</v>
          </cell>
          <cell r="E128">
            <v>166</v>
          </cell>
          <cell r="F128">
            <v>0.19921992199219826</v>
          </cell>
          <cell r="G128" t="str">
            <v>var124</v>
          </cell>
          <cell r="H128">
            <v>0</v>
          </cell>
          <cell r="I128">
            <v>0</v>
          </cell>
          <cell r="J128" t="e">
            <v>#REF!</v>
          </cell>
          <cell r="K128" t="str">
            <v>zero</v>
          </cell>
          <cell r="L128" t="str">
            <v>zero</v>
          </cell>
          <cell r="M128" t="str">
            <v>zero</v>
          </cell>
          <cell r="N128" t="str">
            <v>zero</v>
          </cell>
          <cell r="O128" t="str">
            <v>zero</v>
          </cell>
          <cell r="P128" t="str">
            <v>zero</v>
          </cell>
        </row>
        <row r="129">
          <cell r="B129" t="str">
            <v>FloorxR3</v>
          </cell>
          <cell r="C129" t="str">
            <v>FloorxR</v>
          </cell>
          <cell r="D129" t="e">
            <v>#REF!</v>
          </cell>
          <cell r="E129">
            <v>176</v>
          </cell>
          <cell r="F129">
            <v>0.20642064206420807</v>
          </cell>
          <cell r="G129" t="str">
            <v>var125</v>
          </cell>
          <cell r="H129">
            <v>0</v>
          </cell>
          <cell r="I129">
            <v>0</v>
          </cell>
          <cell r="J129" t="e">
            <v>#REF!</v>
          </cell>
          <cell r="K129" t="str">
            <v>zero</v>
          </cell>
          <cell r="L129" t="str">
            <v>zero</v>
          </cell>
          <cell r="M129" t="str">
            <v>zero</v>
          </cell>
          <cell r="N129" t="str">
            <v>zero</v>
          </cell>
          <cell r="O129" t="str">
            <v>zero</v>
          </cell>
          <cell r="P129" t="str">
            <v>zero</v>
          </cell>
        </row>
        <row r="130">
          <cell r="B130" t="str">
            <v>FloorxR4</v>
          </cell>
          <cell r="C130" t="str">
            <v>FloorxR</v>
          </cell>
          <cell r="D130" t="e">
            <v>#REF!</v>
          </cell>
          <cell r="E130">
            <v>70</v>
          </cell>
          <cell r="F130">
            <v>0.10233750647792142</v>
          </cell>
          <cell r="G130" t="str">
            <v>var126</v>
          </cell>
          <cell r="H130">
            <v>0.0004558</v>
          </cell>
          <cell r="I130">
            <v>0.000456</v>
          </cell>
          <cell r="J130" t="e">
            <v>#REF!</v>
          </cell>
          <cell r="K130">
            <v>0.0004558</v>
          </cell>
          <cell r="L130">
            <v>0.004453890031982904</v>
          </cell>
          <cell r="M130">
            <v>4.453890031982904E-07</v>
          </cell>
          <cell r="N130">
            <v>0.0002349595758512108</v>
          </cell>
          <cell r="O130">
            <v>4.558</v>
          </cell>
          <cell r="P130">
            <v>4.4538900319829034E-07</v>
          </cell>
          <cell r="Q130">
            <v>0.00032520894935697385</v>
          </cell>
        </row>
        <row r="131">
          <cell r="B131" t="str">
            <v>FloorxR5</v>
          </cell>
          <cell r="C131" t="str">
            <v>FloorxR</v>
          </cell>
          <cell r="D131" t="e">
            <v>#REF!</v>
          </cell>
          <cell r="E131">
            <v>79</v>
          </cell>
          <cell r="F131">
            <v>0.11355590104464972</v>
          </cell>
          <cell r="G131" t="str">
            <v>var127</v>
          </cell>
          <cell r="H131">
            <v>0</v>
          </cell>
          <cell r="I131">
            <v>0</v>
          </cell>
          <cell r="J131" t="e">
            <v>#REF!</v>
          </cell>
          <cell r="K131" t="str">
            <v>zero</v>
          </cell>
          <cell r="L131" t="str">
            <v>zero</v>
          </cell>
          <cell r="M131" t="str">
            <v>zero</v>
          </cell>
          <cell r="N131" t="str">
            <v>zero</v>
          </cell>
          <cell r="O131" t="str">
            <v>zero</v>
          </cell>
          <cell r="P131" t="str">
            <v>zero</v>
          </cell>
        </row>
        <row r="132">
          <cell r="B132" t="str">
            <v>FuelxR0</v>
          </cell>
          <cell r="C132" t="str">
            <v>FuelxR</v>
          </cell>
          <cell r="D132" t="e">
            <v>#REF!</v>
          </cell>
          <cell r="E132">
            <v>16</v>
          </cell>
          <cell r="F132">
            <v>0.025748029348389514</v>
          </cell>
          <cell r="G132" t="str">
            <v>var128</v>
          </cell>
          <cell r="H132">
            <v>0</v>
          </cell>
          <cell r="I132" t="e">
            <v>#REF!</v>
          </cell>
          <cell r="J132" t="str">
            <v>zero</v>
          </cell>
          <cell r="K132" t="str">
            <v>zero</v>
          </cell>
          <cell r="L132" t="str">
            <v>zero</v>
          </cell>
          <cell r="M132" t="str">
            <v>zero</v>
          </cell>
          <cell r="N132" t="str">
            <v>zero</v>
          </cell>
          <cell r="O132" t="str">
            <v>zero</v>
          </cell>
        </row>
        <row r="133">
          <cell r="B133" t="str">
            <v>FuelxR1</v>
          </cell>
          <cell r="C133" t="str">
            <v>FuelxR</v>
          </cell>
          <cell r="D133" t="e">
            <v>#REF!</v>
          </cell>
          <cell r="E133">
            <v>530</v>
          </cell>
          <cell r="F133">
            <v>0.1098655320077469</v>
          </cell>
          <cell r="G133" t="str">
            <v>var129</v>
          </cell>
          <cell r="H133">
            <v>0</v>
          </cell>
          <cell r="I133" t="e">
            <v>#REF!</v>
          </cell>
          <cell r="J133" t="str">
            <v>zero</v>
          </cell>
          <cell r="K133" t="str">
            <v>zero</v>
          </cell>
          <cell r="L133" t="str">
            <v>zero</v>
          </cell>
          <cell r="M133" t="str">
            <v>zero</v>
          </cell>
          <cell r="N133" t="str">
            <v>zero</v>
          </cell>
          <cell r="O133" t="str">
            <v>zero</v>
          </cell>
        </row>
        <row r="134">
          <cell r="B134" t="str">
            <v>FuelxR2</v>
          </cell>
          <cell r="C134" t="str">
            <v>FuelxR</v>
          </cell>
          <cell r="D134" t="e">
            <v>#REF!</v>
          </cell>
          <cell r="E134">
            <v>12</v>
          </cell>
          <cell r="F134">
            <v>0.019441944194419362</v>
          </cell>
          <cell r="G134" t="str">
            <v>var130</v>
          </cell>
          <cell r="H134" t="str">
            <v>random part gone to zero - no way to estimate</v>
          </cell>
          <cell r="I134" t="e">
            <v>#REF!</v>
          </cell>
          <cell r="J134" t="str">
            <v>*</v>
          </cell>
          <cell r="K134" t="str">
            <v>*</v>
          </cell>
          <cell r="L134" t="str">
            <v>*</v>
          </cell>
          <cell r="M134" t="str">
            <v>*</v>
          </cell>
          <cell r="N134" t="str">
            <v>*</v>
          </cell>
          <cell r="O134" t="str">
            <v>*</v>
          </cell>
          <cell r="P134" t="str">
            <v>*</v>
          </cell>
        </row>
        <row r="135">
          <cell r="B135" t="str">
            <v>FuelxR3</v>
          </cell>
          <cell r="C135" t="str">
            <v>FuelxR</v>
          </cell>
          <cell r="D135" t="e">
            <v>#REF!</v>
          </cell>
          <cell r="E135">
            <v>2</v>
          </cell>
          <cell r="F135">
            <v>0.0032948749420397055</v>
          </cell>
          <cell r="G135" t="str">
            <v>var131</v>
          </cell>
          <cell r="H135" t="str">
            <v>random part gone to zero - no way to estimate</v>
          </cell>
          <cell r="I135" t="e">
            <v>#REF!</v>
          </cell>
          <cell r="J135" t="str">
            <v>-</v>
          </cell>
          <cell r="K135" t="str">
            <v>-</v>
          </cell>
          <cell r="L135" t="str">
            <v>-</v>
          </cell>
          <cell r="M135" t="str">
            <v>-</v>
          </cell>
          <cell r="N135" t="str">
            <v>-</v>
          </cell>
          <cell r="O135" t="str">
            <v>-</v>
          </cell>
          <cell r="P135" t="str">
            <v>-</v>
          </cell>
        </row>
        <row r="136">
          <cell r="B136" t="str">
            <v>FuelxR4</v>
          </cell>
          <cell r="C136" t="str">
            <v>FuelxR</v>
          </cell>
          <cell r="D136" t="e">
            <v>#REF!</v>
          </cell>
          <cell r="E136">
            <v>46</v>
          </cell>
          <cell r="F136">
            <v>0.07026157161170668</v>
          </cell>
          <cell r="G136" t="str">
            <v>var132</v>
          </cell>
          <cell r="H136">
            <v>0</v>
          </cell>
          <cell r="I136" t="e">
            <v>#REF!</v>
          </cell>
          <cell r="J136" t="str">
            <v>zero</v>
          </cell>
          <cell r="K136" t="str">
            <v>zero</v>
          </cell>
          <cell r="L136" t="str">
            <v>zero</v>
          </cell>
          <cell r="M136" t="str">
            <v>zero</v>
          </cell>
          <cell r="N136" t="str">
            <v>zero</v>
          </cell>
          <cell r="O136" t="str">
            <v>zero</v>
          </cell>
        </row>
        <row r="137">
          <cell r="B137" t="str">
            <v>lv1upkpxR0</v>
          </cell>
          <cell r="C137" t="str">
            <v>lvupkpxR</v>
          </cell>
          <cell r="D137" t="e">
            <v>#REF!</v>
          </cell>
          <cell r="E137">
            <v>549</v>
          </cell>
          <cell r="F137">
            <v>0.08535308076262228</v>
          </cell>
          <cell r="G137" t="str">
            <v>var133</v>
          </cell>
          <cell r="H137">
            <v>0.0105772</v>
          </cell>
          <cell r="I137">
            <v>0.0105772</v>
          </cell>
          <cell r="J137" t="e">
            <v>#REF!</v>
          </cell>
          <cell r="K137">
            <v>0.0105772</v>
          </cell>
          <cell r="L137">
            <v>0.12392288486242847</v>
          </cell>
          <cell r="M137">
            <v>1.2392288486242848E-05</v>
          </cell>
          <cell r="N137">
            <v>0.0054524230489105445</v>
          </cell>
          <cell r="O137">
            <v>105.772</v>
          </cell>
          <cell r="P137">
            <v>1.2392288486242847E-05</v>
          </cell>
          <cell r="Q137">
            <v>0.007546731239882806</v>
          </cell>
        </row>
        <row r="138">
          <cell r="B138" t="str">
            <v>lv1upkpxR1</v>
          </cell>
          <cell r="C138" t="str">
            <v>lvupkpxR</v>
          </cell>
          <cell r="D138" t="e">
            <v>#REF!</v>
          </cell>
          <cell r="E138">
            <v>57</v>
          </cell>
          <cell r="F138">
            <v>0.08535308076262228</v>
          </cell>
          <cell r="G138" t="str">
            <v>var134</v>
          </cell>
          <cell r="H138">
            <v>0.0105772</v>
          </cell>
          <cell r="I138">
            <v>0.0105772</v>
          </cell>
          <cell r="J138" t="e">
            <v>#REF!</v>
          </cell>
          <cell r="K138">
            <v>0.0105772</v>
          </cell>
          <cell r="L138">
            <v>0.12392288486242847</v>
          </cell>
          <cell r="M138">
            <v>1.2392288486242848E-05</v>
          </cell>
          <cell r="N138">
            <v>0.0054524230489105445</v>
          </cell>
          <cell r="O138">
            <v>105.772</v>
          </cell>
          <cell r="P138">
            <v>1.2392288486242847E-05</v>
          </cell>
          <cell r="Q138">
            <v>0.007546731239882806</v>
          </cell>
        </row>
        <row r="139">
          <cell r="B139" t="str">
            <v>lv2trafxR0</v>
          </cell>
          <cell r="C139" t="str">
            <v>lvtrafxR</v>
          </cell>
          <cell r="D139" t="e">
            <v>#REF!</v>
          </cell>
          <cell r="E139">
            <v>567</v>
          </cell>
          <cell r="F139">
            <v>0.06031421323950596</v>
          </cell>
          <cell r="G139" t="str">
            <v>var135</v>
          </cell>
          <cell r="H139">
            <v>0.002373</v>
          </cell>
          <cell r="I139">
            <v>0.002373</v>
          </cell>
          <cell r="J139" t="e">
            <v>#REF!</v>
          </cell>
          <cell r="K139">
            <v>0.002373</v>
          </cell>
          <cell r="L139">
            <v>0.03934396011395999</v>
          </cell>
          <cell r="M139">
            <v>3.934396011395999E-06</v>
          </cell>
          <cell r="N139">
            <v>0.0012232537812525738</v>
          </cell>
          <cell r="O139">
            <v>23.73</v>
          </cell>
          <cell r="P139">
            <v>3.934396011395999E-06</v>
          </cell>
          <cell r="Q139">
            <v>0.0016931128495482643</v>
          </cell>
        </row>
        <row r="140">
          <cell r="B140" t="str">
            <v>lv2trafxR1</v>
          </cell>
          <cell r="C140" t="str">
            <v>lvtrafxR</v>
          </cell>
          <cell r="D140" t="e">
            <v>#REF!</v>
          </cell>
          <cell r="E140">
            <v>39</v>
          </cell>
          <cell r="F140">
            <v>0.060314213239506045</v>
          </cell>
          <cell r="G140" t="str">
            <v>var136</v>
          </cell>
          <cell r="H140">
            <v>0.002373</v>
          </cell>
          <cell r="I140">
            <v>0.002373</v>
          </cell>
          <cell r="J140" t="e">
            <v>#REF!</v>
          </cell>
          <cell r="K140">
            <v>0.002373</v>
          </cell>
          <cell r="L140">
            <v>0.039343960113959936</v>
          </cell>
          <cell r="M140">
            <v>3.934396011395994E-06</v>
          </cell>
          <cell r="N140">
            <v>0.001223253781252574</v>
          </cell>
          <cell r="O140">
            <v>23.73</v>
          </cell>
          <cell r="P140">
            <v>3.934396011395994E-06</v>
          </cell>
          <cell r="Q140">
            <v>0.0016931128495482645</v>
          </cell>
        </row>
        <row r="141">
          <cell r="B141" t="str">
            <v>lv3utilxR0</v>
          </cell>
          <cell r="C141" t="str">
            <v>lvutilxR</v>
          </cell>
          <cell r="D141" t="e">
            <v>#REF!</v>
          </cell>
          <cell r="E141">
            <v>592</v>
          </cell>
          <cell r="F141">
            <v>0.02260589695333153</v>
          </cell>
          <cell r="G141" t="str">
            <v>var137</v>
          </cell>
          <cell r="H141">
            <v>0.0011057</v>
          </cell>
          <cell r="I141">
            <v>0.0011057</v>
          </cell>
          <cell r="J141" t="e">
            <v>#REF!</v>
          </cell>
          <cell r="K141">
            <v>0.0011057</v>
          </cell>
          <cell r="L141">
            <v>0.0489120162886104</v>
          </cell>
          <cell r="M141">
            <v>4.891201628861041E-06</v>
          </cell>
          <cell r="N141">
            <v>0.0005699754344420441</v>
          </cell>
          <cell r="O141">
            <v>11.057</v>
          </cell>
          <cell r="P141">
            <v>4.891201628861041E-06</v>
          </cell>
          <cell r="Q141">
            <v>0.0007889063960158095</v>
          </cell>
        </row>
        <row r="142">
          <cell r="B142" t="str">
            <v>lv3utilxR1</v>
          </cell>
          <cell r="C142" t="str">
            <v>lvutilxR</v>
          </cell>
          <cell r="D142" t="e">
            <v>#REF!</v>
          </cell>
          <cell r="E142">
            <v>14</v>
          </cell>
          <cell r="F142">
            <v>0.02260589695333153</v>
          </cell>
          <cell r="G142" t="str">
            <v>var138</v>
          </cell>
          <cell r="H142">
            <v>0.0011057</v>
          </cell>
          <cell r="I142">
            <v>0.0011057</v>
          </cell>
          <cell r="J142" t="e">
            <v>#REF!</v>
          </cell>
          <cell r="K142">
            <v>0.0011057</v>
          </cell>
          <cell r="L142">
            <v>0.0489120162886104</v>
          </cell>
          <cell r="M142">
            <v>4.891201628861041E-06</v>
          </cell>
          <cell r="N142">
            <v>0.0005699754344420441</v>
          </cell>
          <cell r="O142">
            <v>11.057</v>
          </cell>
          <cell r="P142">
            <v>4.891201628861041E-06</v>
          </cell>
          <cell r="Q142">
            <v>0.0007889063960158095</v>
          </cell>
        </row>
        <row r="143">
          <cell r="B143" t="str">
            <v>LvanyxR0</v>
          </cell>
          <cell r="C143" t="str">
            <v>LvanyxR</v>
          </cell>
          <cell r="D143" t="e">
            <v>#REF!</v>
          </cell>
          <cell r="E143">
            <v>519</v>
          </cell>
          <cell r="F143">
            <v>0.12315686114066016</v>
          </cell>
          <cell r="G143" t="str">
            <v>var139</v>
          </cell>
          <cell r="H143">
            <v>0.01625</v>
          </cell>
          <cell r="I143">
            <v>0.01625</v>
          </cell>
          <cell r="J143" t="e">
            <v>#REF!</v>
          </cell>
          <cell r="K143">
            <v>0.01625</v>
          </cell>
          <cell r="L143">
            <v>0.13194555179057801</v>
          </cell>
          <cell r="M143">
            <v>1.3194555179057802E-05</v>
          </cell>
          <cell r="N143">
            <v>0.008376685185568616</v>
          </cell>
          <cell r="O143">
            <v>162.5</v>
          </cell>
          <cell r="P143">
            <v>1.3194555179057802E-05</v>
          </cell>
          <cell r="Q143">
            <v>0.011594219892608216</v>
          </cell>
        </row>
        <row r="144">
          <cell r="B144" t="str">
            <v>LvanyxR1</v>
          </cell>
          <cell r="C144" t="str">
            <v>LvanyxR</v>
          </cell>
          <cell r="D144" t="e">
            <v>#REF!</v>
          </cell>
          <cell r="E144">
            <v>87</v>
          </cell>
          <cell r="F144">
            <v>0.12315686114066016</v>
          </cell>
          <cell r="G144" t="str">
            <v>var140</v>
          </cell>
          <cell r="H144">
            <v>0.01625</v>
          </cell>
          <cell r="I144">
            <v>0.01625</v>
          </cell>
          <cell r="J144" t="e">
            <v>#REF!</v>
          </cell>
          <cell r="K144">
            <v>0.01625</v>
          </cell>
          <cell r="L144">
            <v>0.13194555179057801</v>
          </cell>
          <cell r="M144">
            <v>1.3194555179057802E-05</v>
          </cell>
          <cell r="N144">
            <v>0.008376685185568616</v>
          </cell>
          <cell r="O144">
            <v>162.5</v>
          </cell>
          <cell r="P144">
            <v>1.3194555179057802E-05</v>
          </cell>
          <cell r="Q144">
            <v>0.011594219892608216</v>
          </cell>
        </row>
        <row r="145">
          <cell r="B145" t="str">
            <v>Heat4xR1</v>
          </cell>
          <cell r="C145" t="str">
            <v>HeatxR</v>
          </cell>
          <cell r="D145" t="e">
            <v>#REF!</v>
          </cell>
          <cell r="E145">
            <v>562</v>
          </cell>
          <cell r="F145">
            <v>0.06744674467446783</v>
          </cell>
          <cell r="G145" t="str">
            <v>var141</v>
          </cell>
          <cell r="H145">
            <v>0</v>
          </cell>
          <cell r="I145" t="e">
            <v>#REF!</v>
          </cell>
          <cell r="J145" t="str">
            <v>zero</v>
          </cell>
          <cell r="K145" t="str">
            <v>zero</v>
          </cell>
          <cell r="L145" t="str">
            <v>zero</v>
          </cell>
          <cell r="M145" t="str">
            <v>zero</v>
          </cell>
          <cell r="N145" t="str">
            <v>zero</v>
          </cell>
          <cell r="O145" t="str">
            <v>zero</v>
          </cell>
        </row>
        <row r="146">
          <cell r="B146" t="str">
            <v>Heat4xR2</v>
          </cell>
          <cell r="C146" t="str">
            <v>HeatxR</v>
          </cell>
          <cell r="D146" t="e">
            <v>#REF!</v>
          </cell>
          <cell r="E146">
            <v>32</v>
          </cell>
          <cell r="F146">
            <v>0.05009955541008608</v>
          </cell>
          <cell r="G146" t="str">
            <v>var142</v>
          </cell>
          <cell r="H146">
            <v>0.0005437</v>
          </cell>
          <cell r="I146" t="e">
            <v>#REF!</v>
          </cell>
          <cell r="J146">
            <v>0.0005437</v>
          </cell>
          <cell r="K146">
            <v>0.010852391713850258</v>
          </cell>
          <cell r="L146">
            <v>1.085239171385026E-06</v>
          </cell>
          <cell r="M146">
            <v>0.0002802709991011481</v>
          </cell>
          <cell r="N146">
            <v>0</v>
          </cell>
          <cell r="O146">
            <v>1.085239171385026E-06</v>
          </cell>
          <cell r="P146">
            <v>0.00038792476034529773</v>
          </cell>
        </row>
        <row r="147">
          <cell r="B147" t="str">
            <v>Heat4xR3</v>
          </cell>
          <cell r="C147" t="str">
            <v>HeatxR</v>
          </cell>
          <cell r="D147" t="e">
            <v>#REF!</v>
          </cell>
          <cell r="E147">
            <v>12</v>
          </cell>
          <cell r="F147">
            <v>0.019441944194419334</v>
          </cell>
          <cell r="G147" t="str">
            <v>var143</v>
          </cell>
          <cell r="H147" t="str">
            <v>random part gone to zero - no way to estimate</v>
          </cell>
          <cell r="I147" t="e">
            <v>#REF!</v>
          </cell>
          <cell r="J147" t="str">
            <v>*</v>
          </cell>
          <cell r="K147" t="str">
            <v>*</v>
          </cell>
          <cell r="L147" t="str">
            <v>*</v>
          </cell>
          <cell r="M147" t="str">
            <v>*</v>
          </cell>
          <cell r="N147" t="str">
            <v>*</v>
          </cell>
          <cell r="O147" t="str">
            <v>*</v>
          </cell>
          <cell r="P147" t="str">
            <v>*</v>
          </cell>
        </row>
        <row r="148">
          <cell r="B148" t="str">
            <v>WallcavxR1</v>
          </cell>
          <cell r="C148" t="str">
            <v>WallcavxR</v>
          </cell>
          <cell r="D148" t="e">
            <v>#REF!</v>
          </cell>
          <cell r="E148">
            <v>424</v>
          </cell>
          <cell r="F148">
            <v>0.21047922974115696</v>
          </cell>
          <cell r="G148" t="str">
            <v>var144</v>
          </cell>
          <cell r="H148">
            <v>0</v>
          </cell>
          <cell r="I148" t="e">
            <v>#REF!</v>
          </cell>
          <cell r="J148" t="str">
            <v>zero</v>
          </cell>
          <cell r="K148" t="str">
            <v>zero</v>
          </cell>
          <cell r="L148" t="str">
            <v>zero</v>
          </cell>
          <cell r="M148" t="str">
            <v>zero</v>
          </cell>
          <cell r="N148" t="str">
            <v>zero</v>
          </cell>
          <cell r="O148" t="str">
            <v>zero</v>
          </cell>
        </row>
        <row r="149">
          <cell r="B149" t="str">
            <v>WallcavxR2</v>
          </cell>
          <cell r="C149" t="str">
            <v>WallcavxR</v>
          </cell>
          <cell r="D149" t="e">
            <v>#REF!</v>
          </cell>
          <cell r="E149">
            <v>162</v>
          </cell>
          <cell r="F149">
            <v>0.19618689141641543</v>
          </cell>
          <cell r="G149" t="str">
            <v>var145</v>
          </cell>
          <cell r="H149">
            <v>0.0006634</v>
          </cell>
          <cell r="I149" t="e">
            <v>#REF!</v>
          </cell>
          <cell r="J149">
            <v>0.0006634</v>
          </cell>
          <cell r="K149">
            <v>0.003381469552886201</v>
          </cell>
          <cell r="L149">
            <v>3.3814695528862014E-07</v>
          </cell>
          <cell r="M149">
            <v>0.00034197495089884425</v>
          </cell>
          <cell r="N149">
            <v>0</v>
          </cell>
          <cell r="O149">
            <v>3.381469552886201E-07</v>
          </cell>
          <cell r="P149">
            <v>0.0004733295678003871</v>
          </cell>
        </row>
        <row r="150">
          <cell r="B150" t="str">
            <v>WallinsxR1</v>
          </cell>
          <cell r="C150" t="str">
            <v>WallinsxR</v>
          </cell>
          <cell r="D150" t="e">
            <v>#REF!</v>
          </cell>
          <cell r="E150">
            <v>310</v>
          </cell>
          <cell r="F150">
            <v>0.2502795734118856</v>
          </cell>
          <cell r="G150" t="str">
            <v>var146</v>
          </cell>
          <cell r="H150">
            <v>0</v>
          </cell>
          <cell r="I150" t="e">
            <v>#REF!</v>
          </cell>
          <cell r="J150" t="str">
            <v>zero</v>
          </cell>
          <cell r="K150" t="str">
            <v>zero</v>
          </cell>
          <cell r="L150" t="str">
            <v>zero</v>
          </cell>
          <cell r="M150" t="str">
            <v>zero</v>
          </cell>
          <cell r="N150" t="str">
            <v>zero</v>
          </cell>
          <cell r="O150" t="str">
            <v>zero</v>
          </cell>
        </row>
        <row r="151">
          <cell r="B151" t="str">
            <v>WallinsxR2</v>
          </cell>
          <cell r="C151" t="str">
            <v>WallinsxR</v>
          </cell>
          <cell r="D151" t="e">
            <v>#REF!</v>
          </cell>
          <cell r="E151">
            <v>114</v>
          </cell>
          <cell r="F151">
            <v>0.15298257098436996</v>
          </cell>
          <cell r="G151" t="str">
            <v>var147</v>
          </cell>
          <cell r="H151">
            <v>0</v>
          </cell>
          <cell r="I151" t="e">
            <v>#REF!</v>
          </cell>
          <cell r="J151" t="str">
            <v>zero</v>
          </cell>
          <cell r="K151" t="str">
            <v>zero</v>
          </cell>
          <cell r="L151" t="str">
            <v>zero</v>
          </cell>
          <cell r="M151" t="str">
            <v>zero</v>
          </cell>
          <cell r="N151" t="str">
            <v>zero</v>
          </cell>
          <cell r="O151" t="str">
            <v>zero</v>
          </cell>
        </row>
        <row r="152">
          <cell r="B152" t="str">
            <v>WallinsxR3</v>
          </cell>
          <cell r="C152" t="str">
            <v>WallinsxR</v>
          </cell>
          <cell r="D152" t="e">
            <v>#REF!</v>
          </cell>
          <cell r="E152">
            <v>27</v>
          </cell>
          <cell r="F152">
            <v>0.04263971851730659</v>
          </cell>
          <cell r="G152" t="str">
            <v>var148</v>
          </cell>
          <cell r="H152">
            <v>0.0004081</v>
          </cell>
          <cell r="I152" t="e">
            <v>#REF!</v>
          </cell>
          <cell r="J152">
            <v>0.0004081</v>
          </cell>
          <cell r="K152">
            <v>0.009570888696987072</v>
          </cell>
          <cell r="L152">
            <v>9.570888696987072E-07</v>
          </cell>
          <cell r="M152">
            <v>0.0002103707830295724</v>
          </cell>
          <cell r="N152">
            <v>0</v>
          </cell>
          <cell r="O152">
            <v>9.570888696987072E-07</v>
          </cell>
          <cell r="P152">
            <v>0.0002911754546568254</v>
          </cell>
        </row>
        <row r="153">
          <cell r="B153" t="str">
            <v>Loftins6r1</v>
          </cell>
          <cell r="C153" t="str">
            <v>Loftinsr</v>
          </cell>
          <cell r="D153" t="str">
            <v>only child</v>
          </cell>
          <cell r="E153">
            <v>17</v>
          </cell>
          <cell r="F153">
            <v>0.02731091290947293</v>
          </cell>
          <cell r="G153" t="str">
            <v>var149</v>
          </cell>
          <cell r="I153">
            <v>0</v>
          </cell>
          <cell r="J153" t="e">
            <v>#REF!</v>
          </cell>
          <cell r="K153" t="str">
            <v>zero</v>
          </cell>
          <cell r="L153" t="str">
            <v>zero</v>
          </cell>
          <cell r="M153" t="str">
            <v>zero</v>
          </cell>
          <cell r="N153" t="str">
            <v>zero</v>
          </cell>
          <cell r="O153" t="str">
            <v>zero</v>
          </cell>
          <cell r="P153" t="str">
            <v>zero</v>
          </cell>
        </row>
        <row r="154">
          <cell r="B154" t="str">
            <v>Loftins6r2</v>
          </cell>
          <cell r="C154" t="str">
            <v>Loftinsr</v>
          </cell>
          <cell r="D154" t="str">
            <v>only child</v>
          </cell>
          <cell r="E154">
            <v>9</v>
          </cell>
          <cell r="F154">
            <v>0.014655101873823701</v>
          </cell>
          <cell r="G154" t="str">
            <v>var150</v>
          </cell>
          <cell r="I154" t="str">
            <v>random part gone to zero - no way to estimate</v>
          </cell>
          <cell r="J154" t="e">
            <v>#REF!</v>
          </cell>
          <cell r="K154" t="str">
            <v>-</v>
          </cell>
          <cell r="L154" t="str">
            <v>-</v>
          </cell>
          <cell r="M154" t="str">
            <v>-</v>
          </cell>
          <cell r="N154" t="str">
            <v>-</v>
          </cell>
          <cell r="O154" t="str">
            <v>-</v>
          </cell>
          <cell r="P154" t="str">
            <v>-</v>
          </cell>
          <cell r="Q154" t="str">
            <v>-</v>
          </cell>
        </row>
        <row r="155">
          <cell r="B155" t="str">
            <v>Loftins6r3</v>
          </cell>
          <cell r="C155" t="str">
            <v>Loftinsr</v>
          </cell>
          <cell r="D155" t="str">
            <v>only child</v>
          </cell>
          <cell r="E155">
            <v>52</v>
          </cell>
          <cell r="F155">
            <v>0.07857513024029762</v>
          </cell>
          <cell r="G155" t="str">
            <v>var151</v>
          </cell>
          <cell r="I155">
            <v>0.0037159</v>
          </cell>
          <cell r="J155" t="e">
            <v>#REF!</v>
          </cell>
          <cell r="K155">
            <v>0.0037159</v>
          </cell>
          <cell r="L155">
            <v>0.04729104474451489</v>
          </cell>
          <cell r="M155">
            <v>4.729104474451489E-06</v>
          </cell>
          <cell r="N155">
            <v>0.001915503044987964</v>
          </cell>
          <cell r="O155">
            <v>0</v>
          </cell>
          <cell r="P155">
            <v>4.729104474451489E-06</v>
          </cell>
          <cell r="Q155">
            <v>0.002651259181473407</v>
          </cell>
        </row>
        <row r="156">
          <cell r="B156" t="str">
            <v>Loftins6r4</v>
          </cell>
          <cell r="C156" t="str">
            <v>Loftinsr</v>
          </cell>
          <cell r="D156" t="str">
            <v>only child</v>
          </cell>
          <cell r="E156">
            <v>125</v>
          </cell>
          <cell r="F156">
            <v>0.16399367209448107</v>
          </cell>
          <cell r="G156" t="str">
            <v>var152</v>
          </cell>
          <cell r="I156">
            <v>0.0040035</v>
          </cell>
          <cell r="J156" t="e">
            <v>#REF!</v>
          </cell>
          <cell r="K156">
            <v>0.0040035</v>
          </cell>
          <cell r="L156">
            <v>0.024412527318087483</v>
          </cell>
          <cell r="M156">
            <v>2.4412527318087483E-06</v>
          </cell>
          <cell r="N156">
            <v>0.0020637574855645506</v>
          </cell>
          <cell r="O156">
            <v>0</v>
          </cell>
          <cell r="P156">
            <v>2.4412527318087483E-06</v>
          </cell>
          <cell r="Q156">
            <v>0.0028564590363111997</v>
          </cell>
        </row>
        <row r="157">
          <cell r="B157" t="str">
            <v>Loftins6r5</v>
          </cell>
          <cell r="C157" t="str">
            <v>Loftinsr</v>
          </cell>
          <cell r="D157" t="str">
            <v>only child</v>
          </cell>
          <cell r="E157">
            <v>57</v>
          </cell>
          <cell r="F157">
            <v>0.08535308076262302</v>
          </cell>
          <cell r="G157" t="str">
            <v>var153</v>
          </cell>
          <cell r="I157">
            <v>0.0015833</v>
          </cell>
          <cell r="J157" t="e">
            <v>#REF!</v>
          </cell>
          <cell r="K157">
            <v>0.0015833</v>
          </cell>
          <cell r="L157">
            <v>0.018550004122327393</v>
          </cell>
          <cell r="M157">
            <v>1.8550004122327395E-06</v>
          </cell>
          <cell r="N157">
            <v>0.0008161726556498947</v>
          </cell>
          <cell r="O157">
            <v>0</v>
          </cell>
          <cell r="P157">
            <v>1.8550004122327393E-06</v>
          </cell>
          <cell r="Q157">
            <v>0.0011296694372902513</v>
          </cell>
        </row>
        <row r="158">
          <cell r="B158" t="str">
            <v>Loftins6r6</v>
          </cell>
          <cell r="C158" t="str">
            <v>Loftinsr</v>
          </cell>
          <cell r="D158" t="str">
            <v>only child</v>
          </cell>
          <cell r="E158">
            <v>240</v>
          </cell>
          <cell r="F158">
            <v>0.23958759512314534</v>
          </cell>
          <cell r="G158" t="str">
            <v>var154</v>
          </cell>
          <cell r="I158">
            <v>0.0098768</v>
          </cell>
          <cell r="J158" t="e">
            <v>#REF!</v>
          </cell>
          <cell r="K158">
            <v>0.0098768</v>
          </cell>
          <cell r="L158">
            <v>0.04122417103825194</v>
          </cell>
          <cell r="M158">
            <v>4.122417103825194E-06</v>
          </cell>
          <cell r="N158">
            <v>0.00509137503020456</v>
          </cell>
          <cell r="O158">
            <v>0</v>
          </cell>
          <cell r="P158">
            <v>4.1224171038251935E-06</v>
          </cell>
          <cell r="Q158">
            <v>0.00704700252525002</v>
          </cell>
        </row>
        <row r="159">
          <cell r="B159" t="str">
            <v>Sap05R1</v>
          </cell>
          <cell r="C159" t="str">
            <v>Sap0R</v>
          </cell>
          <cell r="D159" t="str">
            <v>only parent</v>
          </cell>
          <cell r="E159">
            <v>8</v>
          </cell>
          <cell r="F159">
            <v>0.01304857758503109</v>
          </cell>
          <cell r="G159" t="str">
            <v>var155</v>
          </cell>
          <cell r="H159" t="str">
            <v>random part gone to zero - no way to estimate</v>
          </cell>
          <cell r="I159" t="e">
            <v>#REF!</v>
          </cell>
          <cell r="J159" t="str">
            <v>-</v>
          </cell>
          <cell r="K159" t="str">
            <v>-</v>
          </cell>
          <cell r="L159" t="str">
            <v>-</v>
          </cell>
          <cell r="M159" t="str">
            <v>-</v>
          </cell>
          <cell r="N159" t="str">
            <v>-</v>
          </cell>
          <cell r="O159" t="str">
            <v>-</v>
          </cell>
          <cell r="P159" t="str">
            <v>-</v>
          </cell>
        </row>
        <row r="160">
          <cell r="B160" t="str">
            <v>Sap05R2</v>
          </cell>
          <cell r="C160" t="str">
            <v>Sap0R</v>
          </cell>
          <cell r="D160" t="str">
            <v>only parent</v>
          </cell>
          <cell r="E160">
            <v>44</v>
          </cell>
          <cell r="F160">
            <v>0.06744674467446757</v>
          </cell>
          <cell r="G160" t="str">
            <v>var156</v>
          </cell>
          <cell r="H160">
            <v>0.0011766</v>
          </cell>
          <cell r="I160" t="e">
            <v>#REF!</v>
          </cell>
          <cell r="J160">
            <v>0.0011766</v>
          </cell>
          <cell r="K160">
            <v>0.01744487455516011</v>
          </cell>
          <cell r="L160">
            <v>1.7444874555160113E-06</v>
          </cell>
          <cell r="M160">
            <v>0.0006065235562670789</v>
          </cell>
          <cell r="N160">
            <v>0</v>
          </cell>
          <cell r="O160">
            <v>1.7444874555160113E-06</v>
          </cell>
          <cell r="P160">
            <v>0.0008394928692703278</v>
          </cell>
        </row>
        <row r="161">
          <cell r="B161" t="str">
            <v>Sap05R3</v>
          </cell>
          <cell r="C161" t="str">
            <v>Sap0R</v>
          </cell>
          <cell r="D161" t="str">
            <v>only parent</v>
          </cell>
          <cell r="E161">
            <v>366</v>
          </cell>
          <cell r="F161">
            <v>0.2395875951231462</v>
          </cell>
          <cell r="G161" t="str">
            <v>var157</v>
          </cell>
          <cell r="H161">
            <v>0.0027256</v>
          </cell>
          <cell r="I161" t="e">
            <v>#REF!</v>
          </cell>
          <cell r="J161">
            <v>0.0027256</v>
          </cell>
          <cell r="K161">
            <v>0.011376215027322521</v>
          </cell>
          <cell r="L161">
            <v>1.1376215027322521E-06</v>
          </cell>
          <cell r="M161">
            <v>0.0014050149625714349</v>
          </cell>
          <cell r="N161">
            <v>0</v>
          </cell>
          <cell r="O161">
            <v>1.1376215027322521E-06</v>
          </cell>
          <cell r="P161">
            <v>0.0019446895839564894</v>
          </cell>
        </row>
        <row r="162">
          <cell r="B162" t="str">
            <v>Sap05R4</v>
          </cell>
          <cell r="C162" t="str">
            <v>Sap0R</v>
          </cell>
          <cell r="D162" t="str">
            <v>only parent</v>
          </cell>
          <cell r="E162">
            <v>188</v>
          </cell>
          <cell r="F162">
            <v>0.21434143414341178</v>
          </cell>
          <cell r="G162" t="str">
            <v>var158</v>
          </cell>
          <cell r="H162">
            <v>0.0023302</v>
          </cell>
          <cell r="I162" t="e">
            <v>#REF!</v>
          </cell>
          <cell r="J162">
            <v>0.0023302</v>
          </cell>
          <cell r="K162">
            <v>0.01087143980963059</v>
          </cell>
          <cell r="L162">
            <v>1.0871439809630591E-06</v>
          </cell>
          <cell r="M162">
            <v>0.0012011908811945839</v>
          </cell>
          <cell r="N162">
            <v>0</v>
          </cell>
          <cell r="O162">
            <v>1.0871439809630591E-06</v>
          </cell>
          <cell r="P162">
            <v>0.001662575458077272</v>
          </cell>
        </row>
        <row r="163">
          <cell r="B163" t="str">
            <v>AtticR1</v>
          </cell>
          <cell r="C163" t="str">
            <v>AtticR</v>
          </cell>
          <cell r="D163" t="e">
            <v>#REF!</v>
          </cell>
          <cell r="E163">
            <v>49</v>
          </cell>
          <cell r="F163">
            <v>0.07444289883533853</v>
          </cell>
          <cell r="G163" t="str">
            <v>var159</v>
          </cell>
          <cell r="H163">
            <v>0</v>
          </cell>
          <cell r="I163" t="e">
            <v>#REF!</v>
          </cell>
          <cell r="J163" t="str">
            <v>zero</v>
          </cell>
          <cell r="K163" t="str">
            <v>zero</v>
          </cell>
          <cell r="L163" t="str">
            <v>zero</v>
          </cell>
          <cell r="M163" t="str">
            <v>zero</v>
          </cell>
          <cell r="N163" t="str">
            <v>zero</v>
          </cell>
          <cell r="O163" t="str">
            <v>zero</v>
          </cell>
        </row>
        <row r="164">
          <cell r="B164" t="str">
            <v>AtticR2</v>
          </cell>
          <cell r="C164" t="str">
            <v>AtticR</v>
          </cell>
          <cell r="D164" t="e">
            <v>#REF!</v>
          </cell>
          <cell r="E164">
            <v>557</v>
          </cell>
          <cell r="F164">
            <v>0.07444289883533853</v>
          </cell>
          <cell r="G164" t="str">
            <v>var160</v>
          </cell>
          <cell r="H164">
            <v>0</v>
          </cell>
          <cell r="I164" t="e">
            <v>#REF!</v>
          </cell>
          <cell r="J164" t="str">
            <v>zero</v>
          </cell>
          <cell r="K164" t="str">
            <v>zero</v>
          </cell>
          <cell r="L164" t="str">
            <v>zero</v>
          </cell>
          <cell r="M164" t="str">
            <v>zero</v>
          </cell>
          <cell r="N164" t="str">
            <v>zero</v>
          </cell>
          <cell r="O164" t="str">
            <v>zero</v>
          </cell>
        </row>
        <row r="165">
          <cell r="B165" t="str">
            <v>basementR1</v>
          </cell>
          <cell r="C165" t="str">
            <v>basementR</v>
          </cell>
          <cell r="D165" t="e">
            <v>#REF!</v>
          </cell>
          <cell r="E165">
            <v>8</v>
          </cell>
          <cell r="F165">
            <v>0.013048577585031293</v>
          </cell>
          <cell r="G165" t="str">
            <v>var161</v>
          </cell>
          <cell r="H165" t="str">
            <v>random part gone to zero - no way to estimate</v>
          </cell>
          <cell r="I165" t="e">
            <v>#REF!</v>
          </cell>
          <cell r="J165" t="str">
            <v>-</v>
          </cell>
          <cell r="K165" t="str">
            <v>-</v>
          </cell>
          <cell r="L165" t="str">
            <v>-</v>
          </cell>
          <cell r="M165" t="str">
            <v>-</v>
          </cell>
          <cell r="N165" t="str">
            <v>-</v>
          </cell>
          <cell r="O165" t="str">
            <v>-</v>
          </cell>
          <cell r="P165" t="str">
            <v>-</v>
          </cell>
        </row>
        <row r="166">
          <cell r="B166" t="str">
            <v>basementR2</v>
          </cell>
          <cell r="C166" t="str">
            <v>basementR</v>
          </cell>
          <cell r="D166" t="e">
            <v>#REF!</v>
          </cell>
          <cell r="E166">
            <v>598</v>
          </cell>
          <cell r="F166">
            <v>0.013048577585031293</v>
          </cell>
          <cell r="G166" t="str">
            <v>var162</v>
          </cell>
          <cell r="H166">
            <v>0</v>
          </cell>
          <cell r="I166" t="e">
            <v>#REF!</v>
          </cell>
          <cell r="J166" t="str">
            <v>zero</v>
          </cell>
          <cell r="K166" t="str">
            <v>zero</v>
          </cell>
          <cell r="L166" t="str">
            <v>zero</v>
          </cell>
          <cell r="M166" t="str">
            <v>zero</v>
          </cell>
          <cell r="N166" t="str">
            <v>zero</v>
          </cell>
          <cell r="O166" t="str">
            <v>zero</v>
          </cell>
        </row>
        <row r="167">
          <cell r="B167" t="str">
            <v>typercovR0</v>
          </cell>
          <cell r="C167" t="str">
            <v>typercovR0</v>
          </cell>
          <cell r="D167" t="e">
            <v>#REF!</v>
          </cell>
          <cell r="E167">
            <v>12</v>
          </cell>
          <cell r="F167">
            <v>0.019441944194419317</v>
          </cell>
          <cell r="G167" t="str">
            <v>var163</v>
          </cell>
          <cell r="H167">
            <v>0</v>
          </cell>
          <cell r="I167">
            <v>0</v>
          </cell>
          <cell r="J167" t="e">
            <v>#REF!</v>
          </cell>
          <cell r="K167" t="str">
            <v>zero</v>
          </cell>
          <cell r="L167" t="str">
            <v>zero</v>
          </cell>
          <cell r="M167" t="str">
            <v>zero</v>
          </cell>
          <cell r="N167" t="str">
            <v>zero</v>
          </cell>
          <cell r="O167" t="str">
            <v>zero</v>
          </cell>
          <cell r="P167" t="str">
            <v>zero</v>
          </cell>
        </row>
        <row r="168">
          <cell r="B168" t="str">
            <v>typercovR1</v>
          </cell>
          <cell r="C168" t="str">
            <v>typercovR</v>
          </cell>
          <cell r="D168" t="e">
            <v>#REF!</v>
          </cell>
          <cell r="E168">
            <v>63</v>
          </cell>
          <cell r="F168">
            <v>0.09330660338761192</v>
          </cell>
          <cell r="G168" t="str">
            <v>var164</v>
          </cell>
          <cell r="H168">
            <v>0</v>
          </cell>
          <cell r="I168">
            <v>0</v>
          </cell>
          <cell r="J168" t="e">
            <v>#REF!</v>
          </cell>
          <cell r="K168" t="str">
            <v>zero</v>
          </cell>
          <cell r="L168" t="str">
            <v>zero</v>
          </cell>
          <cell r="M168" t="str">
            <v>zero</v>
          </cell>
          <cell r="N168" t="str">
            <v>zero</v>
          </cell>
          <cell r="O168" t="str">
            <v>zero</v>
          </cell>
          <cell r="P168" t="str">
            <v>zero</v>
          </cell>
        </row>
        <row r="169">
          <cell r="B169" t="str">
            <v>typercovR2</v>
          </cell>
          <cell r="C169" t="str">
            <v>typercovR</v>
          </cell>
          <cell r="D169" t="e">
            <v>#REF!</v>
          </cell>
          <cell r="E169">
            <v>20</v>
          </cell>
          <cell r="F169">
            <v>0.031966833046941374</v>
          </cell>
          <cell r="G169" t="str">
            <v>var165</v>
          </cell>
          <cell r="H169">
            <v>0.000117</v>
          </cell>
          <cell r="I169">
            <v>0.000117</v>
          </cell>
          <cell r="J169" t="e">
            <v>#REF!</v>
          </cell>
          <cell r="K169">
            <v>0.000117</v>
          </cell>
          <cell r="L169">
            <v>0.0036600435153583254</v>
          </cell>
          <cell r="M169">
            <v>3.6600435153583254E-07</v>
          </cell>
          <cell r="N169">
            <v>6.0312133336094025E-05</v>
          </cell>
          <cell r="O169">
            <v>1.17</v>
          </cell>
          <cell r="P169">
            <v>3.6600435153583254E-07</v>
          </cell>
          <cell r="Q169">
            <v>8.347838322677914E-05</v>
          </cell>
        </row>
        <row r="170">
          <cell r="B170" t="str">
            <v>typercovR3</v>
          </cell>
          <cell r="C170" t="str">
            <v>typercovR</v>
          </cell>
          <cell r="D170" t="e">
            <v>#REF!</v>
          </cell>
          <cell r="E170">
            <v>90</v>
          </cell>
          <cell r="F170">
            <v>0.12666721217576374</v>
          </cell>
          <cell r="G170" t="str">
            <v>var166</v>
          </cell>
          <cell r="H170">
            <v>0.0019396</v>
          </cell>
          <cell r="I170">
            <v>0.0019396</v>
          </cell>
          <cell r="J170" t="e">
            <v>#REF!</v>
          </cell>
          <cell r="K170">
            <v>0.0019396</v>
          </cell>
          <cell r="L170">
            <v>0.015312565633074851</v>
          </cell>
          <cell r="M170">
            <v>1.5312565633074852E-06</v>
          </cell>
          <cell r="N170">
            <v>0.00099984114374947</v>
          </cell>
          <cell r="O170">
            <v>19.396</v>
          </cell>
          <cell r="P170">
            <v>1.5312565633074852E-06</v>
          </cell>
          <cell r="Q170">
            <v>0.0013838860863817166</v>
          </cell>
        </row>
        <row r="171">
          <cell r="B171" t="str">
            <v>typercovR4</v>
          </cell>
          <cell r="C171" t="str">
            <v>typercovR</v>
          </cell>
          <cell r="D171" t="e">
            <v>#REF!</v>
          </cell>
          <cell r="E171">
            <v>375</v>
          </cell>
          <cell r="F171">
            <v>0.2362736273627371</v>
          </cell>
          <cell r="G171" t="str">
            <v>var167</v>
          </cell>
          <cell r="H171">
            <v>0.0019349</v>
          </cell>
          <cell r="I171">
            <v>0.0019349</v>
          </cell>
          <cell r="J171" t="e">
            <v>#REF!</v>
          </cell>
          <cell r="K171">
            <v>0.0019349</v>
          </cell>
          <cell r="L171">
            <v>0.008189233904761875</v>
          </cell>
          <cell r="M171">
            <v>8.189233904761876E-07</v>
          </cell>
          <cell r="N171">
            <v>0.0009974183486496438</v>
          </cell>
          <cell r="O171">
            <v>19.349</v>
          </cell>
          <cell r="P171">
            <v>8.189233904761877E-07</v>
          </cell>
          <cell r="Q171">
            <v>0.0013805326812435469</v>
          </cell>
        </row>
        <row r="172">
          <cell r="B172" t="str">
            <v>typercovR5</v>
          </cell>
          <cell r="C172" t="str">
            <v>typercovR</v>
          </cell>
          <cell r="D172" t="e">
            <v>#REF!</v>
          </cell>
          <cell r="E172">
            <v>20</v>
          </cell>
          <cell r="F172">
            <v>0.03196683304694122</v>
          </cell>
          <cell r="G172" t="str">
            <v>var168</v>
          </cell>
          <cell r="H172">
            <v>0.0041919</v>
          </cell>
          <cell r="I172">
            <v>0.0041919</v>
          </cell>
          <cell r="J172" t="e">
            <v>#REF!</v>
          </cell>
          <cell r="K172">
            <v>0.0041919</v>
          </cell>
          <cell r="L172">
            <v>0.13113278984641571</v>
          </cell>
          <cell r="M172">
            <v>1.3113278984641573E-05</v>
          </cell>
          <cell r="N172">
            <v>0.0021608754848852357</v>
          </cell>
          <cell r="O172">
            <v>41.919000000000004</v>
          </cell>
          <cell r="P172">
            <v>1.3113278984641573E-05</v>
          </cell>
          <cell r="Q172">
            <v>0.002990880638019962</v>
          </cell>
        </row>
        <row r="173">
          <cell r="B173" t="str">
            <v>typercovR6</v>
          </cell>
          <cell r="C173" t="str">
            <v>typercovR</v>
          </cell>
          <cell r="D173" t="e">
            <v>#REF!</v>
          </cell>
          <cell r="E173">
            <v>6</v>
          </cell>
          <cell r="F173">
            <v>0.009819163734555377</v>
          </cell>
          <cell r="G173" t="str">
            <v>var169</v>
          </cell>
          <cell r="H173">
            <v>0.0005462</v>
          </cell>
          <cell r="I173">
            <v>0.0005462</v>
          </cell>
          <cell r="J173" t="e">
            <v>#REF!</v>
          </cell>
          <cell r="K173" t="str">
            <v>-</v>
          </cell>
          <cell r="L173" t="str">
            <v>-</v>
          </cell>
          <cell r="M173" t="str">
            <v>-</v>
          </cell>
          <cell r="N173" t="str">
            <v>-</v>
          </cell>
          <cell r="O173" t="str">
            <v>-</v>
          </cell>
          <cell r="P173" t="str">
            <v>-</v>
          </cell>
          <cell r="Q173" t="str">
            <v>-</v>
          </cell>
        </row>
        <row r="174">
          <cell r="B174" t="str">
            <v>typercovR7</v>
          </cell>
          <cell r="C174" t="str">
            <v>typercovR</v>
          </cell>
          <cell r="D174" t="e">
            <v>#REF!</v>
          </cell>
          <cell r="E174">
            <v>18</v>
          </cell>
          <cell r="F174">
            <v>0.0288683413795922</v>
          </cell>
          <cell r="G174" t="str">
            <v>var170</v>
          </cell>
          <cell r="H174">
            <v>0</v>
          </cell>
          <cell r="I174">
            <v>0</v>
          </cell>
          <cell r="J174" t="e">
            <v>#REF!</v>
          </cell>
          <cell r="K174" t="str">
            <v>zero</v>
          </cell>
          <cell r="L174" t="str">
            <v>zero</v>
          </cell>
          <cell r="M174" t="str">
            <v>zero</v>
          </cell>
          <cell r="N174" t="str">
            <v>zero</v>
          </cell>
          <cell r="O174" t="str">
            <v>zero</v>
          </cell>
          <cell r="P174" t="str">
            <v>zero</v>
          </cell>
        </row>
        <row r="175">
          <cell r="B175" t="str">
            <v>typercovR8</v>
          </cell>
          <cell r="C175" t="str">
            <v>typercovR</v>
          </cell>
          <cell r="D175" t="e">
            <v>#REF!</v>
          </cell>
          <cell r="E175">
            <v>2</v>
          </cell>
          <cell r="F175">
            <v>0.003294874942039675</v>
          </cell>
          <cell r="G175" t="str">
            <v>var171</v>
          </cell>
          <cell r="H175" t="str">
            <v>random part gone to zero - no way to estimate</v>
          </cell>
          <cell r="I175" t="str">
            <v>random part gone to zero - no way to estimate</v>
          </cell>
          <cell r="J175" t="e">
            <v>#REF!</v>
          </cell>
          <cell r="K175" t="str">
            <v>-</v>
          </cell>
          <cell r="L175" t="str">
            <v>-</v>
          </cell>
          <cell r="M175" t="str">
            <v>-</v>
          </cell>
          <cell r="N175" t="str">
            <v>-</v>
          </cell>
          <cell r="O175" t="str">
            <v>-</v>
          </cell>
          <cell r="P175" t="str">
            <v>-</v>
          </cell>
          <cell r="Q175" t="str">
            <v>-</v>
          </cell>
        </row>
        <row r="176">
          <cell r="B176" t="str">
            <v>typerstrR0</v>
          </cell>
          <cell r="C176" t="str">
            <v>typerstrR0</v>
          </cell>
          <cell r="D176" t="e">
            <v>#REF!</v>
          </cell>
          <cell r="E176">
            <v>5</v>
          </cell>
          <cell r="F176">
            <v>0.008196274172871764</v>
          </cell>
          <cell r="G176" t="str">
            <v>var172</v>
          </cell>
          <cell r="H176">
            <v>0</v>
          </cell>
          <cell r="I176">
            <v>0</v>
          </cell>
          <cell r="J176" t="e">
            <v>#REF!</v>
          </cell>
          <cell r="K176" t="str">
            <v>-</v>
          </cell>
          <cell r="L176" t="str">
            <v>-</v>
          </cell>
          <cell r="M176" t="str">
            <v>-</v>
          </cell>
          <cell r="N176" t="str">
            <v>-</v>
          </cell>
          <cell r="O176" t="str">
            <v>-</v>
          </cell>
          <cell r="P176" t="str">
            <v>-</v>
          </cell>
          <cell r="Q176" t="str">
            <v>-</v>
          </cell>
        </row>
        <row r="177">
          <cell r="B177" t="str">
            <v>typerstrR1</v>
          </cell>
          <cell r="C177" t="str">
            <v>typerstrR</v>
          </cell>
          <cell r="D177" t="e">
            <v>#REF!</v>
          </cell>
          <cell r="E177">
            <v>562</v>
          </cell>
          <cell r="F177">
            <v>0.06744674467446757</v>
          </cell>
          <cell r="G177" t="str">
            <v>var173</v>
          </cell>
          <cell r="H177">
            <v>0.0045367</v>
          </cell>
          <cell r="I177">
            <v>0.0045367</v>
          </cell>
          <cell r="J177" t="e">
            <v>#REF!</v>
          </cell>
          <cell r="K177">
            <v>0.0045367</v>
          </cell>
          <cell r="L177">
            <v>0.06726343905693938</v>
          </cell>
          <cell r="M177">
            <v>6.726343905693938E-06</v>
          </cell>
          <cell r="N177">
            <v>0.0023386158573150237</v>
          </cell>
          <cell r="O177">
            <v>45.367000000000004</v>
          </cell>
          <cell r="P177">
            <v>6.726343905693939E-06</v>
          </cell>
          <cell r="Q177">
            <v>0.0032368921468797353</v>
          </cell>
        </row>
        <row r="178">
          <cell r="B178" t="str">
            <v>typerstrR2</v>
          </cell>
          <cell r="C178" t="str">
            <v>typerstrR</v>
          </cell>
          <cell r="D178" t="e">
            <v>#REF!</v>
          </cell>
          <cell r="E178">
            <v>2</v>
          </cell>
          <cell r="F178">
            <v>0.0032948749420396877</v>
          </cell>
          <cell r="G178" t="str">
            <v>var174</v>
          </cell>
          <cell r="H178" t="str">
            <v>random part gone to zero - no way to estimate</v>
          </cell>
          <cell r="I178" t="str">
            <v>random part gone to zero - no way to estimate</v>
          </cell>
          <cell r="J178" t="e">
            <v>#REF!</v>
          </cell>
          <cell r="K178" t="str">
            <v>-</v>
          </cell>
          <cell r="L178" t="str">
            <v>-</v>
          </cell>
          <cell r="M178" t="str">
            <v>-</v>
          </cell>
          <cell r="N178" t="str">
            <v>-</v>
          </cell>
          <cell r="O178" t="str">
            <v>-</v>
          </cell>
          <cell r="P178" t="str">
            <v>-</v>
          </cell>
          <cell r="Q178" t="str">
            <v>-</v>
          </cell>
        </row>
        <row r="179">
          <cell r="B179" t="str">
            <v>typerstrR3</v>
          </cell>
          <cell r="C179" t="str">
            <v>typerstrR</v>
          </cell>
          <cell r="D179" t="e">
            <v>#REF!</v>
          </cell>
          <cell r="E179">
            <v>32</v>
          </cell>
          <cell r="F179">
            <v>0.050099555410086115</v>
          </cell>
          <cell r="G179" t="str">
            <v>var175</v>
          </cell>
          <cell r="H179">
            <v>0</v>
          </cell>
          <cell r="I179">
            <v>0</v>
          </cell>
          <cell r="J179" t="e">
            <v>#REF!</v>
          </cell>
          <cell r="K179" t="str">
            <v>zero</v>
          </cell>
          <cell r="L179" t="str">
            <v>zero</v>
          </cell>
          <cell r="M179" t="str">
            <v>zero</v>
          </cell>
          <cell r="N179" t="str">
            <v>zero</v>
          </cell>
          <cell r="O179" t="str">
            <v>zero</v>
          </cell>
          <cell r="P179" t="str">
            <v>zero</v>
          </cell>
        </row>
        <row r="180">
          <cell r="B180" t="str">
            <v>typerstrR4</v>
          </cell>
          <cell r="C180" t="str">
            <v>typerstrR</v>
          </cell>
          <cell r="D180" t="e">
            <v>#REF!</v>
          </cell>
          <cell r="E180">
            <v>5</v>
          </cell>
          <cell r="F180">
            <v>0.008196274172871724</v>
          </cell>
          <cell r="G180" t="str">
            <v>var176</v>
          </cell>
          <cell r="H180">
            <v>0</v>
          </cell>
          <cell r="I180">
            <v>0</v>
          </cell>
          <cell r="J180" t="e">
            <v>#REF!</v>
          </cell>
          <cell r="K180" t="str">
            <v>-</v>
          </cell>
          <cell r="L180" t="str">
            <v>-</v>
          </cell>
          <cell r="M180" t="str">
            <v>-</v>
          </cell>
          <cell r="N180" t="str">
            <v>-</v>
          </cell>
          <cell r="O180" t="str">
            <v>-</v>
          </cell>
          <cell r="P180" t="str">
            <v>-</v>
          </cell>
          <cell r="Q180" t="str">
            <v>-</v>
          </cell>
        </row>
        <row r="181">
          <cell r="B181" t="str">
            <v>typewstrR0</v>
          </cell>
          <cell r="C181" t="str">
            <v>typewstrR0</v>
          </cell>
          <cell r="D181" t="e">
            <v>#REF!</v>
          </cell>
          <cell r="E181">
            <v>6</v>
          </cell>
          <cell r="F181">
            <v>0.009819163734555386</v>
          </cell>
          <cell r="G181" t="str">
            <v>var177</v>
          </cell>
          <cell r="H181">
            <v>0</v>
          </cell>
          <cell r="I181">
            <v>0</v>
          </cell>
          <cell r="J181" t="e">
            <v>#REF!</v>
          </cell>
          <cell r="K181" t="str">
            <v>-</v>
          </cell>
          <cell r="L181" t="str">
            <v>-</v>
          </cell>
          <cell r="M181" t="str">
            <v>-</v>
          </cell>
          <cell r="N181" t="str">
            <v>-</v>
          </cell>
          <cell r="O181" t="str">
            <v>-</v>
          </cell>
          <cell r="P181" t="str">
            <v>-</v>
          </cell>
          <cell r="Q181" t="str">
            <v>-</v>
          </cell>
        </row>
        <row r="182">
          <cell r="B182" t="str">
            <v>typewstrR1</v>
          </cell>
          <cell r="C182" t="str">
            <v>typewstrR</v>
          </cell>
          <cell r="D182" t="e">
            <v>#REF!</v>
          </cell>
          <cell r="E182">
            <v>442</v>
          </cell>
          <cell r="F182">
            <v>0.1977143168862343</v>
          </cell>
          <cell r="G182" t="str">
            <v>var178</v>
          </cell>
          <cell r="H182">
            <v>0.0005541</v>
          </cell>
          <cell r="I182">
            <v>0.0005542</v>
          </cell>
          <cell r="J182" t="e">
            <v>#REF!</v>
          </cell>
          <cell r="K182">
            <v>0.0005541</v>
          </cell>
          <cell r="L182">
            <v>0.0028025284598830118</v>
          </cell>
          <cell r="M182">
            <v>2.802528459883012E-07</v>
          </cell>
          <cell r="N182">
            <v>0.000285632077619912</v>
          </cell>
          <cell r="O182">
            <v>5.5409999999999995</v>
          </cell>
          <cell r="P182">
            <v>2.802528459883012E-07</v>
          </cell>
          <cell r="Q182">
            <v>0.0003953450610765669</v>
          </cell>
        </row>
        <row r="183">
          <cell r="B183" t="str">
            <v>typewstrR2</v>
          </cell>
          <cell r="C183" t="str">
            <v>typewstrR</v>
          </cell>
          <cell r="D183" t="e">
            <v>#REF!</v>
          </cell>
          <cell r="E183">
            <v>0</v>
          </cell>
          <cell r="F183">
            <v>0</v>
          </cell>
          <cell r="G183" t="str">
            <v>no</v>
          </cell>
          <cell r="H183" t="str">
            <v>not included</v>
          </cell>
          <cell r="I183" t="str">
            <v>not included</v>
          </cell>
          <cell r="J183" t="e">
            <v>#REF!</v>
          </cell>
          <cell r="K183" t="str">
            <v>-</v>
          </cell>
          <cell r="L183" t="str">
            <v>-</v>
          </cell>
          <cell r="M183" t="str">
            <v>-</v>
          </cell>
          <cell r="N183" t="str">
            <v>-</v>
          </cell>
          <cell r="O183" t="str">
            <v>-</v>
          </cell>
          <cell r="P183" t="str">
            <v>-</v>
          </cell>
          <cell r="Q183" t="str">
            <v>-</v>
          </cell>
        </row>
        <row r="184">
          <cell r="B184" t="str">
            <v>typewstrR3</v>
          </cell>
          <cell r="C184" t="str">
            <v>typewstrR</v>
          </cell>
          <cell r="D184" t="e">
            <v>#REF!</v>
          </cell>
          <cell r="E184">
            <v>94</v>
          </cell>
          <cell r="F184">
            <v>0.13127130894907685</v>
          </cell>
          <cell r="G184" t="str">
            <v>var179</v>
          </cell>
          <cell r="H184">
            <v>0</v>
          </cell>
          <cell r="I184">
            <v>0</v>
          </cell>
          <cell r="J184" t="e">
            <v>#REF!</v>
          </cell>
          <cell r="K184" t="str">
            <v>zero</v>
          </cell>
          <cell r="L184" t="str">
            <v>zero</v>
          </cell>
          <cell r="M184" t="str">
            <v>zero</v>
          </cell>
          <cell r="N184" t="str">
            <v>zero</v>
          </cell>
          <cell r="O184" t="str">
            <v>zero</v>
          </cell>
          <cell r="P184" t="str">
            <v>zero</v>
          </cell>
        </row>
        <row r="185">
          <cell r="B185" t="str">
            <v>typewstrR4</v>
          </cell>
          <cell r="C185" t="str">
            <v>typewstrR</v>
          </cell>
          <cell r="D185" t="e">
            <v>#REF!</v>
          </cell>
          <cell r="E185">
            <v>27</v>
          </cell>
          <cell r="F185">
            <v>0.0426397185173066</v>
          </cell>
          <cell r="G185" t="str">
            <v>var180</v>
          </cell>
          <cell r="H185">
            <v>0</v>
          </cell>
          <cell r="I185">
            <v>0</v>
          </cell>
          <cell r="J185" t="e">
            <v>#REF!</v>
          </cell>
          <cell r="K185" t="str">
            <v>zero</v>
          </cell>
          <cell r="L185" t="str">
            <v>zero</v>
          </cell>
          <cell r="M185" t="str">
            <v>zero</v>
          </cell>
          <cell r="N185" t="str">
            <v>zero</v>
          </cell>
          <cell r="O185" t="str">
            <v>zero</v>
          </cell>
          <cell r="P185" t="str">
            <v>zero</v>
          </cell>
        </row>
        <row r="186">
          <cell r="B186" t="str">
            <v>typewstrR5</v>
          </cell>
          <cell r="C186" t="str">
            <v>typewstrR</v>
          </cell>
          <cell r="D186" t="e">
            <v>#REF!</v>
          </cell>
          <cell r="E186">
            <v>17</v>
          </cell>
          <cell r="F186">
            <v>0.02731091290947299</v>
          </cell>
          <cell r="G186" t="str">
            <v>var181</v>
          </cell>
          <cell r="H186">
            <v>0</v>
          </cell>
          <cell r="I186">
            <v>0</v>
          </cell>
          <cell r="J186" t="e">
            <v>#REF!</v>
          </cell>
          <cell r="K186" t="str">
            <v>zero</v>
          </cell>
          <cell r="L186" t="str">
            <v>zero</v>
          </cell>
          <cell r="M186" t="str">
            <v>zero</v>
          </cell>
          <cell r="N186" t="str">
            <v>zero</v>
          </cell>
          <cell r="O186" t="str">
            <v>zero</v>
          </cell>
          <cell r="P186" t="str">
            <v>zero</v>
          </cell>
        </row>
        <row r="187">
          <cell r="B187" t="str">
            <v>typewstrR6</v>
          </cell>
          <cell r="C187" t="str">
            <v>typewstrR</v>
          </cell>
          <cell r="D187" t="e">
            <v>#REF!</v>
          </cell>
          <cell r="E187">
            <v>10</v>
          </cell>
          <cell r="F187">
            <v>0.01625617107165259</v>
          </cell>
          <cell r="G187" t="str">
            <v>var182</v>
          </cell>
          <cell r="H187">
            <v>0</v>
          </cell>
          <cell r="I187">
            <v>0</v>
          </cell>
          <cell r="J187" t="e">
            <v>#REF!</v>
          </cell>
          <cell r="K187" t="str">
            <v>-</v>
          </cell>
          <cell r="L187" t="str">
            <v>-</v>
          </cell>
          <cell r="M187" t="str">
            <v>-</v>
          </cell>
          <cell r="N187" t="str">
            <v>-</v>
          </cell>
          <cell r="O187" t="str">
            <v>-</v>
          </cell>
          <cell r="P187" t="str">
            <v>-</v>
          </cell>
          <cell r="Q187" t="str">
            <v>-</v>
          </cell>
        </row>
        <row r="188">
          <cell r="B188" t="str">
            <v>typewstrR7</v>
          </cell>
          <cell r="C188" t="str">
            <v>typewstrR</v>
          </cell>
          <cell r="D188" t="e">
            <v>#REF!</v>
          </cell>
          <cell r="E188">
            <v>10</v>
          </cell>
          <cell r="F188">
            <v>0.01625617107165267</v>
          </cell>
          <cell r="G188" t="str">
            <v>var183</v>
          </cell>
          <cell r="H188">
            <v>0</v>
          </cell>
          <cell r="I188">
            <v>0</v>
          </cell>
          <cell r="J188" t="e">
            <v>#REF!</v>
          </cell>
          <cell r="K188" t="str">
            <v>-</v>
          </cell>
          <cell r="L188" t="str">
            <v>-</v>
          </cell>
          <cell r="M188" t="str">
            <v>-</v>
          </cell>
          <cell r="N188" t="str">
            <v>-</v>
          </cell>
          <cell r="O188" t="str">
            <v>-</v>
          </cell>
          <cell r="P188" t="str">
            <v>-</v>
          </cell>
          <cell r="Q188" t="str">
            <v>-</v>
          </cell>
        </row>
        <row r="189">
          <cell r="B189" t="str">
            <v>typewstrR8</v>
          </cell>
          <cell r="C189" t="str">
            <v>typewstrR</v>
          </cell>
          <cell r="D189" t="e">
            <v>#REF!</v>
          </cell>
          <cell r="E189">
            <v>0</v>
          </cell>
          <cell r="F189">
            <v>0</v>
          </cell>
          <cell r="G189" t="str">
            <v>no</v>
          </cell>
          <cell r="H189" t="str">
            <v>not included</v>
          </cell>
          <cell r="I189" t="str">
            <v>not included</v>
          </cell>
          <cell r="J189" t="e">
            <v>#REF!</v>
          </cell>
          <cell r="K189" t="str">
            <v>-</v>
          </cell>
          <cell r="L189" t="str">
            <v>-</v>
          </cell>
          <cell r="M189" t="str">
            <v>-</v>
          </cell>
          <cell r="N189" t="str">
            <v>-</v>
          </cell>
          <cell r="O189" t="str">
            <v>-</v>
          </cell>
          <cell r="P189" t="str">
            <v>-</v>
          </cell>
          <cell r="Q189" t="str">
            <v>-</v>
          </cell>
        </row>
        <row r="190">
          <cell r="B190" t="str">
            <v>typewfinR0</v>
          </cell>
          <cell r="C190" t="str">
            <v>typewfinR0</v>
          </cell>
          <cell r="D190" t="e">
            <v>#REF!</v>
          </cell>
          <cell r="E190">
            <v>18</v>
          </cell>
          <cell r="F190">
            <v>0.028868341379592335</v>
          </cell>
          <cell r="G190" t="str">
            <v>var184</v>
          </cell>
          <cell r="H190">
            <v>0</v>
          </cell>
          <cell r="I190">
            <v>0</v>
          </cell>
          <cell r="J190" t="e">
            <v>#REF!</v>
          </cell>
          <cell r="K190" t="str">
            <v>zero</v>
          </cell>
          <cell r="L190" t="str">
            <v>zero</v>
          </cell>
          <cell r="M190" t="str">
            <v>zero</v>
          </cell>
          <cell r="N190" t="str">
            <v>zero</v>
          </cell>
          <cell r="O190" t="str">
            <v>zero</v>
          </cell>
          <cell r="P190" t="str">
            <v>zero</v>
          </cell>
        </row>
        <row r="191">
          <cell r="B191" t="str">
            <v>typewfinR1</v>
          </cell>
          <cell r="C191" t="str">
            <v>typewfinR</v>
          </cell>
          <cell r="D191" t="e">
            <v>#REF!</v>
          </cell>
          <cell r="E191">
            <v>439</v>
          </cell>
          <cell r="F191">
            <v>0.19996454190873425</v>
          </cell>
          <cell r="G191" t="str">
            <v>var185</v>
          </cell>
          <cell r="H191" t="str">
            <v>random part gone to zero - no way to estimate</v>
          </cell>
          <cell r="I191" t="str">
            <v>random part gone to zero - no way to estimate</v>
          </cell>
          <cell r="J191" t="e">
            <v>#REF!</v>
          </cell>
          <cell r="K191" t="str">
            <v>*</v>
          </cell>
          <cell r="L191" t="str">
            <v>*</v>
          </cell>
          <cell r="M191" t="str">
            <v>*</v>
          </cell>
          <cell r="N191" t="str">
            <v>*</v>
          </cell>
          <cell r="O191" t="str">
            <v>*</v>
          </cell>
          <cell r="P191" t="str">
            <v>*</v>
          </cell>
          <cell r="Q191" t="str">
            <v>*</v>
          </cell>
        </row>
        <row r="192">
          <cell r="B192" t="str">
            <v>typewfinR2</v>
          </cell>
          <cell r="C192" t="str">
            <v>typewfinR</v>
          </cell>
          <cell r="D192" t="e">
            <v>#REF!</v>
          </cell>
          <cell r="E192">
            <v>10</v>
          </cell>
          <cell r="F192">
            <v>0.016256171071652552</v>
          </cell>
          <cell r="G192" t="str">
            <v>var186</v>
          </cell>
          <cell r="H192" t="str">
            <v>random part gone to zero - no way to estimate</v>
          </cell>
          <cell r="I192" t="str">
            <v>random part gone to zero - no way to estimate</v>
          </cell>
          <cell r="J192" t="e">
            <v>#REF!</v>
          </cell>
          <cell r="K192" t="str">
            <v>-</v>
          </cell>
          <cell r="L192" t="str">
            <v>-</v>
          </cell>
          <cell r="M192" t="str">
            <v>-</v>
          </cell>
          <cell r="N192" t="str">
            <v>-</v>
          </cell>
          <cell r="O192" t="str">
            <v>-</v>
          </cell>
          <cell r="P192" t="str">
            <v>-</v>
          </cell>
          <cell r="Q192" t="str">
            <v>-</v>
          </cell>
        </row>
        <row r="193">
          <cell r="B193" t="str">
            <v>typewfinR3</v>
          </cell>
          <cell r="C193" t="str">
            <v>typewfinR</v>
          </cell>
          <cell r="D193" t="e">
            <v>#REF!</v>
          </cell>
          <cell r="E193">
            <v>131</v>
          </cell>
          <cell r="F193">
            <v>0.1697215176063075</v>
          </cell>
          <cell r="G193" t="str">
            <v>var187</v>
          </cell>
          <cell r="H193">
            <v>0</v>
          </cell>
          <cell r="I193">
            <v>0</v>
          </cell>
          <cell r="J193" t="e">
            <v>#REF!</v>
          </cell>
          <cell r="K193" t="str">
            <v>zero</v>
          </cell>
          <cell r="L193" t="str">
            <v>zero</v>
          </cell>
          <cell r="M193" t="str">
            <v>zero</v>
          </cell>
          <cell r="N193" t="str">
            <v>zero</v>
          </cell>
          <cell r="O193" t="str">
            <v>zero</v>
          </cell>
          <cell r="P193" t="str">
            <v>zero</v>
          </cell>
        </row>
        <row r="194">
          <cell r="B194" t="str">
            <v>typewfinR7</v>
          </cell>
          <cell r="C194" t="str">
            <v>typewfinR</v>
          </cell>
          <cell r="D194" t="e">
            <v>#REF!</v>
          </cell>
          <cell r="E194">
            <v>7</v>
          </cell>
          <cell r="F194">
            <v>0.011436598205275197</v>
          </cell>
          <cell r="G194" t="str">
            <v>var188</v>
          </cell>
          <cell r="H194">
            <v>0</v>
          </cell>
          <cell r="I194">
            <v>0</v>
          </cell>
          <cell r="J194" t="e">
            <v>#REF!</v>
          </cell>
          <cell r="K194" t="str">
            <v>-</v>
          </cell>
          <cell r="L194" t="str">
            <v>-</v>
          </cell>
          <cell r="M194" t="str">
            <v>-</v>
          </cell>
          <cell r="N194" t="str">
            <v>-</v>
          </cell>
          <cell r="O194" t="str">
            <v>-</v>
          </cell>
          <cell r="P194" t="str">
            <v>-</v>
          </cell>
          <cell r="Q194" t="str">
            <v>-</v>
          </cell>
        </row>
        <row r="195">
          <cell r="B195" t="str">
            <v>typewinR0</v>
          </cell>
          <cell r="C195" t="str">
            <v>typewinR0</v>
          </cell>
          <cell r="D195" t="e">
            <v>#REF!</v>
          </cell>
          <cell r="E195">
            <v>17</v>
          </cell>
          <cell r="F195">
            <v>0.02731091290947292</v>
          </cell>
          <cell r="G195" t="str">
            <v>var189</v>
          </cell>
          <cell r="H195">
            <v>0.0001384</v>
          </cell>
          <cell r="I195">
            <v>0.0001384</v>
          </cell>
          <cell r="J195" t="e">
            <v>#REF!</v>
          </cell>
          <cell r="K195">
            <v>0.0001384</v>
          </cell>
          <cell r="L195">
            <v>0.005067571357235565</v>
          </cell>
          <cell r="M195">
            <v>5.067571357235565E-07</v>
          </cell>
          <cell r="N195">
            <v>7.134358336508901E-05</v>
          </cell>
          <cell r="O195">
            <v>1.3840000000000001</v>
          </cell>
          <cell r="P195">
            <v>5.067571357235565E-07</v>
          </cell>
          <cell r="Q195">
            <v>9.874707896227552E-05</v>
          </cell>
        </row>
        <row r="196">
          <cell r="B196" t="str">
            <v>typewinR1</v>
          </cell>
          <cell r="C196" t="str">
            <v>typewinR</v>
          </cell>
          <cell r="D196" t="e">
            <v>#REF!</v>
          </cell>
          <cell r="E196">
            <v>19</v>
          </cell>
          <cell r="F196">
            <v>0.030420314758748585</v>
          </cell>
          <cell r="G196" t="str">
            <v>var190</v>
          </cell>
          <cell r="H196">
            <v>0.0009332</v>
          </cell>
          <cell r="I196">
            <v>0.0009332</v>
          </cell>
          <cell r="J196" t="e">
            <v>#REF!</v>
          </cell>
          <cell r="K196">
            <v>0.0009332</v>
          </cell>
          <cell r="L196">
            <v>0.030676868645207585</v>
          </cell>
          <cell r="M196">
            <v>3.0676868645207585E-06</v>
          </cell>
          <cell r="N196">
            <v>0.00048105369939523894</v>
          </cell>
          <cell r="O196">
            <v>9.332</v>
          </cell>
          <cell r="P196">
            <v>3.0676868645207585E-06</v>
          </cell>
          <cell r="Q196">
            <v>0.00066582929254043</v>
          </cell>
        </row>
        <row r="197">
          <cell r="B197" t="str">
            <v>typewinR2</v>
          </cell>
          <cell r="C197" t="str">
            <v>typewinR</v>
          </cell>
          <cell r="D197" t="e">
            <v>#REF!</v>
          </cell>
          <cell r="E197">
            <v>13</v>
          </cell>
          <cell r="F197">
            <v>0.021026648119357512</v>
          </cell>
          <cell r="G197" t="str">
            <v>var191</v>
          </cell>
          <cell r="H197">
            <v>0</v>
          </cell>
          <cell r="I197">
            <v>0</v>
          </cell>
          <cell r="J197" t="e">
            <v>#REF!</v>
          </cell>
          <cell r="K197" t="str">
            <v>zero</v>
          </cell>
          <cell r="L197" t="str">
            <v>zero</v>
          </cell>
          <cell r="M197" t="str">
            <v>zero</v>
          </cell>
          <cell r="N197" t="str">
            <v>zero</v>
          </cell>
          <cell r="O197" t="str">
            <v>zero</v>
          </cell>
          <cell r="P197" t="str">
            <v>zero</v>
          </cell>
        </row>
        <row r="198">
          <cell r="B198" t="str">
            <v>typewinR3</v>
          </cell>
          <cell r="C198" t="str">
            <v>typewinR</v>
          </cell>
          <cell r="D198" t="e">
            <v>#REF!</v>
          </cell>
          <cell r="E198">
            <v>4</v>
          </cell>
          <cell r="F198">
            <v>0.006567929520224695</v>
          </cell>
          <cell r="G198" t="str">
            <v>var192</v>
          </cell>
          <cell r="H198">
            <v>0</v>
          </cell>
          <cell r="I198">
            <v>0</v>
          </cell>
          <cell r="J198" t="e">
            <v>#REF!</v>
          </cell>
          <cell r="K198" t="str">
            <v>-</v>
          </cell>
          <cell r="L198" t="str">
            <v>-</v>
          </cell>
          <cell r="M198" t="str">
            <v>-</v>
          </cell>
          <cell r="N198" t="str">
            <v>-</v>
          </cell>
          <cell r="O198" t="str">
            <v>-</v>
          </cell>
          <cell r="P198" t="str">
            <v>-</v>
          </cell>
          <cell r="Q198" t="str">
            <v>-</v>
          </cell>
        </row>
        <row r="199">
          <cell r="B199" t="str">
            <v>typewinR4</v>
          </cell>
          <cell r="C199" t="str">
            <v>typewinR</v>
          </cell>
          <cell r="D199" t="e">
            <v>#REF!</v>
          </cell>
          <cell r="E199">
            <v>2</v>
          </cell>
          <cell r="F199">
            <v>0.003294874942039662</v>
          </cell>
          <cell r="G199" t="str">
            <v>var193</v>
          </cell>
          <cell r="H199">
            <v>0</v>
          </cell>
          <cell r="I199">
            <v>0</v>
          </cell>
          <cell r="J199" t="e">
            <v>#REF!</v>
          </cell>
          <cell r="K199" t="str">
            <v>-</v>
          </cell>
          <cell r="L199" t="str">
            <v>-</v>
          </cell>
          <cell r="M199" t="str">
            <v>-</v>
          </cell>
          <cell r="N199" t="str">
            <v>-</v>
          </cell>
          <cell r="O199" t="str">
            <v>-</v>
          </cell>
          <cell r="P199" t="str">
            <v>-</v>
          </cell>
          <cell r="Q199" t="str">
            <v>-</v>
          </cell>
        </row>
        <row r="200">
          <cell r="B200" t="str">
            <v>typewinR5</v>
          </cell>
          <cell r="C200" t="str">
            <v>typewinR</v>
          </cell>
          <cell r="D200" t="e">
            <v>#REF!</v>
          </cell>
          <cell r="E200">
            <v>53</v>
          </cell>
          <cell r="F200">
            <v>0.07994163052668944</v>
          </cell>
          <cell r="G200" t="str">
            <v>var194</v>
          </cell>
          <cell r="H200">
            <v>0</v>
          </cell>
          <cell r="I200">
            <v>0</v>
          </cell>
          <cell r="J200" t="e">
            <v>#REF!</v>
          </cell>
          <cell r="K200" t="str">
            <v>zero</v>
          </cell>
          <cell r="L200" t="str">
            <v>zero</v>
          </cell>
          <cell r="M200" t="str">
            <v>zero</v>
          </cell>
          <cell r="N200" t="str">
            <v>zero</v>
          </cell>
          <cell r="O200" t="str">
            <v>zero</v>
          </cell>
          <cell r="P200" t="str">
            <v>zero</v>
          </cell>
        </row>
        <row r="201">
          <cell r="B201" t="str">
            <v>typewinR6</v>
          </cell>
          <cell r="C201" t="str">
            <v>typewinR</v>
          </cell>
          <cell r="D201" t="e">
            <v>#REF!</v>
          </cell>
          <cell r="E201">
            <v>484</v>
          </cell>
          <cell r="F201">
            <v>0.16105610561056075</v>
          </cell>
          <cell r="G201" t="str">
            <v>var195</v>
          </cell>
          <cell r="H201">
            <v>0.0010377</v>
          </cell>
          <cell r="I201">
            <v>0.0010377</v>
          </cell>
          <cell r="J201" t="e">
            <v>#REF!</v>
          </cell>
          <cell r="K201">
            <v>0.0010377</v>
          </cell>
          <cell r="L201">
            <v>0.0064430963114754216</v>
          </cell>
          <cell r="M201">
            <v>6.443096311475421E-07</v>
          </cell>
          <cell r="N201">
            <v>0.0005349222287424339</v>
          </cell>
          <cell r="O201">
            <v>10.376999999999999</v>
          </cell>
          <cell r="P201">
            <v>6.443096311475422E-07</v>
          </cell>
          <cell r="Q201">
            <v>0.0007403890450805874</v>
          </cell>
        </row>
        <row r="202">
          <cell r="B202" t="str">
            <v>typewinR7</v>
          </cell>
          <cell r="C202" t="str">
            <v>typewinR</v>
          </cell>
          <cell r="D202" t="e">
            <v>#REF!</v>
          </cell>
          <cell r="E202">
            <v>14</v>
          </cell>
          <cell r="F202">
            <v>0.022605896953331497</v>
          </cell>
          <cell r="G202" t="str">
            <v>var196</v>
          </cell>
          <cell r="H202">
            <v>0</v>
          </cell>
          <cell r="I202">
            <v>0</v>
          </cell>
          <cell r="J202" t="e">
            <v>#REF!</v>
          </cell>
          <cell r="K202" t="str">
            <v>zero</v>
          </cell>
          <cell r="L202" t="str">
            <v>zero</v>
          </cell>
          <cell r="M202" t="str">
            <v>zero</v>
          </cell>
          <cell r="N202" t="str">
            <v>zero</v>
          </cell>
          <cell r="O202" t="str">
            <v>zero</v>
          </cell>
          <cell r="P202" t="str">
            <v>zero</v>
          </cell>
        </row>
        <row r="203">
          <cell r="B203" t="str">
            <v>dwtypenxR1</v>
          </cell>
          <cell r="C203" t="str">
            <v>dwtypenxR</v>
          </cell>
          <cell r="D203" t="e">
            <v>#REF!</v>
          </cell>
          <cell r="E203">
            <v>62</v>
          </cell>
          <cell r="F203">
            <v>0.09199465401085585</v>
          </cell>
          <cell r="G203" t="str">
            <v>var197</v>
          </cell>
          <cell r="H203">
            <v>0</v>
          </cell>
          <cell r="I203">
            <v>0</v>
          </cell>
          <cell r="J203" t="e">
            <v>#REF!</v>
          </cell>
          <cell r="K203" t="str">
            <v>zero</v>
          </cell>
          <cell r="L203" t="str">
            <v>zero</v>
          </cell>
          <cell r="M203" t="str">
            <v>zero</v>
          </cell>
          <cell r="N203" t="str">
            <v>zero</v>
          </cell>
          <cell r="O203" t="str">
            <v>zero</v>
          </cell>
          <cell r="P203" t="str">
            <v>zero</v>
          </cell>
        </row>
        <row r="204">
          <cell r="B204" t="str">
            <v>dwtypenxR2</v>
          </cell>
          <cell r="C204" t="str">
            <v>dwtypenxR</v>
          </cell>
          <cell r="D204" t="e">
            <v>#REF!</v>
          </cell>
          <cell r="E204">
            <v>108</v>
          </cell>
          <cell r="F204">
            <v>0.14669830619425703</v>
          </cell>
          <cell r="G204" t="str">
            <v>var198</v>
          </cell>
          <cell r="H204" t="str">
            <v>random part gone to zero - no way to estimate</v>
          </cell>
          <cell r="I204" t="str">
            <v>random part gone to zero - no way to estimate</v>
          </cell>
          <cell r="J204" t="e">
            <v>#REF!</v>
          </cell>
          <cell r="K204" t="str">
            <v>*</v>
          </cell>
          <cell r="L204" t="str">
            <v>*</v>
          </cell>
          <cell r="M204" t="str">
            <v>*</v>
          </cell>
          <cell r="N204" t="str">
            <v>*</v>
          </cell>
          <cell r="O204" t="str">
            <v>*</v>
          </cell>
          <cell r="P204" t="str">
            <v>*</v>
          </cell>
          <cell r="Q204" t="str">
            <v>*</v>
          </cell>
        </row>
        <row r="205">
          <cell r="B205" t="str">
            <v>dwtypenxR3</v>
          </cell>
          <cell r="C205" t="str">
            <v>dwtypenxR</v>
          </cell>
          <cell r="D205" t="e">
            <v>#REF!</v>
          </cell>
          <cell r="E205">
            <v>150</v>
          </cell>
          <cell r="F205">
            <v>0.18656411095654987</v>
          </cell>
          <cell r="G205" t="str">
            <v>var199</v>
          </cell>
          <cell r="H205">
            <v>0</v>
          </cell>
          <cell r="I205">
            <v>0</v>
          </cell>
          <cell r="J205" t="e">
            <v>#REF!</v>
          </cell>
          <cell r="K205" t="str">
            <v>zero</v>
          </cell>
          <cell r="L205" t="str">
            <v>zero</v>
          </cell>
          <cell r="M205" t="str">
            <v>zero</v>
          </cell>
          <cell r="N205" t="str">
            <v>zero</v>
          </cell>
          <cell r="O205" t="str">
            <v>zero</v>
          </cell>
          <cell r="P205" t="str">
            <v>zero</v>
          </cell>
        </row>
        <row r="206">
          <cell r="B206" t="str">
            <v>dwtypenxR4</v>
          </cell>
          <cell r="C206" t="str">
            <v>dwtypenxR</v>
          </cell>
          <cell r="D206" t="e">
            <v>#REF!</v>
          </cell>
          <cell r="E206">
            <v>54</v>
          </cell>
          <cell r="F206">
            <v>0.0813026757221174</v>
          </cell>
          <cell r="G206" t="str">
            <v>var200</v>
          </cell>
          <cell r="H206" t="str">
            <v>random part gone to zero - no way to estimate</v>
          </cell>
          <cell r="I206" t="str">
            <v>random part gone to zero - no way to estimate</v>
          </cell>
          <cell r="J206" t="e">
            <v>#REF!</v>
          </cell>
          <cell r="K206" t="str">
            <v>*</v>
          </cell>
          <cell r="L206" t="str">
            <v>*</v>
          </cell>
          <cell r="M206" t="str">
            <v>*</v>
          </cell>
          <cell r="N206" t="str">
            <v>*</v>
          </cell>
          <cell r="O206" t="str">
            <v>*</v>
          </cell>
          <cell r="P206" t="str">
            <v>*</v>
          </cell>
          <cell r="Q206" t="str">
            <v>*</v>
          </cell>
        </row>
        <row r="207">
          <cell r="B207" t="str">
            <v>dwtypenxR5</v>
          </cell>
          <cell r="C207" t="str">
            <v>dwtypenxR</v>
          </cell>
          <cell r="D207" t="e">
            <v>#REF!</v>
          </cell>
          <cell r="E207">
            <v>54</v>
          </cell>
          <cell r="F207">
            <v>0.08130267572211716</v>
          </cell>
          <cell r="G207" t="str">
            <v>var201</v>
          </cell>
          <cell r="H207" t="str">
            <v>random part gone to zero - no way to estimate</v>
          </cell>
          <cell r="I207" t="str">
            <v>random part gone to zero - no way to estimate</v>
          </cell>
          <cell r="J207" t="e">
            <v>#REF!</v>
          </cell>
          <cell r="K207" t="str">
            <v>*</v>
          </cell>
          <cell r="L207" t="str">
            <v>*</v>
          </cell>
          <cell r="M207" t="str">
            <v>*</v>
          </cell>
          <cell r="N207" t="str">
            <v>*</v>
          </cell>
          <cell r="O207" t="str">
            <v>*</v>
          </cell>
          <cell r="P207" t="str">
            <v>*</v>
          </cell>
          <cell r="Q207" t="str">
            <v>*</v>
          </cell>
        </row>
        <row r="208">
          <cell r="B208" t="str">
            <v>dwtypenxR6</v>
          </cell>
          <cell r="C208" t="str">
            <v>dwtypenxR</v>
          </cell>
          <cell r="D208" t="e">
            <v>#REF!</v>
          </cell>
          <cell r="E208">
            <v>23</v>
          </cell>
          <cell r="F208">
            <v>0.0365736573657361</v>
          </cell>
          <cell r="G208" t="str">
            <v>var202</v>
          </cell>
          <cell r="H208">
            <v>0</v>
          </cell>
          <cell r="I208">
            <v>0</v>
          </cell>
          <cell r="J208" t="e">
            <v>#REF!</v>
          </cell>
          <cell r="K208" t="str">
            <v>zero</v>
          </cell>
          <cell r="L208" t="str">
            <v>zero</v>
          </cell>
          <cell r="M208" t="str">
            <v>zero</v>
          </cell>
          <cell r="N208" t="str">
            <v>zero</v>
          </cell>
          <cell r="O208" t="str">
            <v>zero</v>
          </cell>
          <cell r="P208" t="str">
            <v>zero</v>
          </cell>
        </row>
        <row r="209">
          <cell r="B209" t="str">
            <v>dwtypenxR7</v>
          </cell>
          <cell r="C209" t="str">
            <v>dwtypenxR</v>
          </cell>
          <cell r="D209" t="e">
            <v>#REF!</v>
          </cell>
          <cell r="E209">
            <v>137</v>
          </cell>
          <cell r="F209">
            <v>0.17525297984344038</v>
          </cell>
          <cell r="G209" t="str">
            <v>var203</v>
          </cell>
          <cell r="H209">
            <v>0</v>
          </cell>
          <cell r="I209">
            <v>0</v>
          </cell>
          <cell r="J209" t="e">
            <v>#REF!</v>
          </cell>
          <cell r="K209" t="str">
            <v>zero</v>
          </cell>
          <cell r="L209" t="str">
            <v>zero</v>
          </cell>
          <cell r="M209" t="str">
            <v>zero</v>
          </cell>
          <cell r="N209" t="str">
            <v>zero</v>
          </cell>
          <cell r="O209" t="str">
            <v>zero</v>
          </cell>
          <cell r="P209" t="str">
            <v>zero</v>
          </cell>
        </row>
        <row r="210">
          <cell r="B210" t="str">
            <v>dwtypenxR8</v>
          </cell>
          <cell r="C210" t="str">
            <v>dwtypenxR</v>
          </cell>
          <cell r="D210" t="e">
            <v>#REF!</v>
          </cell>
          <cell r="E210">
            <v>18</v>
          </cell>
          <cell r="F210">
            <v>0.028868341379592412</v>
          </cell>
          <cell r="G210" t="str">
            <v>var204</v>
          </cell>
          <cell r="H210" t="str">
            <v>random part gone to zero - no way to estimate</v>
          </cell>
          <cell r="I210" t="str">
            <v>random part gone to zero - no way to estimate</v>
          </cell>
          <cell r="J210" t="e">
            <v>#REF!</v>
          </cell>
          <cell r="K210" t="str">
            <v>*</v>
          </cell>
          <cell r="L210" t="str">
            <v>*</v>
          </cell>
          <cell r="M210" t="str">
            <v>*</v>
          </cell>
          <cell r="N210" t="str">
            <v>*</v>
          </cell>
          <cell r="O210" t="str">
            <v>*</v>
          </cell>
          <cell r="P210" t="str">
            <v>*</v>
          </cell>
          <cell r="Q210" t="str">
            <v>*</v>
          </cell>
        </row>
        <row r="211">
          <cell r="B211" t="str">
            <v>Dwage6xR1</v>
          </cell>
          <cell r="C211" t="str">
            <v>DwagexR</v>
          </cell>
          <cell r="D211" t="e">
            <v>#REF!</v>
          </cell>
          <cell r="E211">
            <v>76</v>
          </cell>
          <cell r="F211">
            <v>0.10986553200774714</v>
          </cell>
          <cell r="G211" t="str">
            <v>var205</v>
          </cell>
          <cell r="H211">
            <v>0.0009499</v>
          </cell>
          <cell r="I211">
            <v>0.0009499</v>
          </cell>
          <cell r="J211" t="e">
            <v>#REF!</v>
          </cell>
          <cell r="K211">
            <v>0.0009499</v>
          </cell>
          <cell r="L211">
            <v>0.008646023758689106</v>
          </cell>
          <cell r="M211">
            <v>8.646023758689106E-07</v>
          </cell>
          <cell r="N211">
            <v>0.0004896623543244079</v>
          </cell>
          <cell r="O211">
            <v>9.499</v>
          </cell>
          <cell r="P211">
            <v>8.646023758689105E-07</v>
          </cell>
          <cell r="Q211">
            <v>0.0006777445831377566</v>
          </cell>
        </row>
        <row r="212">
          <cell r="B212" t="str">
            <v>Dwage6xR2</v>
          </cell>
          <cell r="C212" t="str">
            <v>DwagexR</v>
          </cell>
          <cell r="D212" t="e">
            <v>#REF!</v>
          </cell>
          <cell r="E212">
            <v>119</v>
          </cell>
          <cell r="F212">
            <v>0.15806944330796546</v>
          </cell>
          <cell r="G212" t="str">
            <v>var206</v>
          </cell>
          <cell r="H212">
            <v>0.0015484</v>
          </cell>
          <cell r="I212">
            <v>0.0015484</v>
          </cell>
          <cell r="J212" t="e">
            <v>#REF!</v>
          </cell>
          <cell r="K212">
            <v>0.0015484</v>
          </cell>
          <cell r="L212">
            <v>0.009795694649112317</v>
          </cell>
          <cell r="M212">
            <v>9.795694649112318E-07</v>
          </cell>
          <cell r="N212">
            <v>0.000798182113312889</v>
          </cell>
          <cell r="O212">
            <v>15.483999999999998</v>
          </cell>
          <cell r="P212">
            <v>9.795694649112318E-07</v>
          </cell>
          <cell r="Q212">
            <v>0.001104768620413204</v>
          </cell>
        </row>
        <row r="213">
          <cell r="B213" t="str">
            <v>Dwage6xR3</v>
          </cell>
          <cell r="C213" t="str">
            <v>DwagexR</v>
          </cell>
          <cell r="D213" t="e">
            <v>#REF!</v>
          </cell>
          <cell r="E213">
            <v>174</v>
          </cell>
          <cell r="F213">
            <v>0.205024138777511</v>
          </cell>
          <cell r="G213" t="str">
            <v>var207</v>
          </cell>
          <cell r="H213">
            <v>0</v>
          </cell>
          <cell r="I213">
            <v>0</v>
          </cell>
          <cell r="J213" t="e">
            <v>#REF!</v>
          </cell>
          <cell r="K213" t="str">
            <v>zero</v>
          </cell>
          <cell r="L213" t="str">
            <v>zero</v>
          </cell>
          <cell r="M213" t="str">
            <v>zero</v>
          </cell>
          <cell r="N213" t="str">
            <v>zero</v>
          </cell>
          <cell r="O213" t="str">
            <v>zero</v>
          </cell>
          <cell r="P213" t="str">
            <v>zero</v>
          </cell>
        </row>
        <row r="214">
          <cell r="B214" t="str">
            <v>Dwage6xR4</v>
          </cell>
          <cell r="C214" t="str">
            <v>DwagexR</v>
          </cell>
          <cell r="D214" t="e">
            <v>#REF!</v>
          </cell>
          <cell r="E214">
            <v>87</v>
          </cell>
          <cell r="F214">
            <v>0.12315686114066005</v>
          </cell>
          <cell r="G214" t="str">
            <v>var208</v>
          </cell>
          <cell r="H214">
            <v>0</v>
          </cell>
          <cell r="I214">
            <v>0</v>
          </cell>
          <cell r="J214" t="e">
            <v>#REF!</v>
          </cell>
          <cell r="K214" t="str">
            <v>zero</v>
          </cell>
          <cell r="L214" t="str">
            <v>zero</v>
          </cell>
          <cell r="M214" t="str">
            <v>zero</v>
          </cell>
          <cell r="N214" t="str">
            <v>zero</v>
          </cell>
          <cell r="O214" t="str">
            <v>zero</v>
          </cell>
          <cell r="P214" t="str">
            <v>zero</v>
          </cell>
        </row>
        <row r="215">
          <cell r="B215" t="str">
            <v>Dwage6xR5</v>
          </cell>
          <cell r="C215" t="str">
            <v>DwagexR</v>
          </cell>
          <cell r="D215" t="e">
            <v>#REF!</v>
          </cell>
          <cell r="E215">
            <v>44</v>
          </cell>
          <cell r="F215">
            <v>0.0674467446744674</v>
          </cell>
          <cell r="G215" t="str">
            <v>var209</v>
          </cell>
          <cell r="H215">
            <v>0</v>
          </cell>
          <cell r="I215">
            <v>0</v>
          </cell>
          <cell r="J215" t="e">
            <v>#REF!</v>
          </cell>
          <cell r="K215" t="str">
            <v>zero</v>
          </cell>
          <cell r="L215" t="str">
            <v>zero</v>
          </cell>
          <cell r="M215" t="str">
            <v>zero</v>
          </cell>
          <cell r="N215" t="str">
            <v>zero</v>
          </cell>
          <cell r="O215" t="str">
            <v>zero</v>
          </cell>
          <cell r="P215" t="str">
            <v>zero</v>
          </cell>
        </row>
        <row r="216">
          <cell r="B216" t="str">
            <v>Dwage6xR6</v>
          </cell>
          <cell r="C216" t="str">
            <v>DwagexR</v>
          </cell>
          <cell r="D216" t="e">
            <v>#REF!</v>
          </cell>
          <cell r="E216">
            <v>106</v>
          </cell>
          <cell r="F216">
            <v>0.14455991053650902</v>
          </cell>
          <cell r="G216" t="str">
            <v>var210</v>
          </cell>
          <cell r="H216">
            <v>0</v>
          </cell>
          <cell r="I216">
            <v>0</v>
          </cell>
          <cell r="J216" t="e">
            <v>#REF!</v>
          </cell>
          <cell r="K216" t="str">
            <v>zero</v>
          </cell>
          <cell r="L216" t="str">
            <v>zero</v>
          </cell>
          <cell r="M216" t="str">
            <v>zero</v>
          </cell>
          <cell r="N216" t="str">
            <v>zero</v>
          </cell>
          <cell r="O216" t="str">
            <v>zero</v>
          </cell>
          <cell r="P216" t="str">
            <v>zero</v>
          </cell>
        </row>
        <row r="217">
          <cell r="B217" t="str">
            <v>DhmodxR0</v>
          </cell>
          <cell r="C217" t="str">
            <v>DhmodxR</v>
          </cell>
          <cell r="D217" t="e">
            <v>#REF!</v>
          </cell>
          <cell r="E217">
            <v>590</v>
          </cell>
          <cell r="F217">
            <v>0.02574802934838955</v>
          </cell>
          <cell r="G217" t="str">
            <v>var211</v>
          </cell>
          <cell r="H217">
            <v>0</v>
          </cell>
          <cell r="I217" t="e">
            <v>#REF!</v>
          </cell>
          <cell r="J217" t="str">
            <v>zero</v>
          </cell>
          <cell r="K217" t="str">
            <v>zero</v>
          </cell>
          <cell r="L217" t="str">
            <v>zero</v>
          </cell>
          <cell r="M217" t="str">
            <v>zero</v>
          </cell>
          <cell r="N217" t="str">
            <v>zero</v>
          </cell>
          <cell r="O217" t="str">
            <v>zero</v>
          </cell>
          <cell r="P217" t="str">
            <v>zero</v>
          </cell>
        </row>
        <row r="218">
          <cell r="B218" t="str">
            <v>DhmodxR1</v>
          </cell>
          <cell r="C218" t="str">
            <v>DhmodxR</v>
          </cell>
          <cell r="D218" t="e">
            <v>#REF!</v>
          </cell>
          <cell r="E218">
            <v>16</v>
          </cell>
          <cell r="F218">
            <v>0.02574802934838955</v>
          </cell>
          <cell r="G218" t="str">
            <v>var212</v>
          </cell>
          <cell r="H218">
            <v>0</v>
          </cell>
          <cell r="I218" t="e">
            <v>#REF!</v>
          </cell>
          <cell r="J218" t="str">
            <v>zero</v>
          </cell>
          <cell r="K218" t="str">
            <v>zero</v>
          </cell>
          <cell r="L218" t="str">
            <v>zero</v>
          </cell>
          <cell r="M218" t="str">
            <v>zero</v>
          </cell>
          <cell r="N218" t="str">
            <v>zero</v>
          </cell>
          <cell r="O218" t="str">
            <v>zero</v>
          </cell>
          <cell r="P218" t="str">
            <v>zero</v>
          </cell>
        </row>
        <row r="219">
          <cell r="B219" t="str">
            <v>DhomesyR0</v>
          </cell>
          <cell r="C219" t="str">
            <v>DhomesyR</v>
          </cell>
          <cell r="D219" t="e">
            <v>#REF!</v>
          </cell>
          <cell r="E219">
            <v>495</v>
          </cell>
          <cell r="F219">
            <v>0.1498649864986508</v>
          </cell>
          <cell r="G219" t="str">
            <v>var213</v>
          </cell>
          <cell r="H219">
            <v>0</v>
          </cell>
          <cell r="I219" t="e">
            <v>#REF!</v>
          </cell>
          <cell r="J219" t="str">
            <v>zero</v>
          </cell>
          <cell r="K219" t="str">
            <v>zero</v>
          </cell>
          <cell r="L219" t="str">
            <v>zero</v>
          </cell>
          <cell r="M219" t="str">
            <v>zero</v>
          </cell>
          <cell r="N219" t="str">
            <v>zero</v>
          </cell>
          <cell r="O219" t="str">
            <v>zero</v>
          </cell>
          <cell r="P219" t="str">
            <v>zero</v>
          </cell>
        </row>
        <row r="220">
          <cell r="B220" t="str">
            <v>DhomesyR1</v>
          </cell>
          <cell r="C220" t="str">
            <v>DhomesyR</v>
          </cell>
          <cell r="D220" t="e">
            <v>#REF!</v>
          </cell>
          <cell r="E220">
            <v>111</v>
          </cell>
          <cell r="F220">
            <v>0.1498649864986508</v>
          </cell>
          <cell r="G220" t="str">
            <v>var214</v>
          </cell>
          <cell r="H220">
            <v>0</v>
          </cell>
          <cell r="I220" t="e">
            <v>#REF!</v>
          </cell>
          <cell r="J220" t="str">
            <v>zero</v>
          </cell>
          <cell r="K220" t="str">
            <v>zero</v>
          </cell>
          <cell r="L220" t="str">
            <v>zero</v>
          </cell>
          <cell r="M220" t="str">
            <v>zero</v>
          </cell>
          <cell r="N220" t="str">
            <v>zero</v>
          </cell>
          <cell r="O220" t="str">
            <v>zero</v>
          </cell>
          <cell r="P220" t="str">
            <v>zero</v>
          </cell>
        </row>
        <row r="221">
          <cell r="B221" t="str">
            <v>DhomeszR0</v>
          </cell>
          <cell r="C221" t="str">
            <v>DhomeszR</v>
          </cell>
          <cell r="D221" t="e">
            <v>#REF!</v>
          </cell>
          <cell r="E221">
            <v>495</v>
          </cell>
          <cell r="F221">
            <v>0.1498649864986508</v>
          </cell>
          <cell r="G221" t="str">
            <v>var215</v>
          </cell>
          <cell r="H221">
            <v>0</v>
          </cell>
          <cell r="I221" t="e">
            <v>#REF!</v>
          </cell>
          <cell r="J221" t="str">
            <v>zero</v>
          </cell>
          <cell r="K221" t="str">
            <v>zero</v>
          </cell>
          <cell r="L221" t="str">
            <v>zero</v>
          </cell>
          <cell r="M221" t="str">
            <v>zero</v>
          </cell>
          <cell r="N221" t="str">
            <v>zero</v>
          </cell>
          <cell r="O221" t="str">
            <v>zero</v>
          </cell>
          <cell r="P221" t="str">
            <v>zero</v>
          </cell>
        </row>
        <row r="222">
          <cell r="B222" t="str">
            <v>DhomeszR1</v>
          </cell>
          <cell r="C222" t="str">
            <v>DhomeszR</v>
          </cell>
          <cell r="D222" t="e">
            <v>#REF!</v>
          </cell>
          <cell r="E222">
            <v>111</v>
          </cell>
          <cell r="F222">
            <v>0.1498649864986508</v>
          </cell>
          <cell r="G222" t="str">
            <v>var216</v>
          </cell>
          <cell r="H222">
            <v>0</v>
          </cell>
          <cell r="I222" t="e">
            <v>#REF!</v>
          </cell>
          <cell r="J222" t="str">
            <v>zero</v>
          </cell>
          <cell r="K222" t="str">
            <v>zero</v>
          </cell>
          <cell r="L222" t="str">
            <v>zero</v>
          </cell>
          <cell r="M222" t="str">
            <v>zero</v>
          </cell>
          <cell r="N222" t="str">
            <v>zero</v>
          </cell>
          <cell r="O222" t="str">
            <v>zero</v>
          </cell>
          <cell r="P222" t="str">
            <v>zero</v>
          </cell>
        </row>
        <row r="223">
          <cell r="B223" t="str">
            <v>DhdisrxR0</v>
          </cell>
          <cell r="C223" t="str">
            <v>DhdisrxR</v>
          </cell>
          <cell r="D223" t="e">
            <v>#REF!</v>
          </cell>
          <cell r="E223">
            <v>584</v>
          </cell>
          <cell r="F223">
            <v>0.03504350435043536</v>
          </cell>
          <cell r="G223" t="str">
            <v>var217</v>
          </cell>
          <cell r="H223">
            <v>0</v>
          </cell>
          <cell r="I223" t="e">
            <v>#REF!</v>
          </cell>
          <cell r="J223" t="str">
            <v>zero</v>
          </cell>
          <cell r="K223" t="str">
            <v>zero</v>
          </cell>
          <cell r="L223" t="str">
            <v>zero</v>
          </cell>
          <cell r="M223" t="str">
            <v>zero</v>
          </cell>
          <cell r="N223" t="str">
            <v>zero</v>
          </cell>
          <cell r="O223" t="str">
            <v>zero</v>
          </cell>
          <cell r="P223" t="str">
            <v>zero</v>
          </cell>
        </row>
        <row r="224">
          <cell r="B224" t="str">
            <v>DhdisrxR1</v>
          </cell>
          <cell r="C224" t="str">
            <v>DhdisrxR</v>
          </cell>
          <cell r="D224" t="e">
            <v>#REF!</v>
          </cell>
          <cell r="E224">
            <v>22</v>
          </cell>
          <cell r="F224">
            <v>0.03504350435043536</v>
          </cell>
          <cell r="G224" t="str">
            <v>var218</v>
          </cell>
          <cell r="H224">
            <v>0</v>
          </cell>
          <cell r="I224" t="e">
            <v>#REF!</v>
          </cell>
          <cell r="J224" t="str">
            <v>zero</v>
          </cell>
          <cell r="K224" t="str">
            <v>zero</v>
          </cell>
          <cell r="L224" t="str">
            <v>zero</v>
          </cell>
          <cell r="M224" t="str">
            <v>zero</v>
          </cell>
          <cell r="N224" t="str">
            <v>zero</v>
          </cell>
          <cell r="O224" t="str">
            <v>zero</v>
          </cell>
          <cell r="P224" t="str">
            <v>zero</v>
          </cell>
        </row>
        <row r="225">
          <cell r="B225" t="str">
            <v>DhthermyR0</v>
          </cell>
          <cell r="C225" t="str">
            <v>DhthermyR</v>
          </cell>
          <cell r="D225" t="e">
            <v>#REF!</v>
          </cell>
          <cell r="E225">
            <v>575</v>
          </cell>
          <cell r="F225">
            <v>0.04861849821345803</v>
          </cell>
          <cell r="G225" t="str">
            <v>var219</v>
          </cell>
          <cell r="H225">
            <v>0</v>
          </cell>
          <cell r="I225" t="e">
            <v>#REF!</v>
          </cell>
          <cell r="J225" t="str">
            <v>zero</v>
          </cell>
          <cell r="K225" t="str">
            <v>zero</v>
          </cell>
          <cell r="L225" t="str">
            <v>zero</v>
          </cell>
          <cell r="M225" t="str">
            <v>zero</v>
          </cell>
          <cell r="N225" t="str">
            <v>zero</v>
          </cell>
          <cell r="O225" t="str">
            <v>zero</v>
          </cell>
          <cell r="P225" t="str">
            <v>zero</v>
          </cell>
        </row>
        <row r="226">
          <cell r="B226" t="str">
            <v>DhthermyR1</v>
          </cell>
          <cell r="C226" t="str">
            <v>DhthermyR</v>
          </cell>
          <cell r="D226" t="e">
            <v>#REF!</v>
          </cell>
          <cell r="E226">
            <v>31</v>
          </cell>
          <cell r="F226">
            <v>0.04861849821345803</v>
          </cell>
          <cell r="G226" t="str">
            <v>var220</v>
          </cell>
          <cell r="H226">
            <v>0</v>
          </cell>
          <cell r="I226" t="e">
            <v>#REF!</v>
          </cell>
          <cell r="J226" t="str">
            <v>zero</v>
          </cell>
          <cell r="K226" t="str">
            <v>zero</v>
          </cell>
          <cell r="L226" t="str">
            <v>zero</v>
          </cell>
          <cell r="M226" t="str">
            <v>zero</v>
          </cell>
          <cell r="N226" t="str">
            <v>zero</v>
          </cell>
          <cell r="O226" t="str">
            <v>zero</v>
          </cell>
          <cell r="P226" t="str">
            <v>zero</v>
          </cell>
        </row>
        <row r="227">
          <cell r="B227" t="str">
            <v>DhhhsrsxR0</v>
          </cell>
          <cell r="C227" t="str">
            <v>DhhhsrsxR</v>
          </cell>
          <cell r="D227" t="e">
            <v>#REF!</v>
          </cell>
          <cell r="E227">
            <v>541</v>
          </cell>
          <cell r="F227">
            <v>0.09591413686823183</v>
          </cell>
          <cell r="G227" t="str">
            <v>var221</v>
          </cell>
          <cell r="H227">
            <v>0.0021471</v>
          </cell>
          <cell r="I227" t="e">
            <v>#REF!</v>
          </cell>
          <cell r="J227">
            <v>0.0021471</v>
          </cell>
          <cell r="K227">
            <v>0.02238564689321779</v>
          </cell>
          <cell r="L227">
            <v>2.238564689321779E-06</v>
          </cell>
          <cell r="M227">
            <v>0.001106804969965192</v>
          </cell>
          <cell r="N227">
            <v>0</v>
          </cell>
          <cell r="O227">
            <v>2.238564689321779E-06</v>
          </cell>
          <cell r="P227">
            <v>0.001531935355779637</v>
          </cell>
        </row>
        <row r="228">
          <cell r="B228" t="str">
            <v>DhhhsrsxR1</v>
          </cell>
          <cell r="C228" t="str">
            <v>DhhhsrsxR</v>
          </cell>
          <cell r="D228" t="e">
            <v>#REF!</v>
          </cell>
          <cell r="E228">
            <v>65</v>
          </cell>
          <cell r="F228">
            <v>0.09591413686823183</v>
          </cell>
          <cell r="G228" t="str">
            <v>var222</v>
          </cell>
          <cell r="H228">
            <v>0.0021471</v>
          </cell>
          <cell r="I228" t="e">
            <v>#REF!</v>
          </cell>
          <cell r="J228">
            <v>0.0021471</v>
          </cell>
          <cell r="K228">
            <v>0.02238564689321779</v>
          </cell>
          <cell r="L228">
            <v>2.238564689321779E-06</v>
          </cell>
          <cell r="M228">
            <v>0.001106804969965192</v>
          </cell>
          <cell r="N228">
            <v>0</v>
          </cell>
          <cell r="O228">
            <v>2.238564689321779E-06</v>
          </cell>
          <cell r="P228">
            <v>0.001531935355779637</v>
          </cell>
        </row>
        <row r="229">
          <cell r="B229" t="str">
            <v>DhhhsrsyR0</v>
          </cell>
          <cell r="C229" t="str">
            <v>DhhhsrsyR</v>
          </cell>
          <cell r="D229" t="e">
            <v>#REF!</v>
          </cell>
          <cell r="E229">
            <v>541</v>
          </cell>
          <cell r="F229">
            <v>0.09591413686823183</v>
          </cell>
          <cell r="G229" t="str">
            <v>var223</v>
          </cell>
          <cell r="H229">
            <v>0.0021471</v>
          </cell>
          <cell r="I229" t="e">
            <v>#REF!</v>
          </cell>
          <cell r="J229">
            <v>0.0021471</v>
          </cell>
          <cell r="K229">
            <v>0.02238564689321779</v>
          </cell>
          <cell r="L229">
            <v>2.238564689321779E-06</v>
          </cell>
          <cell r="M229">
            <v>0.001106804969965192</v>
          </cell>
          <cell r="N229">
            <v>0</v>
          </cell>
          <cell r="O229">
            <v>2.238564689321779E-06</v>
          </cell>
          <cell r="P229">
            <v>0.001531935355779637</v>
          </cell>
        </row>
        <row r="230">
          <cell r="B230" t="str">
            <v>DhhhsrsyR1</v>
          </cell>
          <cell r="C230" t="str">
            <v>DhhhsrsyR</v>
          </cell>
          <cell r="D230" t="e">
            <v>#REF!</v>
          </cell>
          <cell r="E230">
            <v>65</v>
          </cell>
          <cell r="F230">
            <v>0.09591413686823183</v>
          </cell>
          <cell r="G230" t="str">
            <v>var224</v>
          </cell>
          <cell r="H230">
            <v>0.0021471</v>
          </cell>
          <cell r="I230" t="e">
            <v>#REF!</v>
          </cell>
          <cell r="J230">
            <v>0.0021471</v>
          </cell>
          <cell r="K230">
            <v>0.02238564689321779</v>
          </cell>
          <cell r="L230">
            <v>2.238564689321779E-06</v>
          </cell>
          <cell r="M230">
            <v>0.001106804969965192</v>
          </cell>
          <cell r="N230">
            <v>0</v>
          </cell>
          <cell r="O230">
            <v>2.238564689321779E-06</v>
          </cell>
          <cell r="P230">
            <v>0.001531935355779637</v>
          </cell>
        </row>
        <row r="231">
          <cell r="B231" t="str">
            <v>Hsrall_26R0</v>
          </cell>
          <cell r="C231" t="str">
            <v>Hsrall_R</v>
          </cell>
          <cell r="D231" t="str">
            <v>problem?</v>
          </cell>
          <cell r="E231">
            <v>541</v>
          </cell>
          <cell r="F231">
            <v>0.09591413686823183</v>
          </cell>
          <cell r="G231" t="str">
            <v>no</v>
          </cell>
          <cell r="H231">
            <v>0.0021471</v>
          </cell>
          <cell r="I231" t="e">
            <v>#REF!</v>
          </cell>
          <cell r="J231">
            <v>0.0021471</v>
          </cell>
          <cell r="K231">
            <v>0.02238564689321779</v>
          </cell>
          <cell r="L231">
            <v>2.238564689321779E-06</v>
          </cell>
          <cell r="M231">
            <v>0.001106804969965192</v>
          </cell>
          <cell r="N231">
            <v>0</v>
          </cell>
          <cell r="O231">
            <v>2.238564689321779E-06</v>
          </cell>
          <cell r="P231">
            <v>0.001531935355779637</v>
          </cell>
        </row>
        <row r="232">
          <cell r="B232" t="str">
            <v>Hsrall_26R1</v>
          </cell>
          <cell r="C232" t="str">
            <v>Hsrall_R</v>
          </cell>
          <cell r="D232" t="str">
            <v>problem?</v>
          </cell>
          <cell r="E232">
            <v>65</v>
          </cell>
          <cell r="F232">
            <v>0.09591413686823183</v>
          </cell>
          <cell r="G232" t="str">
            <v>no</v>
          </cell>
          <cell r="H232">
            <v>0.0021471</v>
          </cell>
          <cell r="I232" t="e">
            <v>#REF!</v>
          </cell>
          <cell r="J232">
            <v>0.0021471</v>
          </cell>
          <cell r="K232">
            <v>0.02238564689321779</v>
          </cell>
          <cell r="L232">
            <v>2.238564689321779E-06</v>
          </cell>
          <cell r="M232">
            <v>0.001106804969965192</v>
          </cell>
          <cell r="N232">
            <v>0</v>
          </cell>
          <cell r="O232">
            <v>2.238564689321779E-06</v>
          </cell>
          <cell r="P232">
            <v>0.001531935355779637</v>
          </cell>
        </row>
        <row r="233">
          <cell r="B233" t="str">
            <v>DampalfR0</v>
          </cell>
          <cell r="C233" t="str">
            <v>DampalfR0</v>
          </cell>
          <cell r="D233" t="e">
            <v>#REF!</v>
          </cell>
          <cell r="E233">
            <v>580</v>
          </cell>
          <cell r="F233">
            <v>0.04113138586585902</v>
          </cell>
          <cell r="G233" t="str">
            <v>var225</v>
          </cell>
          <cell r="H233">
            <v>0.0002898</v>
          </cell>
          <cell r="I233">
            <v>0.0002898</v>
          </cell>
          <cell r="J233" t="e">
            <v>#REF!</v>
          </cell>
          <cell r="K233">
            <v>0.0002898</v>
          </cell>
          <cell r="L233">
            <v>0.007045714456233472</v>
          </cell>
          <cell r="M233">
            <v>7.045714456233472E-07</v>
          </cell>
          <cell r="N233">
            <v>0.0001493885148786329</v>
          </cell>
          <cell r="O233">
            <v>2.898</v>
          </cell>
          <cell r="P233">
            <v>7.045714456233472E-07</v>
          </cell>
          <cell r="Q233">
            <v>0.0002067695338386376</v>
          </cell>
        </row>
        <row r="234">
          <cell r="B234" t="str">
            <v>DampalfR1</v>
          </cell>
          <cell r="C234" t="str">
            <v>DampalfR</v>
          </cell>
          <cell r="D234" t="e">
            <v>#REF!</v>
          </cell>
          <cell r="E234">
            <v>26</v>
          </cell>
          <cell r="F234">
            <v>0.04113138586585902</v>
          </cell>
          <cell r="G234" t="str">
            <v>var226</v>
          </cell>
          <cell r="H234">
            <v>0.0002898</v>
          </cell>
          <cell r="I234">
            <v>0.0002898</v>
          </cell>
          <cell r="J234" t="e">
            <v>#REF!</v>
          </cell>
          <cell r="K234">
            <v>0.0002898</v>
          </cell>
          <cell r="L234">
            <v>0.007045714456233472</v>
          </cell>
          <cell r="M234">
            <v>7.045714456233472E-07</v>
          </cell>
          <cell r="N234">
            <v>0.0001493885148786329</v>
          </cell>
          <cell r="O234">
            <v>2.898</v>
          </cell>
          <cell r="P234">
            <v>7.045714456233472E-07</v>
          </cell>
          <cell r="Q234">
            <v>0.0002067695338386376</v>
          </cell>
        </row>
        <row r="235">
          <cell r="B235" t="str">
            <v>HsrfallsR0</v>
          </cell>
          <cell r="C235" t="str">
            <v>HsrfallsR0</v>
          </cell>
          <cell r="D235" t="e">
            <v>#REF!</v>
          </cell>
          <cell r="E235">
            <v>589</v>
          </cell>
          <cell r="F235">
            <v>0.02731091290947303</v>
          </cell>
          <cell r="G235" t="str">
            <v>var227</v>
          </cell>
          <cell r="H235">
            <v>0.000922</v>
          </cell>
          <cell r="I235">
            <v>0.000922</v>
          </cell>
          <cell r="J235" t="e">
            <v>#REF!</v>
          </cell>
          <cell r="K235">
            <v>0.000922</v>
          </cell>
          <cell r="L235">
            <v>0.03375939878158361</v>
          </cell>
          <cell r="M235">
            <v>3.3759398781583615E-06</v>
          </cell>
          <cell r="N235">
            <v>0.00047528023022118545</v>
          </cell>
          <cell r="O235">
            <v>9.219999999999999</v>
          </cell>
          <cell r="P235">
            <v>3.3759398781583615E-06</v>
          </cell>
          <cell r="Q235">
            <v>0.000657838199445217</v>
          </cell>
        </row>
        <row r="236">
          <cell r="B236" t="str">
            <v>HsrfallsR1</v>
          </cell>
          <cell r="C236" t="str">
            <v>HsrfallsR</v>
          </cell>
          <cell r="D236" t="e">
            <v>#REF!</v>
          </cell>
          <cell r="E236">
            <v>17</v>
          </cell>
          <cell r="F236">
            <v>0.02731091290947303</v>
          </cell>
          <cell r="G236" t="str">
            <v>var228</v>
          </cell>
          <cell r="H236">
            <v>0.000922</v>
          </cell>
          <cell r="I236">
            <v>0.000922</v>
          </cell>
          <cell r="J236" t="e">
            <v>#REF!</v>
          </cell>
          <cell r="K236">
            <v>0.000922</v>
          </cell>
          <cell r="L236">
            <v>0.03375939878158361</v>
          </cell>
          <cell r="M236">
            <v>3.3759398781583615E-06</v>
          </cell>
          <cell r="N236">
            <v>0.00047528023022118545</v>
          </cell>
          <cell r="O236">
            <v>9.219999999999999</v>
          </cell>
          <cell r="P236">
            <v>3.3759398781583615E-06</v>
          </cell>
          <cell r="Q236">
            <v>0.000657838199445217</v>
          </cell>
        </row>
        <row r="237">
          <cell r="B237" t="str">
            <v>HsrcldR0</v>
          </cell>
          <cell r="C237" t="str">
            <v>HsrcldR0</v>
          </cell>
          <cell r="D237" t="e">
            <v>#REF!</v>
          </cell>
          <cell r="E237">
            <v>591</v>
          </cell>
          <cell r="F237">
            <v>0.02417969069634199</v>
          </cell>
          <cell r="G237" t="str">
            <v>var229</v>
          </cell>
          <cell r="H237">
            <v>0</v>
          </cell>
          <cell r="I237" t="e">
            <v>#REF!</v>
          </cell>
          <cell r="J237" t="str">
            <v>zero</v>
          </cell>
          <cell r="K237" t="str">
            <v>zero</v>
          </cell>
          <cell r="L237" t="str">
            <v>zero</v>
          </cell>
          <cell r="M237" t="str">
            <v>zero</v>
          </cell>
          <cell r="N237" t="str">
            <v>zero</v>
          </cell>
          <cell r="O237" t="str">
            <v>zero</v>
          </cell>
        </row>
        <row r="238">
          <cell r="B238" t="str">
            <v>HsrcldR1</v>
          </cell>
          <cell r="C238" t="str">
            <v>HsrcldR</v>
          </cell>
          <cell r="D238" t="e">
            <v>#REF!</v>
          </cell>
          <cell r="E238">
            <v>15</v>
          </cell>
          <cell r="F238">
            <v>0.02417969069634199</v>
          </cell>
          <cell r="G238" t="str">
            <v>var230</v>
          </cell>
          <cell r="H238">
            <v>0</v>
          </cell>
          <cell r="I238" t="e">
            <v>#REF!</v>
          </cell>
          <cell r="J238" t="str">
            <v>zero</v>
          </cell>
          <cell r="K238" t="str">
            <v>zero</v>
          </cell>
          <cell r="L238" t="str">
            <v>zero</v>
          </cell>
          <cell r="M238" t="str">
            <v>zero</v>
          </cell>
          <cell r="N238" t="str">
            <v>zero</v>
          </cell>
          <cell r="O238" t="str">
            <v>zero</v>
          </cell>
        </row>
        <row r="239">
          <cell r="B239" t="str">
            <v>CstactbxRB0</v>
          </cell>
          <cell r="C239" t="str">
            <v>CstactbxRB</v>
          </cell>
          <cell r="D239" t="e">
            <v>#REF!</v>
          </cell>
          <cell r="E239">
            <v>401</v>
          </cell>
          <cell r="F239">
            <v>0.22421787633308837</v>
          </cell>
          <cell r="G239" t="str">
            <v>var231</v>
          </cell>
          <cell r="H239">
            <v>0.2337471</v>
          </cell>
          <cell r="I239">
            <v>0.2337469</v>
          </cell>
          <cell r="J239" t="e">
            <v>#REF!</v>
          </cell>
          <cell r="K239">
            <v>0.2337471</v>
          </cell>
          <cell r="L239">
            <v>1.042499839097376</v>
          </cell>
          <cell r="M239">
            <v>0.00010424998390973762</v>
          </cell>
          <cell r="N239">
            <v>0.12049389967628465</v>
          </cell>
          <cell r="O239">
            <v>2337.471</v>
          </cell>
          <cell r="P239">
            <v>0.00010424998390973762</v>
          </cell>
          <cell r="Q239">
            <v>0.16677632471750659</v>
          </cell>
        </row>
        <row r="240">
          <cell r="B240" t="str">
            <v>CstactbxRB1</v>
          </cell>
          <cell r="C240" t="str">
            <v>CstactbxRB</v>
          </cell>
          <cell r="D240" t="e">
            <v>#REF!</v>
          </cell>
          <cell r="E240">
            <v>96</v>
          </cell>
          <cell r="F240">
            <v>0.1335406267899521</v>
          </cell>
          <cell r="G240" t="str">
            <v>var232</v>
          </cell>
          <cell r="H240">
            <v>0.0289142</v>
          </cell>
          <cell r="I240">
            <v>0.0289142</v>
          </cell>
          <cell r="J240" t="e">
            <v>#REF!</v>
          </cell>
          <cell r="K240">
            <v>0.0289142</v>
          </cell>
          <cell r="L240">
            <v>0.21651987634803863</v>
          </cell>
          <cell r="M240">
            <v>2.1651987634803865E-05</v>
          </cell>
          <cell r="N240">
            <v>0.014904932356465728</v>
          </cell>
          <cell r="O240">
            <v>289.142</v>
          </cell>
          <cell r="P240">
            <v>2.165198763480386E-05</v>
          </cell>
          <cell r="Q240">
            <v>0.02063000571192938</v>
          </cell>
        </row>
        <row r="241">
          <cell r="B241" t="str">
            <v>CstactbxRB2</v>
          </cell>
          <cell r="C241" t="str">
            <v>CstactbxRB</v>
          </cell>
          <cell r="D241" t="e">
            <v>#REF!</v>
          </cell>
          <cell r="E241">
            <v>47</v>
          </cell>
          <cell r="F241">
            <v>0.0716608024438807</v>
          </cell>
          <cell r="G241" t="str">
            <v>var233</v>
          </cell>
          <cell r="H241">
            <v>0.0075104</v>
          </cell>
          <cell r="I241">
            <v>0.0075104</v>
          </cell>
          <cell r="J241" t="e">
            <v>#REF!</v>
          </cell>
          <cell r="K241">
            <v>0.0075104</v>
          </cell>
          <cell r="L241">
            <v>0.10480485487001873</v>
          </cell>
          <cell r="M241">
            <v>1.0480485487001874E-05</v>
          </cell>
          <cell r="N241">
            <v>0.0038715234718581255</v>
          </cell>
          <cell r="O241">
            <v>75.104</v>
          </cell>
          <cell r="P241">
            <v>1.0480485487001872E-05</v>
          </cell>
          <cell r="Q241">
            <v>0.005358598712704292</v>
          </cell>
        </row>
        <row r="242">
          <cell r="B242" t="str">
            <v>CstactbxRB3</v>
          </cell>
          <cell r="C242" t="str">
            <v>CstactbxRB</v>
          </cell>
          <cell r="D242" t="e">
            <v>#REF!</v>
          </cell>
          <cell r="E242">
            <v>26</v>
          </cell>
          <cell r="F242">
            <v>0.04113138586585902</v>
          </cell>
          <cell r="G242" t="str">
            <v>var234</v>
          </cell>
          <cell r="H242">
            <v>0.0036933</v>
          </cell>
          <cell r="I242">
            <v>0.0036933</v>
          </cell>
          <cell r="J242" t="e">
            <v>#REF!</v>
          </cell>
          <cell r="K242">
            <v>0.0036933</v>
          </cell>
          <cell r="L242">
            <v>0.08979274396551788</v>
          </cell>
          <cell r="M242">
            <v>8.979274396551789E-06</v>
          </cell>
          <cell r="N242">
            <v>0.001903853008976035</v>
          </cell>
          <cell r="O242">
            <v>36.933</v>
          </cell>
          <cell r="P242">
            <v>8.979274396551789E-06</v>
          </cell>
          <cell r="Q242">
            <v>0.0026351342971919953</v>
          </cell>
        </row>
        <row r="243">
          <cell r="B243" t="str">
            <v>CstactbxRB4</v>
          </cell>
          <cell r="C243" t="str">
            <v>CstactbxRB</v>
          </cell>
          <cell r="D243" t="e">
            <v>#REF!</v>
          </cell>
          <cell r="E243">
            <v>14</v>
          </cell>
          <cell r="F243">
            <v>0.022605896953331546</v>
          </cell>
          <cell r="G243" t="str">
            <v>var235</v>
          </cell>
          <cell r="H243">
            <v>0.0002802</v>
          </cell>
          <cell r="I243">
            <v>0.0002802</v>
          </cell>
          <cell r="J243" t="e">
            <v>#REF!</v>
          </cell>
          <cell r="K243">
            <v>0.0002802</v>
          </cell>
          <cell r="L243">
            <v>0.01239499589768348</v>
          </cell>
          <cell r="M243">
            <v>1.239499589768348E-06</v>
          </cell>
          <cell r="N243">
            <v>0.00014443982701515854</v>
          </cell>
          <cell r="O243">
            <v>2.8019999999999996</v>
          </cell>
          <cell r="P243">
            <v>1.239499589768348E-06</v>
          </cell>
          <cell r="Q243">
            <v>0.00019992002547131215</v>
          </cell>
        </row>
        <row r="244">
          <cell r="B244" t="str">
            <v>CstactbxRB5</v>
          </cell>
          <cell r="C244" t="str">
            <v>CstactbxRB</v>
          </cell>
          <cell r="D244" t="e">
            <v>#REF!</v>
          </cell>
          <cell r="E244">
            <v>7</v>
          </cell>
          <cell r="F244">
            <v>0.011436598205275083</v>
          </cell>
          <cell r="G244" t="str">
            <v>var236</v>
          </cell>
          <cell r="H244">
            <v>0.0003067</v>
          </cell>
          <cell r="I244">
            <v>0.0003067</v>
          </cell>
          <cell r="J244" t="e">
            <v>#REF!</v>
          </cell>
          <cell r="K244" t="str">
            <v>-</v>
          </cell>
          <cell r="L244" t="str">
            <v>-</v>
          </cell>
          <cell r="M244" t="str">
            <v>-</v>
          </cell>
          <cell r="N244" t="str">
            <v>-</v>
          </cell>
          <cell r="O244" t="str">
            <v>-</v>
          </cell>
          <cell r="P244" t="str">
            <v>-</v>
          </cell>
          <cell r="Q244" t="str">
            <v>-</v>
          </cell>
        </row>
        <row r="245">
          <cell r="B245" t="str">
            <v>CstactbxRB6</v>
          </cell>
          <cell r="C245" t="str">
            <v>CstactbxRB</v>
          </cell>
          <cell r="D245" t="e">
            <v>#REF!</v>
          </cell>
          <cell r="E245">
            <v>15</v>
          </cell>
          <cell r="F245">
            <v>0.024179690696342154</v>
          </cell>
          <cell r="G245" t="str">
            <v>var237</v>
          </cell>
          <cell r="H245">
            <v>0.0004096</v>
          </cell>
          <cell r="I245">
            <v>0.0004096</v>
          </cell>
          <cell r="J245" t="e">
            <v>#REF!</v>
          </cell>
          <cell r="K245">
            <v>0.0004096</v>
          </cell>
          <cell r="L245">
            <v>0.01693983620981402</v>
          </cell>
          <cell r="M245">
            <v>1.6939836209814021E-06</v>
          </cell>
          <cell r="N245">
            <v>0.0002111440155082403</v>
          </cell>
          <cell r="O245">
            <v>4.096</v>
          </cell>
          <cell r="P245">
            <v>1.693983620981402E-06</v>
          </cell>
          <cell r="Q245">
            <v>0.00029224569033922</v>
          </cell>
        </row>
        <row r="246">
          <cell r="B246" t="str">
            <v>CststdbxRB0</v>
          </cell>
          <cell r="C246" t="str">
            <v>CststdbxRB</v>
          </cell>
          <cell r="D246" t="e">
            <v>#REF!</v>
          </cell>
          <cell r="E246">
            <v>401</v>
          </cell>
          <cell r="F246">
            <v>0.22421787633308837</v>
          </cell>
          <cell r="G246" t="str">
            <v>var238</v>
          </cell>
          <cell r="H246">
            <v>0.2337471</v>
          </cell>
          <cell r="I246">
            <v>0.2337469</v>
          </cell>
          <cell r="J246" t="e">
            <v>#REF!</v>
          </cell>
          <cell r="K246">
            <v>0.2337471</v>
          </cell>
          <cell r="L246">
            <v>1.042499839097376</v>
          </cell>
          <cell r="M246">
            <v>0.00010424998390973762</v>
          </cell>
          <cell r="N246">
            <v>0.12049389967628465</v>
          </cell>
          <cell r="O246">
            <v>2337.471</v>
          </cell>
          <cell r="P246">
            <v>0.00010424998390973762</v>
          </cell>
          <cell r="Q246">
            <v>0.16677632471750659</v>
          </cell>
        </row>
        <row r="247">
          <cell r="B247" t="str">
            <v>CststdbxRB1</v>
          </cell>
          <cell r="C247" t="str">
            <v>CststdbxRB</v>
          </cell>
          <cell r="D247" t="e">
            <v>#REF!</v>
          </cell>
          <cell r="E247">
            <v>140</v>
          </cell>
          <cell r="F247">
            <v>0.17794506723399378</v>
          </cell>
          <cell r="G247" t="str">
            <v>var239</v>
          </cell>
          <cell r="H247">
            <v>0.0745848</v>
          </cell>
          <cell r="I247">
            <v>0.0745848</v>
          </cell>
          <cell r="J247" t="e">
            <v>#REF!</v>
          </cell>
          <cell r="K247">
            <v>0.0745848</v>
          </cell>
          <cell r="L247">
            <v>0.41914508313918397</v>
          </cell>
          <cell r="M247">
            <v>4.19145083139184E-05</v>
          </cell>
          <cell r="N247">
            <v>0.038447593183298344</v>
          </cell>
          <cell r="O247">
            <v>745.8480000000001</v>
          </cell>
          <cell r="P247">
            <v>4.19145083139184E-05</v>
          </cell>
          <cell r="Q247">
            <v>0.0532155428828434</v>
          </cell>
        </row>
        <row r="248">
          <cell r="B248" t="str">
            <v>CststdbxRB2</v>
          </cell>
          <cell r="C248" t="str">
            <v>CststdbxRB</v>
          </cell>
          <cell r="D248" t="e">
            <v>#REF!</v>
          </cell>
          <cell r="E248">
            <v>28</v>
          </cell>
          <cell r="F248">
            <v>0.044142596077789455</v>
          </cell>
          <cell r="G248" t="str">
            <v>var240</v>
          </cell>
          <cell r="H248">
            <v>0.0013234</v>
          </cell>
          <cell r="I248">
            <v>0.0013234</v>
          </cell>
          <cell r="J248" t="e">
            <v>#REF!</v>
          </cell>
          <cell r="K248">
            <v>0.0013234</v>
          </cell>
          <cell r="L248">
            <v>0.029980112580326346</v>
          </cell>
          <cell r="M248">
            <v>2.998011258032635E-06</v>
          </cell>
          <cell r="N248">
            <v>0.000682197241512708</v>
          </cell>
          <cell r="O248">
            <v>13.234</v>
          </cell>
          <cell r="P248">
            <v>2.998011258032635E-06</v>
          </cell>
          <cell r="Q248">
            <v>0.0009442332680540131</v>
          </cell>
        </row>
        <row r="249">
          <cell r="B249" t="str">
            <v>CststdbxRB3</v>
          </cell>
          <cell r="C249" t="str">
            <v>CststdbxRB</v>
          </cell>
          <cell r="D249" t="e">
            <v>#REF!</v>
          </cell>
          <cell r="E249">
            <v>27</v>
          </cell>
          <cell r="F249">
            <v>0.04263971851730656</v>
          </cell>
          <cell r="G249" t="str">
            <v>var241</v>
          </cell>
          <cell r="H249">
            <v>0.0011039</v>
          </cell>
          <cell r="I249">
            <v>0.0011039</v>
          </cell>
          <cell r="J249" t="e">
            <v>#REF!</v>
          </cell>
          <cell r="K249">
            <v>0.0011039</v>
          </cell>
          <cell r="L249">
            <v>0.02588900767606968</v>
          </cell>
          <cell r="M249">
            <v>2.5889007676069684E-06</v>
          </cell>
          <cell r="N249">
            <v>0.0005690475554676427</v>
          </cell>
          <cell r="O249">
            <v>11.039000000000001</v>
          </cell>
          <cell r="P249">
            <v>2.5889007676069684E-06</v>
          </cell>
          <cell r="Q249">
            <v>0.000787622113196936</v>
          </cell>
        </row>
        <row r="250">
          <cell r="B250" t="str">
            <v>CststdbxRB4</v>
          </cell>
          <cell r="C250" t="str">
            <v>CststdbxRB</v>
          </cell>
          <cell r="D250" t="e">
            <v>#REF!</v>
          </cell>
          <cell r="E250">
            <v>10</v>
          </cell>
          <cell r="F250">
            <v>0.016256171071652628</v>
          </cell>
          <cell r="G250" t="str">
            <v>var242</v>
          </cell>
          <cell r="H250">
            <v>0</v>
          </cell>
          <cell r="I250">
            <v>0</v>
          </cell>
          <cell r="J250" t="e">
            <v>#REF!</v>
          </cell>
          <cell r="K250" t="str">
            <v>-</v>
          </cell>
          <cell r="L250" t="str">
            <v>-</v>
          </cell>
          <cell r="M250" t="str">
            <v>-</v>
          </cell>
          <cell r="N250" t="str">
            <v>-</v>
          </cell>
          <cell r="O250" t="str">
            <v>-</v>
          </cell>
          <cell r="P250" t="str">
            <v>-</v>
          </cell>
          <cell r="Q250" t="str">
            <v>-</v>
          </cell>
        </row>
        <row r="251">
          <cell r="B251" t="str">
            <v>epceeb05e3r1</v>
          </cell>
          <cell r="C251" t="str">
            <v>epceeb0er</v>
          </cell>
          <cell r="D251" t="str">
            <v>problem?</v>
          </cell>
          <cell r="E251">
            <v>0</v>
          </cell>
          <cell r="F251">
            <v>0</v>
          </cell>
          <cell r="G251" t="str">
            <v>no</v>
          </cell>
          <cell r="H251" t="str">
            <v>random part gone to zero - no way to estimate</v>
          </cell>
          <cell r="I251" t="e">
            <v>#REF!</v>
          </cell>
          <cell r="J251" t="str">
            <v>-</v>
          </cell>
          <cell r="K251" t="str">
            <v>-</v>
          </cell>
          <cell r="L251" t="str">
            <v>-</v>
          </cell>
          <cell r="M251" t="str">
            <v>-</v>
          </cell>
          <cell r="N251" t="str">
            <v>-</v>
          </cell>
          <cell r="O251" t="str">
            <v>-</v>
          </cell>
          <cell r="P251" t="str">
            <v>-</v>
          </cell>
        </row>
        <row r="252">
          <cell r="B252" t="str">
            <v>epceeb05e3r2</v>
          </cell>
          <cell r="C252" t="str">
            <v>epceeb0er</v>
          </cell>
          <cell r="D252" t="str">
            <v>problem?</v>
          </cell>
          <cell r="E252">
            <v>16</v>
          </cell>
          <cell r="F252">
            <v>0.025748029348389503</v>
          </cell>
          <cell r="G252" t="str">
            <v>var243</v>
          </cell>
          <cell r="H252">
            <v>0</v>
          </cell>
          <cell r="I252" t="e">
            <v>#REF!</v>
          </cell>
          <cell r="J252" t="str">
            <v>zero</v>
          </cell>
          <cell r="K252" t="str">
            <v>zero</v>
          </cell>
          <cell r="L252" t="str">
            <v>zero</v>
          </cell>
          <cell r="M252" t="str">
            <v>zero</v>
          </cell>
          <cell r="N252" t="str">
            <v>zero</v>
          </cell>
          <cell r="O252" t="str">
            <v>zero</v>
          </cell>
        </row>
        <row r="253">
          <cell r="B253" t="str">
            <v>epceeb05e3r3</v>
          </cell>
          <cell r="C253" t="str">
            <v>epceeb0er</v>
          </cell>
          <cell r="D253" t="str">
            <v>problem?</v>
          </cell>
          <cell r="E253">
            <v>214</v>
          </cell>
          <cell r="F253">
            <v>0.2288083353789904</v>
          </cell>
          <cell r="G253" t="str">
            <v>var244</v>
          </cell>
          <cell r="H253">
            <v>0.002258</v>
          </cell>
          <cell r="I253" t="e">
            <v>#REF!</v>
          </cell>
          <cell r="J253">
            <v>0.002258</v>
          </cell>
          <cell r="K253">
            <v>0.009868521600228965</v>
          </cell>
          <cell r="L253">
            <v>9.868521600228965E-07</v>
          </cell>
          <cell r="M253">
            <v>0.0011639726245547036</v>
          </cell>
          <cell r="N253">
            <v>0</v>
          </cell>
          <cell r="O253">
            <v>9.868521600228967E-07</v>
          </cell>
          <cell r="P253">
            <v>0.0016110614472313448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 11 - 12"/>
      <sheetName val="problematic"/>
      <sheetName val="Final RAG"/>
      <sheetName val="Sheet4"/>
      <sheetName val="Red CSV"/>
      <sheetName val="Fig14"/>
      <sheetName val="Fig17"/>
      <sheetName val="Fig 22"/>
      <sheetName val="OLD Fig 25 and 26"/>
      <sheetName val="LOOKUP"/>
      <sheetName val="2014lookup"/>
      <sheetName val="comparison"/>
      <sheetName val="regionalfull"/>
      <sheetName val="SEs"/>
      <sheetName val="Sheet5"/>
      <sheetName val="Sheet6"/>
      <sheetName val="Sheet7"/>
      <sheetName val="Sheet8"/>
      <sheetName val="summary"/>
      <sheetName val="Sheet2"/>
      <sheetName val="Sheet1"/>
    </sheetNames>
    <sheetDataSet>
      <sheetData sheetId="2">
        <row r="2">
          <cell r="A2" t="str">
            <v>FODDTYPE</v>
          </cell>
          <cell r="B2" t="str">
            <v>Dwelling type (house/flat) </v>
          </cell>
          <cell r="C2" t="str">
            <v>Section 1</v>
          </cell>
          <cell r="D2" t="str">
            <v>Green</v>
          </cell>
          <cell r="E2" t="e">
            <v>#N/A</v>
          </cell>
          <cell r="F2" t="str">
            <v>Green</v>
          </cell>
        </row>
        <row r="3">
          <cell r="A3" t="str">
            <v>foddtyper1</v>
          </cell>
          <cell r="B3" t="str">
            <v>house</v>
          </cell>
          <cell r="C3" t="str">
            <v>Section 1</v>
          </cell>
          <cell r="D3" t="e">
            <v>#N/A</v>
          </cell>
          <cell r="E3" t="str">
            <v/>
          </cell>
        </row>
        <row r="4">
          <cell r="A4" t="str">
            <v>foddtyper2</v>
          </cell>
          <cell r="B4" t="str">
            <v>flat</v>
          </cell>
          <cell r="C4" t="str">
            <v>Section 1</v>
          </cell>
          <cell r="D4" t="e">
            <v>#N/A</v>
          </cell>
          <cell r="E4" t="str">
            <v/>
          </cell>
        </row>
        <row r="5">
          <cell r="A5" t="str">
            <v>fodconst</v>
          </cell>
          <cell r="B5" t="str">
            <v>Construction date </v>
          </cell>
          <cell r="C5" t="str">
            <v>Section 1</v>
          </cell>
          <cell r="D5" t="str">
            <v>Green</v>
          </cell>
          <cell r="E5" t="e">
            <v>#N/A</v>
          </cell>
          <cell r="F5" t="str">
            <v>Green</v>
          </cell>
        </row>
        <row r="6">
          <cell r="A6" t="str">
            <v>fodconstr1</v>
          </cell>
          <cell r="B6" t="str">
            <v>Pre 1919</v>
          </cell>
          <cell r="C6" t="str">
            <v>Section 1</v>
          </cell>
          <cell r="D6" t="e">
            <v>#N/A</v>
          </cell>
          <cell r="E6" t="str">
            <v>Green</v>
          </cell>
        </row>
        <row r="7">
          <cell r="A7" t="str">
            <v>fodconstr3</v>
          </cell>
          <cell r="B7" t="str">
            <v>1945-1964</v>
          </cell>
          <cell r="C7" t="str">
            <v>Section 1</v>
          </cell>
          <cell r="D7" t="e">
            <v>#N/A</v>
          </cell>
          <cell r="E7" t="str">
            <v>Green</v>
          </cell>
        </row>
        <row r="8">
          <cell r="A8" t="str">
            <v>fodconstr2</v>
          </cell>
          <cell r="B8" t="str">
            <v>1919-1944</v>
          </cell>
          <cell r="C8" t="str">
            <v>Section 1</v>
          </cell>
          <cell r="D8" t="e">
            <v>#N/A</v>
          </cell>
          <cell r="E8" t="str">
            <v>Green</v>
          </cell>
        </row>
        <row r="9">
          <cell r="A9" t="str">
            <v>fodconstr5</v>
          </cell>
          <cell r="B9" t="str">
            <v>Post 1980</v>
          </cell>
          <cell r="C9" t="str">
            <v>Section 1</v>
          </cell>
          <cell r="D9" t="e">
            <v>#N/A</v>
          </cell>
          <cell r="E9" t="str">
            <v>Green</v>
          </cell>
        </row>
        <row r="10">
          <cell r="A10" t="str">
            <v>fodconstr4</v>
          </cell>
          <cell r="B10" t="str">
            <v>1965-1980</v>
          </cell>
          <cell r="C10" t="str">
            <v>Section 1</v>
          </cell>
          <cell r="D10" t="e">
            <v>#N/A</v>
          </cell>
          <cell r="E10" t="str">
            <v>Green</v>
          </cell>
        </row>
        <row r="11">
          <cell r="A11" t="str">
            <v>typercov</v>
          </cell>
          <cell r="B11" t="str">
            <v>Predominant type of roof covering </v>
          </cell>
          <cell r="C11" t="str">
            <v>Section 1</v>
          </cell>
          <cell r="D11" t="str">
            <v>Green</v>
          </cell>
          <cell r="E11" t="e">
            <v>#N/A</v>
          </cell>
          <cell r="F11" t="str">
            <v>Amber</v>
          </cell>
        </row>
        <row r="12">
          <cell r="A12" t="str">
            <v>typercovr1</v>
          </cell>
          <cell r="B12" t="str">
            <v>natural slate/stone/shingle</v>
          </cell>
          <cell r="C12" t="str">
            <v>Section 1</v>
          </cell>
          <cell r="D12" t="e">
            <v>#N/A</v>
          </cell>
          <cell r="E12" t="str">
            <v>Green</v>
          </cell>
        </row>
        <row r="13">
          <cell r="A13" t="str">
            <v>typercovr0</v>
          </cell>
          <cell r="B13" t="str">
            <v>mixed types</v>
          </cell>
          <cell r="C13" t="str">
            <v>Section 1</v>
          </cell>
          <cell r="D13" t="e">
            <v>#N/A</v>
          </cell>
          <cell r="E13" t="str">
            <v>Green</v>
          </cell>
        </row>
        <row r="14">
          <cell r="A14" t="str">
            <v>typercovr3</v>
          </cell>
          <cell r="B14" t="str">
            <v>clay tile</v>
          </cell>
          <cell r="C14" t="str">
            <v>Section 1</v>
          </cell>
          <cell r="D14" t="e">
            <v>#N/A</v>
          </cell>
          <cell r="E14" t="str">
            <v>Green</v>
          </cell>
        </row>
        <row r="15">
          <cell r="A15" t="str">
            <v>typercovr2</v>
          </cell>
          <cell r="B15" t="str">
            <v>man made slate</v>
          </cell>
          <cell r="C15" t="str">
            <v>Section 1</v>
          </cell>
          <cell r="D15" t="e">
            <v>#N/A</v>
          </cell>
          <cell r="E15" t="str">
            <v>Green</v>
          </cell>
        </row>
        <row r="16">
          <cell r="A16" t="str">
            <v>typercovr5</v>
          </cell>
          <cell r="B16" t="str">
            <v>asphalt</v>
          </cell>
          <cell r="C16" t="str">
            <v>Section 1</v>
          </cell>
          <cell r="D16" t="e">
            <v>#N/A</v>
          </cell>
          <cell r="E16" t="str">
            <v>Red</v>
          </cell>
        </row>
        <row r="17">
          <cell r="A17" t="str">
            <v>typercovr4</v>
          </cell>
          <cell r="B17" t="str">
            <v>concrete tile</v>
          </cell>
          <cell r="C17" t="str">
            <v>Section 1</v>
          </cell>
          <cell r="D17" t="e">
            <v>#N/A</v>
          </cell>
          <cell r="E17" t="str">
            <v>Green</v>
          </cell>
        </row>
        <row r="18">
          <cell r="A18" t="str">
            <v>typercovr7</v>
          </cell>
          <cell r="B18" t="str">
            <v>glass/metal/laminate</v>
          </cell>
          <cell r="C18" t="str">
            <v>Section 1</v>
          </cell>
          <cell r="D18" t="e">
            <v>#N/A</v>
          </cell>
          <cell r="E18" t="str">
            <v>Green</v>
          </cell>
        </row>
        <row r="19">
          <cell r="A19" t="str">
            <v>typercovr6</v>
          </cell>
          <cell r="B19" t="str">
            <v>felt</v>
          </cell>
          <cell r="C19" t="str">
            <v>Section 1</v>
          </cell>
          <cell r="D19" t="e">
            <v>#N/A</v>
          </cell>
          <cell r="E19" t="str">
            <v/>
          </cell>
        </row>
        <row r="20">
          <cell r="A20" t="str">
            <v>typercovr8</v>
          </cell>
          <cell r="B20" t="str">
            <v>thatch</v>
          </cell>
          <cell r="C20" t="str">
            <v>Section 1</v>
          </cell>
          <cell r="D20" t="e">
            <v>#N/A</v>
          </cell>
          <cell r="E20" t="str">
            <v/>
          </cell>
        </row>
        <row r="21">
          <cell r="A21" t="str">
            <v>typewfin</v>
          </cell>
          <cell r="B21" t="str">
            <v>Predominant type of wall finish </v>
          </cell>
          <cell r="C21" t="str">
            <v>Section 1</v>
          </cell>
          <cell r="D21" t="str">
            <v>Green</v>
          </cell>
          <cell r="E21" t="e">
            <v>#N/A</v>
          </cell>
          <cell r="F21" t="str">
            <v>Green</v>
          </cell>
        </row>
        <row r="22">
          <cell r="A22" t="str">
            <v>typewfinr1</v>
          </cell>
          <cell r="B22" t="str">
            <v>masonry pointing</v>
          </cell>
          <cell r="C22" t="str">
            <v>Section 1</v>
          </cell>
          <cell r="D22" t="e">
            <v>#N/A</v>
          </cell>
          <cell r="E22" t="str">
            <v/>
          </cell>
        </row>
        <row r="23">
          <cell r="A23" t="str">
            <v>typewfinr0</v>
          </cell>
          <cell r="B23" t="str">
            <v>mixed types</v>
          </cell>
          <cell r="C23" t="str">
            <v>Section 1</v>
          </cell>
          <cell r="D23" t="e">
            <v>#N/A</v>
          </cell>
          <cell r="E23" t="str">
            <v>Green</v>
          </cell>
        </row>
        <row r="24">
          <cell r="A24" t="str">
            <v>typewfinr3</v>
          </cell>
          <cell r="B24" t="str">
            <v>rendered</v>
          </cell>
          <cell r="C24" t="str">
            <v>Section 1</v>
          </cell>
          <cell r="D24" t="e">
            <v>#N/A</v>
          </cell>
          <cell r="E24" t="str">
            <v>Green</v>
          </cell>
        </row>
        <row r="25">
          <cell r="A25" t="str">
            <v>typewfinr2</v>
          </cell>
          <cell r="B25" t="str">
            <v>non-masonry natural</v>
          </cell>
          <cell r="C25" t="str">
            <v>Section 1</v>
          </cell>
          <cell r="D25" t="e">
            <v>#N/A</v>
          </cell>
          <cell r="E25" t="str">
            <v/>
          </cell>
        </row>
        <row r="26">
          <cell r="A26" t="str">
            <v>typewfinr7</v>
          </cell>
          <cell r="B26" t="str">
            <v>wood/metal/plastic panels</v>
          </cell>
          <cell r="C26" t="str">
            <v>Section 1</v>
          </cell>
          <cell r="D26" t="e">
            <v>#N/A</v>
          </cell>
          <cell r="E26" t="str">
            <v/>
          </cell>
        </row>
        <row r="27">
          <cell r="A27" t="str">
            <v>typewstr</v>
          </cell>
          <cell r="B27" t="str">
            <v>Predominant type of wall stucture </v>
          </cell>
          <cell r="C27" t="str">
            <v>Section 1</v>
          </cell>
          <cell r="D27" t="str">
            <v>Green</v>
          </cell>
          <cell r="E27" t="e">
            <v>#N/A</v>
          </cell>
          <cell r="F27" t="str">
            <v>Green</v>
          </cell>
        </row>
        <row r="28">
          <cell r="A28" t="str">
            <v>typewstrr1</v>
          </cell>
          <cell r="B28" t="str">
            <v>masonry cavity</v>
          </cell>
          <cell r="C28" t="str">
            <v>Section 1</v>
          </cell>
          <cell r="D28" t="e">
            <v>#N/A</v>
          </cell>
          <cell r="E28" t="str">
            <v>Green</v>
          </cell>
        </row>
        <row r="29">
          <cell r="A29" t="str">
            <v>typewstrr0</v>
          </cell>
          <cell r="B29" t="str">
            <v>mixed types</v>
          </cell>
          <cell r="C29" t="str">
            <v>Section 1</v>
          </cell>
          <cell r="D29" t="e">
            <v>#N/A</v>
          </cell>
          <cell r="E29" t="str">
            <v/>
          </cell>
        </row>
        <row r="30">
          <cell r="A30" t="str">
            <v>typewstrr3</v>
          </cell>
          <cell r="B30" t="str">
            <v>9 inch solid</v>
          </cell>
          <cell r="C30" t="str">
            <v>Section 1</v>
          </cell>
          <cell r="D30" t="e">
            <v>#N/A</v>
          </cell>
          <cell r="E30" t="str">
            <v>Green</v>
          </cell>
        </row>
        <row r="31">
          <cell r="A31" t="str">
            <v>typewstrr2</v>
          </cell>
          <cell r="B31" t="str">
            <v>masonry single leaf</v>
          </cell>
          <cell r="C31" t="str">
            <v>Section 1</v>
          </cell>
          <cell r="D31" t="e">
            <v>#N/A</v>
          </cell>
          <cell r="E31" t="str">
            <v/>
          </cell>
        </row>
        <row r="32">
          <cell r="A32" t="str">
            <v>typewstrr5</v>
          </cell>
          <cell r="B32" t="str">
            <v>in situ concrete</v>
          </cell>
          <cell r="C32" t="str">
            <v>Section 1</v>
          </cell>
          <cell r="D32" t="e">
            <v>#N/A</v>
          </cell>
          <cell r="E32" t="str">
            <v>Green</v>
          </cell>
        </row>
        <row r="33">
          <cell r="A33" t="str">
            <v>typewstrr4</v>
          </cell>
          <cell r="B33" t="str">
            <v>greater than 9 inch solid</v>
          </cell>
          <cell r="C33" t="str">
            <v>Section 1</v>
          </cell>
          <cell r="D33" t="e">
            <v>#N/A</v>
          </cell>
          <cell r="E33" t="str">
            <v>Green</v>
          </cell>
        </row>
        <row r="34">
          <cell r="A34" t="str">
            <v>typewstrr7</v>
          </cell>
          <cell r="B34" t="str">
            <v>timber panels</v>
          </cell>
          <cell r="C34" t="str">
            <v>Section 1</v>
          </cell>
          <cell r="D34" t="e">
            <v>#N/A</v>
          </cell>
          <cell r="E34" t="str">
            <v/>
          </cell>
        </row>
        <row r="35">
          <cell r="A35" t="str">
            <v>typewstrr6</v>
          </cell>
          <cell r="B35" t="str">
            <v>concrete panels</v>
          </cell>
          <cell r="C35" t="str">
            <v>Section 1</v>
          </cell>
          <cell r="D35" t="e">
            <v>#N/A</v>
          </cell>
          <cell r="E35" t="str">
            <v/>
          </cell>
        </row>
        <row r="36">
          <cell r="A36" t="str">
            <v>typewstrr8</v>
          </cell>
          <cell r="B36" t="str">
            <v>metal sheet</v>
          </cell>
          <cell r="C36" t="str">
            <v>Section 1</v>
          </cell>
          <cell r="D36" t="e">
            <v>#N/A</v>
          </cell>
          <cell r="E36" t="str">
            <v/>
          </cell>
        </row>
        <row r="37">
          <cell r="A37" t="str">
            <v>typewin</v>
          </cell>
          <cell r="B37" t="str">
            <v>Predominant type of window </v>
          </cell>
          <cell r="C37" t="str">
            <v>Section 1</v>
          </cell>
          <cell r="D37" t="str">
            <v>Green</v>
          </cell>
          <cell r="E37" t="e">
            <v>#N/A</v>
          </cell>
          <cell r="F37" t="str">
            <v>Green</v>
          </cell>
        </row>
        <row r="38">
          <cell r="A38" t="str">
            <v>typewinr1</v>
          </cell>
          <cell r="B38" t="str">
            <v>single-glazed- wood casement</v>
          </cell>
          <cell r="C38" t="str">
            <v>Section 1</v>
          </cell>
          <cell r="D38" t="e">
            <v>#N/A</v>
          </cell>
          <cell r="E38" t="str">
            <v>Green</v>
          </cell>
        </row>
        <row r="39">
          <cell r="A39" t="str">
            <v>typewinr0</v>
          </cell>
          <cell r="B39" t="str">
            <v>mixed types</v>
          </cell>
          <cell r="C39" t="str">
            <v>Section 1</v>
          </cell>
          <cell r="D39" t="e">
            <v>#N/A</v>
          </cell>
          <cell r="E39" t="str">
            <v>Green</v>
          </cell>
        </row>
        <row r="40">
          <cell r="A40" t="str">
            <v>typewinr3</v>
          </cell>
          <cell r="B40" t="str">
            <v>single-glazed- UPVC</v>
          </cell>
          <cell r="C40" t="str">
            <v>Section 1</v>
          </cell>
          <cell r="D40" t="e">
            <v>#N/A</v>
          </cell>
          <cell r="E40" t="str">
            <v/>
          </cell>
        </row>
        <row r="41">
          <cell r="A41" t="str">
            <v>typewinr2</v>
          </cell>
          <cell r="B41" t="str">
            <v>single-glazed- wood sash</v>
          </cell>
          <cell r="C41" t="str">
            <v>Section 1</v>
          </cell>
          <cell r="D41" t="e">
            <v>#N/A</v>
          </cell>
          <cell r="E41" t="str">
            <v>Green</v>
          </cell>
        </row>
        <row r="42">
          <cell r="A42" t="str">
            <v>typewinr5</v>
          </cell>
          <cell r="B42" t="str">
            <v>double-glazed- wood</v>
          </cell>
          <cell r="C42" t="str">
            <v>Section 1</v>
          </cell>
          <cell r="D42" t="e">
            <v>#N/A</v>
          </cell>
          <cell r="E42" t="str">
            <v>Green</v>
          </cell>
        </row>
        <row r="43">
          <cell r="A43" t="str">
            <v>typewinr4</v>
          </cell>
          <cell r="B43" t="str">
            <v>single-glazed- metal</v>
          </cell>
          <cell r="C43" t="str">
            <v>Section 1</v>
          </cell>
          <cell r="D43" t="e">
            <v>#N/A</v>
          </cell>
          <cell r="E43" t="str">
            <v/>
          </cell>
        </row>
        <row r="44">
          <cell r="A44" t="str">
            <v>typewinr7</v>
          </cell>
          <cell r="B44" t="str">
            <v>double-glazed- metal</v>
          </cell>
          <cell r="C44" t="str">
            <v>Section 1</v>
          </cell>
          <cell r="D44" t="e">
            <v>#N/A</v>
          </cell>
          <cell r="E44" t="str">
            <v>Green</v>
          </cell>
        </row>
        <row r="45">
          <cell r="A45" t="str">
            <v>typewinr6</v>
          </cell>
          <cell r="B45" t="str">
            <v>double-glazed- UPVC</v>
          </cell>
          <cell r="C45" t="str">
            <v>Section 1</v>
          </cell>
          <cell r="D45" t="e">
            <v>#N/A</v>
          </cell>
          <cell r="E45" t="str">
            <v>Green</v>
          </cell>
        </row>
        <row r="46">
          <cell r="A46" t="str">
            <v>dwtypenx</v>
          </cell>
          <cell r="B46" t="str">
            <v>Dwelling type </v>
          </cell>
          <cell r="C46" t="str">
            <v>Section 1</v>
          </cell>
          <cell r="D46" t="str">
            <v>Green</v>
          </cell>
          <cell r="E46" t="e">
            <v>#N/A</v>
          </cell>
          <cell r="F46" t="str">
            <v>Green</v>
          </cell>
        </row>
        <row r="47">
          <cell r="A47" t="str">
            <v>dwtypenxr1</v>
          </cell>
          <cell r="B47" t="str">
            <v>end terrace</v>
          </cell>
          <cell r="C47" t="str">
            <v>Section 1</v>
          </cell>
          <cell r="D47" t="e">
            <v>#N/A</v>
          </cell>
          <cell r="E47" t="str">
            <v>Green</v>
          </cell>
        </row>
        <row r="48">
          <cell r="A48" t="str">
            <v>dwtypenxr3</v>
          </cell>
          <cell r="B48" t="str">
            <v>semi detached</v>
          </cell>
          <cell r="C48" t="str">
            <v>Section 1</v>
          </cell>
          <cell r="D48" t="e">
            <v>#N/A</v>
          </cell>
          <cell r="E48" t="str">
            <v>Green</v>
          </cell>
        </row>
        <row r="49">
          <cell r="A49" t="str">
            <v>dwtypenxr2</v>
          </cell>
          <cell r="B49" t="str">
            <v>mid terrace</v>
          </cell>
          <cell r="C49" t="str">
            <v>Section 1</v>
          </cell>
          <cell r="D49" t="e">
            <v>#N/A</v>
          </cell>
          <cell r="E49" t="str">
            <v/>
          </cell>
        </row>
        <row r="50">
          <cell r="A50" t="str">
            <v>dwtypenxr5</v>
          </cell>
          <cell r="B50" t="str">
            <v>bungalow</v>
          </cell>
          <cell r="C50" t="str">
            <v>Section 1</v>
          </cell>
          <cell r="D50" t="e">
            <v>#N/A</v>
          </cell>
          <cell r="E50" t="str">
            <v/>
          </cell>
        </row>
        <row r="51">
          <cell r="A51" t="str">
            <v>dwtypenxr4</v>
          </cell>
          <cell r="B51" t="str">
            <v>detached</v>
          </cell>
          <cell r="C51" t="str">
            <v>Section 1</v>
          </cell>
          <cell r="D51" t="e">
            <v>#N/A</v>
          </cell>
          <cell r="E51" t="str">
            <v/>
          </cell>
        </row>
        <row r="52">
          <cell r="A52" t="str">
            <v>dwtypenxr7</v>
          </cell>
          <cell r="B52" t="str">
            <v>purpose built flat, low rise</v>
          </cell>
          <cell r="C52" t="str">
            <v>Section 1</v>
          </cell>
          <cell r="D52" t="e">
            <v>#N/A</v>
          </cell>
          <cell r="E52" t="str">
            <v>Green</v>
          </cell>
        </row>
        <row r="53">
          <cell r="A53" t="str">
            <v>dwtypenxr6</v>
          </cell>
          <cell r="B53" t="str">
            <v>converted flat</v>
          </cell>
          <cell r="C53" t="str">
            <v>Section 1</v>
          </cell>
          <cell r="D53" t="e">
            <v>#N/A</v>
          </cell>
          <cell r="E53" t="str">
            <v>Green</v>
          </cell>
        </row>
        <row r="54">
          <cell r="A54" t="str">
            <v>dwtypenxr8</v>
          </cell>
          <cell r="B54" t="str">
            <v>purpose built flat, high rise</v>
          </cell>
          <cell r="C54" t="str">
            <v>Section 1</v>
          </cell>
          <cell r="D54" t="e">
            <v>#N/A</v>
          </cell>
          <cell r="E54" t="str">
            <v/>
          </cell>
        </row>
        <row r="55">
          <cell r="A55" t="str">
            <v>Fmtconst</v>
          </cell>
          <cell r="B55" t="str">
            <v>Material and construction of house/module- PARENT </v>
          </cell>
          <cell r="C55" t="str">
            <v>Section 1</v>
          </cell>
          <cell r="D55" t="str">
            <v>Green</v>
          </cell>
          <cell r="E55" t="e">
            <v>#N/A</v>
          </cell>
          <cell r="F55" t="str">
            <v>Green</v>
          </cell>
        </row>
        <row r="56">
          <cell r="A56" t="str">
            <v>fmtconstr1</v>
          </cell>
          <cell r="B56" t="str">
            <v>Masonry</v>
          </cell>
          <cell r="C56" t="str">
            <v>Section 1</v>
          </cell>
          <cell r="D56" t="e">
            <v>#N/A</v>
          </cell>
          <cell r="E56" t="str">
            <v>Green</v>
          </cell>
        </row>
        <row r="57">
          <cell r="A57" t="str">
            <v>fmtconstr3</v>
          </cell>
          <cell r="B57" t="str">
            <v>Other</v>
          </cell>
          <cell r="C57" t="str">
            <v>Section 1</v>
          </cell>
          <cell r="D57" t="e">
            <v>#N/A</v>
          </cell>
          <cell r="E57" t="str">
            <v>Green</v>
          </cell>
        </row>
        <row r="58">
          <cell r="A58" t="str">
            <v>fmtconstr2</v>
          </cell>
          <cell r="B58" t="str">
            <v>Concrete</v>
          </cell>
          <cell r="C58" t="str">
            <v>Section 1</v>
          </cell>
          <cell r="D58" t="e">
            <v>#N/A</v>
          </cell>
          <cell r="E58" t="str">
            <v>Green</v>
          </cell>
        </row>
        <row r="59">
          <cell r="A59" t="str">
            <v>Fodishmo</v>
          </cell>
          <cell r="B59" t="str">
            <v>Type of occupancy </v>
          </cell>
          <cell r="C59" t="str">
            <v>Section 1</v>
          </cell>
          <cell r="D59" t="str">
            <v>Green</v>
          </cell>
          <cell r="E59" t="e">
            <v>#N/A</v>
          </cell>
          <cell r="F59" t="str">
            <v>Green</v>
          </cell>
        </row>
        <row r="60">
          <cell r="A60" t="str">
            <v>fodishmor1</v>
          </cell>
          <cell r="B60" t="str">
            <v>single family dwelling</v>
          </cell>
          <cell r="C60" t="str">
            <v>Section 1</v>
          </cell>
          <cell r="D60" t="e">
            <v>#N/A</v>
          </cell>
          <cell r="E60" t="str">
            <v>Green</v>
          </cell>
        </row>
        <row r="61">
          <cell r="A61" t="str">
            <v>fodishmor2</v>
          </cell>
          <cell r="B61" t="str">
            <v>shared house</v>
          </cell>
          <cell r="C61" t="str">
            <v>Section 1</v>
          </cell>
          <cell r="D61" t="e">
            <v>#N/A</v>
          </cell>
          <cell r="E61" t="str">
            <v/>
          </cell>
        </row>
        <row r="62">
          <cell r="A62" t="str">
            <v>Fodtenur</v>
          </cell>
          <cell r="B62" t="str">
            <v>Tenure </v>
          </cell>
          <cell r="C62" t="str">
            <v>Section 1</v>
          </cell>
          <cell r="D62" t="str">
            <v>Green</v>
          </cell>
          <cell r="E62" t="e">
            <v>#N/A</v>
          </cell>
          <cell r="F62" t="str">
            <v>Green</v>
          </cell>
        </row>
        <row r="63">
          <cell r="A63" t="str">
            <v>fodtenurr1</v>
          </cell>
          <cell r="B63" t="str">
            <v>Owner occupied</v>
          </cell>
          <cell r="C63" t="str">
            <v>Section 1</v>
          </cell>
          <cell r="D63" t="e">
            <v>#N/A</v>
          </cell>
          <cell r="E63" t="str">
            <v>Green</v>
          </cell>
        </row>
        <row r="64">
          <cell r="A64" t="str">
            <v>fodtenurr3</v>
          </cell>
          <cell r="B64" t="str">
            <v>Local authority</v>
          </cell>
          <cell r="C64" t="str">
            <v>Section 1</v>
          </cell>
          <cell r="D64" t="e">
            <v>#N/A</v>
          </cell>
          <cell r="E64" t="str">
            <v>Green</v>
          </cell>
        </row>
        <row r="65">
          <cell r="A65" t="str">
            <v>fodtenurr2</v>
          </cell>
          <cell r="B65" t="str">
            <v>Private rented</v>
          </cell>
          <cell r="C65" t="str">
            <v>Section 1</v>
          </cell>
          <cell r="D65" t="e">
            <v>#N/A</v>
          </cell>
          <cell r="E65" t="str">
            <v>Green</v>
          </cell>
        </row>
        <row r="66">
          <cell r="A66" t="str">
            <v>fodtenurr4</v>
          </cell>
          <cell r="B66" t="str">
            <v>Housing association (RSL)</v>
          </cell>
          <cell r="C66" t="str">
            <v>Section 1</v>
          </cell>
          <cell r="D66" t="e">
            <v>#N/A</v>
          </cell>
          <cell r="E66" t="str">
            <v>Green</v>
          </cell>
        </row>
        <row r="67">
          <cell r="A67" t="str">
            <v>typerstr</v>
          </cell>
          <cell r="B67" t="str">
            <v>Predominant type of roof stucture </v>
          </cell>
          <cell r="C67" t="str">
            <v>Section 1</v>
          </cell>
          <cell r="D67" t="str">
            <v>Green</v>
          </cell>
          <cell r="E67" t="e">
            <v>#N/A</v>
          </cell>
          <cell r="F67" t="str">
            <v>Green</v>
          </cell>
        </row>
        <row r="68">
          <cell r="A68" t="str">
            <v>typerstrr1</v>
          </cell>
          <cell r="B68" t="str">
            <v>pitched</v>
          </cell>
          <cell r="C68" t="str">
            <v>Section 1</v>
          </cell>
          <cell r="D68" t="e">
            <v>#N/A</v>
          </cell>
          <cell r="E68" t="str">
            <v>Green</v>
          </cell>
        </row>
        <row r="69">
          <cell r="A69" t="str">
            <v>typerstrr0</v>
          </cell>
          <cell r="B69" t="str">
            <v>mixed types</v>
          </cell>
          <cell r="C69" t="str">
            <v>Section 1</v>
          </cell>
          <cell r="D69" t="e">
            <v>#N/A</v>
          </cell>
          <cell r="E69" t="str">
            <v/>
          </cell>
        </row>
        <row r="70">
          <cell r="A70" t="str">
            <v>typerstrr3</v>
          </cell>
          <cell r="B70" t="str">
            <v>flat</v>
          </cell>
          <cell r="C70" t="str">
            <v>Section 1</v>
          </cell>
          <cell r="D70" t="e">
            <v>#N/A</v>
          </cell>
          <cell r="E70" t="str">
            <v>Green</v>
          </cell>
        </row>
        <row r="71">
          <cell r="A71" t="str">
            <v>typerstrr2</v>
          </cell>
          <cell r="B71" t="str">
            <v>mansard</v>
          </cell>
          <cell r="C71" t="str">
            <v>Section 1</v>
          </cell>
          <cell r="D71" t="e">
            <v>#N/A</v>
          </cell>
          <cell r="E71" t="str">
            <v/>
          </cell>
        </row>
        <row r="72">
          <cell r="A72" t="str">
            <v>typerstrr4</v>
          </cell>
          <cell r="B72" t="str">
            <v>chalet</v>
          </cell>
          <cell r="C72" t="str">
            <v>Section 1</v>
          </cell>
          <cell r="D72" t="e">
            <v>#N/A</v>
          </cell>
          <cell r="E72" t="str">
            <v/>
          </cell>
        </row>
        <row r="73">
          <cell r="A73" t="str">
            <v>dwage6x</v>
          </cell>
          <cell r="B73" t="str">
            <v>Dwelling age </v>
          </cell>
          <cell r="C73" t="str">
            <v>Section 1</v>
          </cell>
          <cell r="D73" t="str">
            <v>Green</v>
          </cell>
          <cell r="E73" t="e">
            <v>#N/A</v>
          </cell>
          <cell r="F73" t="str">
            <v>Green</v>
          </cell>
        </row>
        <row r="74">
          <cell r="A74" t="str">
            <v>dwage6xr1</v>
          </cell>
          <cell r="B74" t="str">
            <v>pre 1919</v>
          </cell>
          <cell r="C74" t="str">
            <v>Section 1</v>
          </cell>
          <cell r="D74" t="e">
            <v>#N/A</v>
          </cell>
          <cell r="E74" t="str">
            <v>Green</v>
          </cell>
        </row>
        <row r="75">
          <cell r="A75" t="str">
            <v>dwage6xr3</v>
          </cell>
          <cell r="B75" t="str">
            <v>1945-64</v>
          </cell>
          <cell r="C75" t="str">
            <v>Section 1</v>
          </cell>
          <cell r="D75" t="e">
            <v>#N/A</v>
          </cell>
          <cell r="E75" t="str">
            <v>Green</v>
          </cell>
        </row>
        <row r="76">
          <cell r="A76" t="str">
            <v>dwage6xr2</v>
          </cell>
          <cell r="B76" t="str">
            <v>1919-44</v>
          </cell>
          <cell r="C76" t="str">
            <v>Section 1</v>
          </cell>
          <cell r="D76" t="e">
            <v>#N/A</v>
          </cell>
          <cell r="E76" t="str">
            <v>Green</v>
          </cell>
        </row>
        <row r="77">
          <cell r="A77" t="str">
            <v>dwage6xr5</v>
          </cell>
          <cell r="B77" t="str">
            <v>1981-90</v>
          </cell>
          <cell r="C77" t="str">
            <v>Section 1</v>
          </cell>
          <cell r="D77" t="e">
            <v>#N/A</v>
          </cell>
          <cell r="E77" t="str">
            <v>Green</v>
          </cell>
        </row>
        <row r="78">
          <cell r="A78" t="str">
            <v>dwage6xr4</v>
          </cell>
          <cell r="B78" t="str">
            <v>1965-80</v>
          </cell>
          <cell r="C78" t="str">
            <v>Section 1</v>
          </cell>
          <cell r="D78" t="e">
            <v>#N/A</v>
          </cell>
          <cell r="E78" t="str">
            <v>Green</v>
          </cell>
        </row>
        <row r="79">
          <cell r="A79" t="str">
            <v>dwage6xr6</v>
          </cell>
          <cell r="B79" t="str">
            <v>post 1990</v>
          </cell>
          <cell r="C79" t="str">
            <v>Section 1</v>
          </cell>
          <cell r="D79" t="e">
            <v>#N/A</v>
          </cell>
          <cell r="E79" t="str">
            <v>Green</v>
          </cell>
        </row>
        <row r="80">
          <cell r="A80" t="str">
            <v>basement</v>
          </cell>
          <cell r="B80" t="str">
            <v>Basement present in dwelling </v>
          </cell>
          <cell r="C80" t="str">
            <v>Section 1</v>
          </cell>
          <cell r="D80" t="str">
            <v>Green</v>
          </cell>
          <cell r="E80" t="e">
            <v>#N/A</v>
          </cell>
          <cell r="F80" t="str">
            <v>Green</v>
          </cell>
        </row>
        <row r="81">
          <cell r="A81" t="str">
            <v>basementr1</v>
          </cell>
          <cell r="B81" t="str">
            <v>Yes</v>
          </cell>
          <cell r="C81" t="str">
            <v>Section 1</v>
          </cell>
          <cell r="D81" t="e">
            <v>#N/A</v>
          </cell>
          <cell r="E81" t="str">
            <v/>
          </cell>
        </row>
        <row r="82">
          <cell r="A82" t="str">
            <v>basementr2</v>
          </cell>
          <cell r="B82" t="str">
            <v>No</v>
          </cell>
          <cell r="C82" t="str">
            <v>Section 1</v>
          </cell>
          <cell r="D82" t="e">
            <v>#N/A</v>
          </cell>
          <cell r="E82" t="str">
            <v>Green</v>
          </cell>
        </row>
        <row r="83">
          <cell r="A83" t="str">
            <v>wallcavx</v>
          </cell>
          <cell r="B83" t="str">
            <v>Type of wall </v>
          </cell>
          <cell r="C83" t="str">
            <v>Section 1</v>
          </cell>
          <cell r="D83" t="str">
            <v>Green</v>
          </cell>
          <cell r="E83" t="e">
            <v>#N/A</v>
          </cell>
          <cell r="F83" t="str">
            <v>Green</v>
          </cell>
        </row>
        <row r="84">
          <cell r="A84" t="str">
            <v>wallcavxr1</v>
          </cell>
          <cell r="B84" t="str">
            <v>cavity wall</v>
          </cell>
          <cell r="C84" t="str">
            <v>Section 1</v>
          </cell>
          <cell r="D84" t="e">
            <v>#N/A</v>
          </cell>
          <cell r="E84" t="str">
            <v>Green</v>
          </cell>
        </row>
        <row r="85">
          <cell r="A85" t="str">
            <v>wallcavxr2</v>
          </cell>
          <cell r="B85" t="str">
            <v>other</v>
          </cell>
          <cell r="C85" t="str">
            <v>Section 1</v>
          </cell>
          <cell r="D85" t="e">
            <v>#N/A</v>
          </cell>
          <cell r="E85" t="str">
            <v>Green</v>
          </cell>
        </row>
        <row r="86">
          <cell r="A86" t="str">
            <v>wallinsx</v>
          </cell>
          <cell r="B86" t="str">
            <v>Type of wall and insulation </v>
          </cell>
          <cell r="C86" t="str">
            <v>Section 1</v>
          </cell>
          <cell r="D86" t="str">
            <v>Green</v>
          </cell>
          <cell r="E86" t="e">
            <v>#N/A</v>
          </cell>
          <cell r="F86" t="str">
            <v>Green</v>
          </cell>
        </row>
        <row r="87">
          <cell r="A87" t="str">
            <v>wallinsxr1</v>
          </cell>
          <cell r="B87" t="str">
            <v>cavity with insulation</v>
          </cell>
          <cell r="C87" t="str">
            <v>Section 1</v>
          </cell>
          <cell r="D87" t="e">
            <v>#N/A</v>
          </cell>
          <cell r="E87" t="str">
            <v>Green</v>
          </cell>
        </row>
        <row r="88">
          <cell r="A88" t="str">
            <v>wallinsxr3</v>
          </cell>
          <cell r="B88" t="str">
            <v>other</v>
          </cell>
          <cell r="C88" t="str">
            <v>Section 1</v>
          </cell>
          <cell r="D88" t="e">
            <v>#N/A</v>
          </cell>
          <cell r="E88" t="str">
            <v>Green</v>
          </cell>
        </row>
        <row r="89">
          <cell r="A89" t="str">
            <v>wallinsxr2</v>
          </cell>
          <cell r="B89" t="str">
            <v>cavity uninsulated</v>
          </cell>
          <cell r="C89" t="str">
            <v>Section 1</v>
          </cell>
          <cell r="D89" t="e">
            <v>#N/A</v>
          </cell>
          <cell r="E89" t="str">
            <v>Green</v>
          </cell>
        </row>
        <row r="90">
          <cell r="A90" t="str">
            <v>Attic</v>
          </cell>
          <cell r="B90" t="str">
            <v>Attic present in dwelling </v>
          </cell>
          <cell r="C90" t="str">
            <v>Section 1</v>
          </cell>
          <cell r="D90" t="str">
            <v>Green</v>
          </cell>
          <cell r="E90" t="e">
            <v>#N/A</v>
          </cell>
          <cell r="F90" t="str">
            <v>Green</v>
          </cell>
        </row>
        <row r="91">
          <cell r="A91" t="str">
            <v>atticr1</v>
          </cell>
          <cell r="B91" t="str">
            <v>Yes</v>
          </cell>
          <cell r="C91" t="str">
            <v>Section 1</v>
          </cell>
          <cell r="D91" t="e">
            <v>#N/A</v>
          </cell>
          <cell r="E91" t="str">
            <v>Green</v>
          </cell>
        </row>
        <row r="92">
          <cell r="A92" t="str">
            <v>atticr2</v>
          </cell>
          <cell r="B92" t="str">
            <v>No</v>
          </cell>
          <cell r="C92" t="str">
            <v>Section 1</v>
          </cell>
          <cell r="D92" t="e">
            <v>#N/A</v>
          </cell>
          <cell r="E92" t="str">
            <v>Green</v>
          </cell>
        </row>
        <row r="93">
          <cell r="A93" t="str">
            <v>Finbatlr</v>
          </cell>
          <cell r="B93" t="str">
            <v>Date Bathroom last refurbished </v>
          </cell>
          <cell r="C93" t="str">
            <v>Section 2</v>
          </cell>
          <cell r="D93" t="str">
            <v>Red</v>
          </cell>
          <cell r="E93" t="e">
            <v>#N/A</v>
          </cell>
          <cell r="F93" t="str">
            <v>Amber</v>
          </cell>
        </row>
        <row r="94">
          <cell r="A94" t="str">
            <v>finbatlrr1</v>
          </cell>
          <cell r="B94" t="str">
            <v>Pre 1980</v>
          </cell>
          <cell r="C94" t="str">
            <v>Section 2</v>
          </cell>
          <cell r="D94" t="e">
            <v>#N/A</v>
          </cell>
          <cell r="E94" t="str">
            <v>Green</v>
          </cell>
        </row>
        <row r="95">
          <cell r="A95" t="str">
            <v>finbatlrr3</v>
          </cell>
          <cell r="B95" t="str">
            <v>1990s</v>
          </cell>
          <cell r="C95" t="str">
            <v>Section 2</v>
          </cell>
          <cell r="D95" t="e">
            <v>#N/A</v>
          </cell>
          <cell r="E95" t="str">
            <v>Green</v>
          </cell>
        </row>
        <row r="96">
          <cell r="A96" t="str">
            <v>finbatlrr2</v>
          </cell>
          <cell r="B96" t="str">
            <v>1980s</v>
          </cell>
          <cell r="C96" t="str">
            <v>Section 2</v>
          </cell>
          <cell r="D96" t="e">
            <v>#N/A</v>
          </cell>
          <cell r="E96" t="str">
            <v>Red</v>
          </cell>
        </row>
        <row r="97">
          <cell r="A97" t="str">
            <v>finbatlrr4</v>
          </cell>
          <cell r="B97" t="str">
            <v>2000s</v>
          </cell>
          <cell r="C97" t="str">
            <v>Section 2</v>
          </cell>
          <cell r="D97" t="e">
            <v>#N/A</v>
          </cell>
          <cell r="E97" t="str">
            <v>Red</v>
          </cell>
        </row>
        <row r="98">
          <cell r="A98" t="str">
            <v>Fingasms</v>
          </cell>
          <cell r="B98" t="str">
            <v>Mains gas supply present </v>
          </cell>
          <cell r="C98" t="str">
            <v>Section 2</v>
          </cell>
          <cell r="D98" t="str">
            <v>Green</v>
          </cell>
          <cell r="E98" t="e">
            <v>#N/A</v>
          </cell>
          <cell r="F98" t="str">
            <v>Green</v>
          </cell>
        </row>
        <row r="99">
          <cell r="A99" t="str">
            <v>fingasmsr1</v>
          </cell>
          <cell r="B99" t="str">
            <v>Yes</v>
          </cell>
          <cell r="C99" t="str">
            <v>Section 2</v>
          </cell>
          <cell r="D99" t="e">
            <v>#N/A</v>
          </cell>
          <cell r="E99" t="str">
            <v>Green</v>
          </cell>
        </row>
        <row r="100">
          <cell r="A100" t="str">
            <v>fingasmsr2</v>
          </cell>
          <cell r="B100" t="str">
            <v>No</v>
          </cell>
          <cell r="C100" t="str">
            <v>Section 2</v>
          </cell>
          <cell r="D100" t="e">
            <v>#N/A</v>
          </cell>
          <cell r="E100" t="str">
            <v/>
          </cell>
        </row>
        <row r="101">
          <cell r="A101" t="str">
            <v>Fincheat</v>
          </cell>
          <cell r="B101" t="str">
            <v>Interior space heating present </v>
          </cell>
          <cell r="C101" t="str">
            <v>Section 2</v>
          </cell>
          <cell r="D101" t="str">
            <v>Green</v>
          </cell>
          <cell r="E101" t="e">
            <v>#N/A</v>
          </cell>
          <cell r="F101" t="str">
            <v>Green</v>
          </cell>
        </row>
        <row r="102">
          <cell r="A102" t="str">
            <v>fincheatr1</v>
          </cell>
          <cell r="B102" t="str">
            <v>Yes</v>
          </cell>
          <cell r="C102" t="str">
            <v>Section 2</v>
          </cell>
          <cell r="D102" t="e">
            <v>#N/A</v>
          </cell>
          <cell r="E102" t="str">
            <v>Green</v>
          </cell>
        </row>
        <row r="103">
          <cell r="A103" t="str">
            <v>fincheatr2</v>
          </cell>
          <cell r="B103" t="str">
            <v>No</v>
          </cell>
          <cell r="C103" t="str">
            <v>Section 2</v>
          </cell>
          <cell r="D103" t="e">
            <v>#N/A</v>
          </cell>
          <cell r="E103" t="str">
            <v/>
          </cell>
        </row>
        <row r="104">
          <cell r="A104" t="str">
            <v>Finbaten</v>
          </cell>
          <cell r="B104" t="str">
            <v>Accessibility - shower or bath at entrance level? </v>
          </cell>
          <cell r="C104" t="str">
            <v>Section 2</v>
          </cell>
          <cell r="D104" t="str">
            <v>Green</v>
          </cell>
          <cell r="E104" t="e">
            <v>#N/A</v>
          </cell>
          <cell r="F104" t="str">
            <v>Green</v>
          </cell>
        </row>
        <row r="105">
          <cell r="A105" t="str">
            <v>finbatenr1</v>
          </cell>
          <cell r="B105" t="str">
            <v>Yes</v>
          </cell>
          <cell r="C105" t="str">
            <v>Section 2</v>
          </cell>
          <cell r="D105" t="e">
            <v>#N/A</v>
          </cell>
          <cell r="E105" t="str">
            <v>Green</v>
          </cell>
        </row>
        <row r="106">
          <cell r="A106" t="str">
            <v>finbatenr2</v>
          </cell>
          <cell r="B106" t="str">
            <v>No</v>
          </cell>
          <cell r="C106" t="str">
            <v>Section 2</v>
          </cell>
          <cell r="D106" t="e">
            <v>#N/A</v>
          </cell>
          <cell r="E106" t="str">
            <v>Green</v>
          </cell>
        </row>
        <row r="107">
          <cell r="A107" t="str">
            <v>Secure</v>
          </cell>
          <cell r="B107" t="str">
            <v>Secure windows and doors </v>
          </cell>
          <cell r="C107" t="str">
            <v>Section 2</v>
          </cell>
          <cell r="D107" t="str">
            <v>Red</v>
          </cell>
          <cell r="E107" t="e">
            <v>#N/A</v>
          </cell>
          <cell r="F107" t="str">
            <v>Red</v>
          </cell>
        </row>
        <row r="108">
          <cell r="A108" t="str">
            <v>securer1</v>
          </cell>
          <cell r="B108" t="str">
            <v>secure</v>
          </cell>
          <cell r="C108" t="str">
            <v>Section 2</v>
          </cell>
          <cell r="D108" t="e">
            <v>#N/A</v>
          </cell>
          <cell r="E108" t="str">
            <v>Red</v>
          </cell>
        </row>
        <row r="109">
          <cell r="A109" t="str">
            <v>securer0</v>
          </cell>
          <cell r="B109" t="str">
            <v>not fully secure</v>
          </cell>
          <cell r="C109" t="str">
            <v>Section 2</v>
          </cell>
          <cell r="D109" t="e">
            <v>#N/A</v>
          </cell>
          <cell r="E109" t="str">
            <v>Red</v>
          </cell>
        </row>
        <row r="110">
          <cell r="A110" t="str">
            <v>Fincircu</v>
          </cell>
          <cell r="B110" t="str">
            <v>Accessibility : doorsets and circulation meet part M regulations </v>
          </cell>
          <cell r="C110" t="str">
            <v>Section 2</v>
          </cell>
          <cell r="D110" t="str">
            <v>Red</v>
          </cell>
          <cell r="E110" t="e">
            <v>#N/A</v>
          </cell>
          <cell r="F110" t="str">
            <v>Red</v>
          </cell>
        </row>
        <row r="111">
          <cell r="A111" t="str">
            <v>fincircur1</v>
          </cell>
          <cell r="B111" t="str">
            <v>Yes</v>
          </cell>
          <cell r="C111" t="str">
            <v>Section 2</v>
          </cell>
          <cell r="D111" t="e">
            <v>#N/A</v>
          </cell>
          <cell r="E111" t="str">
            <v>Red</v>
          </cell>
        </row>
        <row r="112">
          <cell r="A112" t="str">
            <v>fincircur2</v>
          </cell>
          <cell r="B112" t="str">
            <v>No</v>
          </cell>
          <cell r="C112" t="str">
            <v>Section 2</v>
          </cell>
          <cell r="D112" t="e">
            <v>#N/A</v>
          </cell>
          <cell r="E112" t="str">
            <v/>
          </cell>
        </row>
        <row r="113">
          <cell r="A113" t="str">
            <v>Ffcshare</v>
          </cell>
          <cell r="B113" t="str">
            <v>Whether shared facilities exist- PARENT </v>
          </cell>
          <cell r="C113" t="str">
            <v>Section 2</v>
          </cell>
          <cell r="D113" t="str">
            <v>Green</v>
          </cell>
          <cell r="E113" t="e">
            <v>#N/A</v>
          </cell>
          <cell r="F113" t="str">
            <v>Green</v>
          </cell>
        </row>
        <row r="114">
          <cell r="A114" t="str">
            <v>ffcsharer1</v>
          </cell>
          <cell r="B114" t="str">
            <v>Yes</v>
          </cell>
          <cell r="C114" t="str">
            <v>Section 2</v>
          </cell>
          <cell r="D114" t="e">
            <v>#N/A</v>
          </cell>
          <cell r="E114" t="str">
            <v>Green</v>
          </cell>
        </row>
        <row r="115">
          <cell r="A115" t="str">
            <v>ffcsharer2</v>
          </cell>
          <cell r="B115" t="str">
            <v>No</v>
          </cell>
          <cell r="C115" t="str">
            <v>Section 2</v>
          </cell>
          <cell r="D115" t="e">
            <v>#N/A</v>
          </cell>
          <cell r="E115" t="str">
            <v>Green</v>
          </cell>
        </row>
        <row r="116">
          <cell r="A116" t="str">
            <v>FinKitlr</v>
          </cell>
          <cell r="B116" t="str">
            <v>Date Kitchen last refurbished </v>
          </cell>
          <cell r="C116" t="str">
            <v>Section 2</v>
          </cell>
          <cell r="D116" t="str">
            <v>Red</v>
          </cell>
          <cell r="E116" t="e">
            <v>#N/A</v>
          </cell>
          <cell r="F116" t="str">
            <v>Amber</v>
          </cell>
        </row>
        <row r="117">
          <cell r="A117" t="str">
            <v>finkitlrr1</v>
          </cell>
          <cell r="B117" t="str">
            <v>Pre 1980</v>
          </cell>
          <cell r="C117" t="str">
            <v>Section 2</v>
          </cell>
          <cell r="D117" t="e">
            <v>#N/A</v>
          </cell>
          <cell r="E117" t="str">
            <v>Green</v>
          </cell>
        </row>
        <row r="118">
          <cell r="A118" t="str">
            <v>finkitlrr3</v>
          </cell>
          <cell r="B118" t="str">
            <v>1990s</v>
          </cell>
          <cell r="C118" t="str">
            <v>Section 2</v>
          </cell>
          <cell r="D118" t="e">
            <v>#N/A</v>
          </cell>
          <cell r="E118" t="str">
            <v>Green</v>
          </cell>
        </row>
        <row r="119">
          <cell r="A119" t="str">
            <v>finkitlrr2</v>
          </cell>
          <cell r="B119" t="str">
            <v>1980s</v>
          </cell>
          <cell r="C119" t="str">
            <v>Section 2</v>
          </cell>
          <cell r="D119" t="e">
            <v>#N/A</v>
          </cell>
          <cell r="E119" t="str">
            <v>Green</v>
          </cell>
        </row>
        <row r="120">
          <cell r="A120" t="str">
            <v>finkitlrr4</v>
          </cell>
          <cell r="B120" t="str">
            <v>2000s</v>
          </cell>
          <cell r="C120" t="str">
            <v>Section 2</v>
          </cell>
          <cell r="D120" t="e">
            <v>#N/A</v>
          </cell>
          <cell r="E120" t="str">
            <v>Red</v>
          </cell>
        </row>
        <row r="121">
          <cell r="A121" t="str">
            <v>lvanyx</v>
          </cell>
          <cell r="B121" t="str">
            <v>Poor quality environment - any problems </v>
          </cell>
          <cell r="C121" t="str">
            <v>Section 3</v>
          </cell>
          <cell r="D121" t="str">
            <v>Red</v>
          </cell>
          <cell r="E121" t="e">
            <v>#N/A</v>
          </cell>
          <cell r="F121" t="str">
            <v>Red</v>
          </cell>
        </row>
        <row r="122">
          <cell r="A122" t="str">
            <v>lvanyxr1</v>
          </cell>
          <cell r="B122" t="str">
            <v>yes</v>
          </cell>
          <cell r="C122" t="str">
            <v>Section 3</v>
          </cell>
          <cell r="D122" t="e">
            <v>#N/A</v>
          </cell>
          <cell r="E122" t="str">
            <v>Red</v>
          </cell>
        </row>
        <row r="123">
          <cell r="A123" t="str">
            <v>lvanyxr0</v>
          </cell>
          <cell r="B123" t="str">
            <v>no</v>
          </cell>
          <cell r="C123" t="str">
            <v>Section 3</v>
          </cell>
          <cell r="D123" t="e">
            <v>#N/A</v>
          </cell>
          <cell r="E123" t="str">
            <v>Red</v>
          </cell>
        </row>
        <row r="124">
          <cell r="A124" t="str">
            <v>Farnatur</v>
          </cell>
          <cell r="B124" t="str">
            <v>Nature of area </v>
          </cell>
          <cell r="C124" t="str">
            <v>Section 3</v>
          </cell>
          <cell r="D124" t="str">
            <v>Amber</v>
          </cell>
          <cell r="E124" t="e">
            <v>#N/A</v>
          </cell>
          <cell r="F124" t="str">
            <v>Amber</v>
          </cell>
        </row>
        <row r="125">
          <cell r="A125" t="str">
            <v>farnaturr1</v>
          </cell>
          <cell r="B125" t="str">
            <v>Urban</v>
          </cell>
          <cell r="C125" t="str">
            <v>Section 3</v>
          </cell>
          <cell r="D125" t="e">
            <v>#N/A</v>
          </cell>
          <cell r="E125" t="str">
            <v>Red</v>
          </cell>
        </row>
        <row r="126">
          <cell r="A126" t="str">
            <v>farnaturr3</v>
          </cell>
          <cell r="B126" t="str">
            <v>Rural</v>
          </cell>
          <cell r="C126" t="str">
            <v>Section 3</v>
          </cell>
          <cell r="D126" t="e">
            <v>#N/A</v>
          </cell>
          <cell r="E126" t="str">
            <v>Green</v>
          </cell>
        </row>
        <row r="127">
          <cell r="A127" t="str">
            <v>farnaturr2</v>
          </cell>
          <cell r="B127" t="str">
            <v>Suburban</v>
          </cell>
          <cell r="C127" t="str">
            <v>Section 3</v>
          </cell>
          <cell r="D127" t="e">
            <v>#N/A</v>
          </cell>
          <cell r="E127" t="str">
            <v>Red</v>
          </cell>
        </row>
        <row r="128">
          <cell r="A128" t="str">
            <v>lv2trafx</v>
          </cell>
          <cell r="B128" t="str">
            <v>Poor quality environment - traffic problems </v>
          </cell>
          <cell r="C128" t="str">
            <v>Section 3</v>
          </cell>
          <cell r="D128" t="str">
            <v>Amber</v>
          </cell>
          <cell r="E128" t="e">
            <v>#N/A</v>
          </cell>
          <cell r="F128" t="str">
            <v>Amber</v>
          </cell>
        </row>
        <row r="129">
          <cell r="A129" t="str">
            <v>lv2trafxr1</v>
          </cell>
          <cell r="B129" t="str">
            <v>yes</v>
          </cell>
          <cell r="C129" t="str">
            <v>Section 3</v>
          </cell>
          <cell r="D129" t="e">
            <v>#N/A</v>
          </cell>
          <cell r="E129" t="str">
            <v>Green</v>
          </cell>
        </row>
        <row r="130">
          <cell r="A130" t="str">
            <v>lv2trafxr0</v>
          </cell>
          <cell r="B130" t="str">
            <v>no</v>
          </cell>
          <cell r="C130" t="str">
            <v>Section 3</v>
          </cell>
          <cell r="D130" t="e">
            <v>#N/A</v>
          </cell>
          <cell r="E130" t="str">
            <v>Green</v>
          </cell>
        </row>
        <row r="131">
          <cell r="A131" t="str">
            <v>Storeyx</v>
          </cell>
          <cell r="B131" t="str">
            <v>No of floors above ground in the house/module </v>
          </cell>
          <cell r="C131" t="str">
            <v>Section 3</v>
          </cell>
          <cell r="D131" t="str">
            <v>Green</v>
          </cell>
          <cell r="E131" t="e">
            <v>#N/A</v>
          </cell>
          <cell r="F131" t="str">
            <v>Green</v>
          </cell>
        </row>
        <row r="132">
          <cell r="A132" t="str">
            <v>storeyxr1</v>
          </cell>
          <cell r="B132" t="str">
            <v>1 floor</v>
          </cell>
          <cell r="C132" t="str">
            <v>Section 3</v>
          </cell>
          <cell r="D132" t="e">
            <v>#N/A</v>
          </cell>
          <cell r="E132" t="str">
            <v/>
          </cell>
        </row>
        <row r="133">
          <cell r="A133" t="str">
            <v>storeyxr3</v>
          </cell>
          <cell r="B133" t="str">
            <v>3 floors</v>
          </cell>
          <cell r="C133" t="str">
            <v>Section 3</v>
          </cell>
          <cell r="D133" t="e">
            <v>#N/A</v>
          </cell>
          <cell r="E133" t="str">
            <v>Green</v>
          </cell>
        </row>
        <row r="134">
          <cell r="A134" t="str">
            <v>storeyxr2</v>
          </cell>
          <cell r="B134" t="str">
            <v>2 floors</v>
          </cell>
          <cell r="C134" t="str">
            <v>Section 3</v>
          </cell>
          <cell r="D134" t="e">
            <v>#N/A</v>
          </cell>
          <cell r="E134" t="str">
            <v>Green</v>
          </cell>
        </row>
        <row r="135">
          <cell r="A135" t="str">
            <v>storeyxr5</v>
          </cell>
          <cell r="B135" t="str">
            <v>5 floors</v>
          </cell>
          <cell r="C135" t="str">
            <v>Section 3</v>
          </cell>
          <cell r="D135" t="e">
            <v>#N/A</v>
          </cell>
          <cell r="E135" t="str">
            <v/>
          </cell>
        </row>
        <row r="136">
          <cell r="A136" t="str">
            <v>storeyxr4</v>
          </cell>
          <cell r="B136" t="str">
            <v>4 floors</v>
          </cell>
          <cell r="C136" t="str">
            <v>Section 3</v>
          </cell>
          <cell r="D136" t="e">
            <v>#N/A</v>
          </cell>
          <cell r="E136" t="str">
            <v>Green</v>
          </cell>
        </row>
        <row r="137">
          <cell r="A137" t="str">
            <v>storeyxr6</v>
          </cell>
          <cell r="B137" t="str">
            <v>6 floors or more</v>
          </cell>
          <cell r="C137" t="str">
            <v>Section 3</v>
          </cell>
          <cell r="D137" t="e">
            <v>#N/A</v>
          </cell>
          <cell r="E137" t="str">
            <v/>
          </cell>
        </row>
        <row r="138">
          <cell r="A138" t="str">
            <v>Arnatx</v>
          </cell>
          <cell r="B138" t="str">
            <v>Nature of area </v>
          </cell>
          <cell r="C138" t="str">
            <v>Section 3</v>
          </cell>
          <cell r="D138" t="str">
            <v>Amber</v>
          </cell>
          <cell r="E138" t="e">
            <v>#N/A</v>
          </cell>
          <cell r="F138" t="str">
            <v>Amber</v>
          </cell>
        </row>
        <row r="139">
          <cell r="A139" t="str">
            <v>arnatxr1</v>
          </cell>
          <cell r="B139" t="str">
            <v>city centre</v>
          </cell>
          <cell r="C139" t="str">
            <v>Section 3</v>
          </cell>
          <cell r="D139" t="e">
            <v>#N/A</v>
          </cell>
          <cell r="E139" t="str">
            <v>Green</v>
          </cell>
        </row>
        <row r="140">
          <cell r="A140" t="str">
            <v>arnatxr3</v>
          </cell>
          <cell r="B140" t="str">
            <v>suburban residential</v>
          </cell>
          <cell r="C140" t="str">
            <v>Section 3</v>
          </cell>
          <cell r="D140" t="e">
            <v>#N/A</v>
          </cell>
          <cell r="E140" t="str">
            <v>Red</v>
          </cell>
        </row>
        <row r="141">
          <cell r="A141" t="str">
            <v>arnatxr2</v>
          </cell>
          <cell r="B141" t="str">
            <v>other urban centre</v>
          </cell>
          <cell r="C141" t="str">
            <v>Section 3</v>
          </cell>
          <cell r="D141" t="e">
            <v>#N/A</v>
          </cell>
          <cell r="E141" t="str">
            <v>Red</v>
          </cell>
        </row>
        <row r="142">
          <cell r="A142" t="str">
            <v>arnatxr5</v>
          </cell>
          <cell r="B142" t="str">
            <v>rural</v>
          </cell>
          <cell r="C142" t="str">
            <v>Section 3</v>
          </cell>
          <cell r="D142" t="e">
            <v>#N/A</v>
          </cell>
          <cell r="E142" t="str">
            <v>Green</v>
          </cell>
        </row>
        <row r="143">
          <cell r="A143" t="str">
            <v>arnatxr4</v>
          </cell>
          <cell r="B143" t="str">
            <v>rural residential</v>
          </cell>
          <cell r="C143" t="str">
            <v>Section 3</v>
          </cell>
          <cell r="D143" t="e">
            <v>#N/A</v>
          </cell>
          <cell r="E143" t="str">
            <v>Red</v>
          </cell>
        </row>
        <row r="144">
          <cell r="A144" t="str">
            <v>lv3utilx</v>
          </cell>
          <cell r="B144" t="str">
            <v>Poor quality environment - utilisation problems </v>
          </cell>
          <cell r="C144" t="str">
            <v>Section 3</v>
          </cell>
          <cell r="D144" t="str">
            <v>Amber</v>
          </cell>
          <cell r="E144" t="e">
            <v>#N/A</v>
          </cell>
          <cell r="F144" t="str">
            <v>Amber</v>
          </cell>
        </row>
        <row r="145">
          <cell r="A145" t="str">
            <v>lv3utilxr1</v>
          </cell>
          <cell r="B145" t="str">
            <v>yes</v>
          </cell>
          <cell r="C145" t="str">
            <v>Section 3</v>
          </cell>
          <cell r="D145" t="e">
            <v>#N/A</v>
          </cell>
          <cell r="E145" t="str">
            <v>Green</v>
          </cell>
        </row>
        <row r="146">
          <cell r="A146" t="str">
            <v>lv3utilxr0</v>
          </cell>
          <cell r="B146" t="str">
            <v>no</v>
          </cell>
          <cell r="C146" t="str">
            <v>Section 3</v>
          </cell>
          <cell r="D146" t="e">
            <v>#N/A</v>
          </cell>
          <cell r="E146" t="str">
            <v>Green</v>
          </cell>
        </row>
        <row r="147">
          <cell r="A147" t="str">
            <v>Farquali</v>
          </cell>
          <cell r="B147" t="str">
            <v>Visual quality of local area </v>
          </cell>
          <cell r="C147" t="str">
            <v>Section 3</v>
          </cell>
          <cell r="D147" t="str">
            <v>Red</v>
          </cell>
          <cell r="E147" t="e">
            <v>#N/A</v>
          </cell>
          <cell r="F147" t="str">
            <v>Amber</v>
          </cell>
        </row>
        <row r="148">
          <cell r="A148" t="str">
            <v>farqualir1</v>
          </cell>
          <cell r="B148" t="str">
            <v>Good quality</v>
          </cell>
          <cell r="C148" t="str">
            <v>Section 3</v>
          </cell>
          <cell r="D148" t="e">
            <v>#N/A</v>
          </cell>
          <cell r="E148" t="str">
            <v>Green</v>
          </cell>
        </row>
        <row r="149">
          <cell r="A149" t="str">
            <v>farqualir3</v>
          </cell>
          <cell r="B149" t="str">
            <v>Worst Quality</v>
          </cell>
          <cell r="C149" t="str">
            <v>Section 3</v>
          </cell>
          <cell r="D149" t="e">
            <v>#N/A</v>
          </cell>
          <cell r="E149" t="str">
            <v>Green</v>
          </cell>
        </row>
        <row r="150">
          <cell r="A150" t="str">
            <v>farqualir2</v>
          </cell>
          <cell r="B150" t="str">
            <v>Average quality</v>
          </cell>
          <cell r="C150" t="str">
            <v>Section 3</v>
          </cell>
          <cell r="D150" t="e">
            <v>#N/A</v>
          </cell>
          <cell r="E150" t="str">
            <v>Green</v>
          </cell>
        </row>
        <row r="151">
          <cell r="A151" t="str">
            <v>Floorx</v>
          </cell>
          <cell r="B151" t="str">
            <v>Total useable floor area m2 </v>
          </cell>
          <cell r="C151" t="str">
            <v>Section 3</v>
          </cell>
          <cell r="D151" t="str">
            <v>Green</v>
          </cell>
          <cell r="E151" t="e">
            <v>#N/A</v>
          </cell>
          <cell r="F151" t="str">
            <v>Green</v>
          </cell>
        </row>
        <row r="152">
          <cell r="A152" t="str">
            <v>floorxr1</v>
          </cell>
          <cell r="B152" t="str">
            <v>less than 50</v>
          </cell>
          <cell r="C152" t="str">
            <v>Section 3</v>
          </cell>
          <cell r="D152" t="e">
            <v>#N/A</v>
          </cell>
          <cell r="E152" t="str">
            <v>Green</v>
          </cell>
        </row>
        <row r="153">
          <cell r="A153" t="str">
            <v>floorxr3</v>
          </cell>
          <cell r="B153" t="str">
            <v>greater than or equal to 70, and less than 90</v>
          </cell>
          <cell r="C153" t="str">
            <v>Section 3</v>
          </cell>
          <cell r="D153" t="e">
            <v>#N/A</v>
          </cell>
          <cell r="E153" t="str">
            <v>Green</v>
          </cell>
        </row>
        <row r="154">
          <cell r="A154" t="str">
            <v>floorxr2</v>
          </cell>
          <cell r="B154" t="str">
            <v>greater than or equal to 50, and less than 70</v>
          </cell>
          <cell r="C154" t="str">
            <v>Section 3</v>
          </cell>
          <cell r="D154" t="e">
            <v>#N/A</v>
          </cell>
          <cell r="E154" t="str">
            <v>Green</v>
          </cell>
        </row>
        <row r="155">
          <cell r="A155" t="str">
            <v>floorxr5</v>
          </cell>
          <cell r="B155" t="str">
            <v>greater than or equal to 110</v>
          </cell>
          <cell r="C155" t="str">
            <v>Section 3</v>
          </cell>
          <cell r="D155" t="e">
            <v>#N/A</v>
          </cell>
          <cell r="E155" t="str">
            <v>Green</v>
          </cell>
        </row>
        <row r="156">
          <cell r="A156" t="str">
            <v>floorxr4</v>
          </cell>
          <cell r="B156" t="str">
            <v>greater than or equal to 90, and less than 110</v>
          </cell>
          <cell r="C156" t="str">
            <v>Section 3</v>
          </cell>
          <cell r="D156" t="e">
            <v>#N/A</v>
          </cell>
          <cell r="E156" t="str">
            <v>Green</v>
          </cell>
        </row>
        <row r="157">
          <cell r="A157" t="str">
            <v>Fardwell</v>
          </cell>
          <cell r="B157" t="str">
            <v>Number of dwellings in area </v>
          </cell>
          <cell r="C157" t="str">
            <v>Section 3</v>
          </cell>
          <cell r="D157" t="str">
            <v>Red</v>
          </cell>
          <cell r="E157" t="e">
            <v>#N/A</v>
          </cell>
          <cell r="F157" t="str">
            <v>Amber</v>
          </cell>
        </row>
        <row r="158">
          <cell r="A158" t="str">
            <v>fardwellr1</v>
          </cell>
          <cell r="B158" t="str">
            <v>Under 25</v>
          </cell>
          <cell r="C158" t="str">
            <v>Section 3</v>
          </cell>
          <cell r="D158" t="e">
            <v>#N/A</v>
          </cell>
          <cell r="E158" t="str">
            <v>Green</v>
          </cell>
        </row>
        <row r="159">
          <cell r="A159" t="str">
            <v>fardwellr3</v>
          </cell>
          <cell r="B159" t="str">
            <v>50-99</v>
          </cell>
          <cell r="C159" t="str">
            <v>Section 3</v>
          </cell>
          <cell r="D159" t="e">
            <v>#N/A</v>
          </cell>
          <cell r="E159" t="str">
            <v>Green</v>
          </cell>
        </row>
        <row r="160">
          <cell r="A160" t="str">
            <v>fardwellr2</v>
          </cell>
          <cell r="B160" t="str">
            <v>25-49</v>
          </cell>
          <cell r="C160" t="str">
            <v>Section 3</v>
          </cell>
          <cell r="D160" t="e">
            <v>#N/A</v>
          </cell>
          <cell r="E160" t="str">
            <v>Green</v>
          </cell>
        </row>
        <row r="161">
          <cell r="A161" t="str">
            <v>fardwellr5</v>
          </cell>
          <cell r="B161" t="str">
            <v>300-499</v>
          </cell>
          <cell r="C161" t="str">
            <v>Section 3</v>
          </cell>
          <cell r="D161" t="e">
            <v>#N/A</v>
          </cell>
          <cell r="E161" t="str">
            <v>Green</v>
          </cell>
        </row>
        <row r="162">
          <cell r="A162" t="str">
            <v>fardwellr4</v>
          </cell>
          <cell r="B162" t="str">
            <v>100-299</v>
          </cell>
          <cell r="C162" t="str">
            <v>Section 3</v>
          </cell>
          <cell r="D162" t="e">
            <v>#N/A</v>
          </cell>
          <cell r="E162" t="str">
            <v>Green</v>
          </cell>
        </row>
        <row r="163">
          <cell r="A163" t="str">
            <v>fardwellr7</v>
          </cell>
          <cell r="B163" t="str">
            <v>Isolated</v>
          </cell>
          <cell r="C163" t="str">
            <v>Section 3</v>
          </cell>
          <cell r="D163" t="e">
            <v>#N/A</v>
          </cell>
          <cell r="E163" t="str">
            <v/>
          </cell>
        </row>
        <row r="164">
          <cell r="A164" t="str">
            <v>fardwellr6</v>
          </cell>
          <cell r="B164" t="str">
            <v>500+</v>
          </cell>
          <cell r="C164" t="str">
            <v>Section 3</v>
          </cell>
          <cell r="D164" t="e">
            <v>#N/A</v>
          </cell>
          <cell r="E164" t="str">
            <v>Red</v>
          </cell>
        </row>
        <row r="165">
          <cell r="A165" t="str">
            <v>lv1upkpx</v>
          </cell>
          <cell r="B165" t="str">
            <v>Poor quality environment - upkeep problems </v>
          </cell>
          <cell r="C165" t="str">
            <v>Section 3</v>
          </cell>
          <cell r="D165" t="str">
            <v>Red</v>
          </cell>
          <cell r="E165" t="e">
            <v>#N/A</v>
          </cell>
          <cell r="F165" t="str">
            <v>Red</v>
          </cell>
        </row>
        <row r="166">
          <cell r="A166" t="str">
            <v>lv1upkpxr1</v>
          </cell>
          <cell r="B166" t="str">
            <v>yes</v>
          </cell>
          <cell r="C166" t="str">
            <v>Section 3</v>
          </cell>
          <cell r="D166" t="e">
            <v>#N/A</v>
          </cell>
          <cell r="E166" t="str">
            <v>Red</v>
          </cell>
        </row>
        <row r="167">
          <cell r="A167" t="str">
            <v>lv1upkpxr0</v>
          </cell>
          <cell r="B167" t="str">
            <v>no</v>
          </cell>
          <cell r="C167" t="str">
            <v>Section 3</v>
          </cell>
          <cell r="D167" t="e">
            <v>#N/A</v>
          </cell>
          <cell r="E167" t="str">
            <v>Red</v>
          </cell>
        </row>
        <row r="168">
          <cell r="A168" t="str">
            <v>Fexwnfl</v>
          </cell>
          <cell r="B168" t="str">
            <v>Faults - Windows </v>
          </cell>
          <cell r="C168" t="str">
            <v>Section 4</v>
          </cell>
          <cell r="D168" t="str">
            <v>Amber</v>
          </cell>
          <cell r="E168" t="e">
            <v>#N/A</v>
          </cell>
          <cell r="F168" t="str">
            <v>Amber</v>
          </cell>
        </row>
        <row r="169">
          <cell r="A169" t="str">
            <v>fexwnflr1</v>
          </cell>
          <cell r="B169" t="str">
            <v>Yes</v>
          </cell>
          <cell r="C169" t="str">
            <v>Section 4</v>
          </cell>
          <cell r="D169" t="e">
            <v>#N/A</v>
          </cell>
          <cell r="E169" t="str">
            <v>Green</v>
          </cell>
        </row>
        <row r="170">
          <cell r="A170" t="str">
            <v>fexwnflr2</v>
          </cell>
          <cell r="B170" t="str">
            <v>No</v>
          </cell>
          <cell r="C170" t="str">
            <v>Section 4</v>
          </cell>
          <cell r="D170" t="e">
            <v>#N/A</v>
          </cell>
          <cell r="E170" t="str">
            <v>Green</v>
          </cell>
        </row>
        <row r="171">
          <cell r="A171" t="str">
            <v>fexrcfl</v>
          </cell>
          <cell r="B171" t="str">
            <v>Faults - roof covering </v>
          </cell>
          <cell r="C171" t="str">
            <v>Section 4</v>
          </cell>
          <cell r="D171" t="str">
            <v>Red</v>
          </cell>
          <cell r="E171" t="e">
            <v>#N/A</v>
          </cell>
          <cell r="F171" t="str">
            <v>Amber</v>
          </cell>
        </row>
        <row r="172">
          <cell r="A172" t="str">
            <v>fexrcflr1</v>
          </cell>
          <cell r="B172" t="str">
            <v>Yes</v>
          </cell>
          <cell r="C172" t="str">
            <v>Section 4</v>
          </cell>
          <cell r="D172" t="e">
            <v>#N/A</v>
          </cell>
          <cell r="E172" t="str">
            <v>Green</v>
          </cell>
        </row>
        <row r="173">
          <cell r="A173" t="str">
            <v>fexrcflr2</v>
          </cell>
          <cell r="B173" t="str">
            <v>No</v>
          </cell>
          <cell r="C173" t="str">
            <v>Section 4</v>
          </cell>
          <cell r="D173" t="e">
            <v>#N/A</v>
          </cell>
          <cell r="E173" t="str">
            <v>Green</v>
          </cell>
        </row>
        <row r="174">
          <cell r="A174" t="str">
            <v>Finchbac</v>
          </cell>
          <cell r="B174" t="str">
            <v>Boiler - action required </v>
          </cell>
          <cell r="C174" t="str">
            <v>Section 4</v>
          </cell>
          <cell r="D174" t="str">
            <v>Amber</v>
          </cell>
          <cell r="E174" t="e">
            <v>#N/A</v>
          </cell>
          <cell r="F174" t="str">
            <v>Amber</v>
          </cell>
        </row>
        <row r="175">
          <cell r="A175" t="str">
            <v>finchbacr1</v>
          </cell>
          <cell r="B175" t="str">
            <v>None</v>
          </cell>
          <cell r="C175" t="str">
            <v>Section 4</v>
          </cell>
          <cell r="D175" t="e">
            <v>#N/A</v>
          </cell>
          <cell r="E175" t="str">
            <v>Green</v>
          </cell>
        </row>
        <row r="176">
          <cell r="A176" t="str">
            <v>finchbacr3</v>
          </cell>
          <cell r="B176" t="str">
            <v>Major repair</v>
          </cell>
          <cell r="C176" t="str">
            <v>Section 4</v>
          </cell>
          <cell r="D176" t="e">
            <v>#N/A</v>
          </cell>
          <cell r="E176" t="str">
            <v/>
          </cell>
        </row>
        <row r="177">
          <cell r="A177" t="str">
            <v>finchbacr2</v>
          </cell>
          <cell r="B177" t="str">
            <v>Minor repair</v>
          </cell>
          <cell r="C177" t="str">
            <v>Section 4</v>
          </cell>
          <cell r="D177" t="e">
            <v>#N/A</v>
          </cell>
          <cell r="E177" t="str">
            <v>Green</v>
          </cell>
        </row>
        <row r="178">
          <cell r="A178" t="str">
            <v>finchbacr4</v>
          </cell>
          <cell r="B178" t="str">
            <v>Replace</v>
          </cell>
          <cell r="C178" t="str">
            <v>Section 4</v>
          </cell>
          <cell r="D178" t="e">
            <v>#N/A</v>
          </cell>
          <cell r="E178" t="str">
            <v/>
          </cell>
        </row>
        <row r="179">
          <cell r="A179" t="str">
            <v>Fexwsfl</v>
          </cell>
          <cell r="B179" t="str">
            <v>Faults - wall structure </v>
          </cell>
          <cell r="C179" t="str">
            <v>Section 4</v>
          </cell>
          <cell r="D179" t="str">
            <v>Amber</v>
          </cell>
          <cell r="E179" t="e">
            <v>#N/A</v>
          </cell>
          <cell r="F179" t="str">
            <v>Amber</v>
          </cell>
        </row>
        <row r="180">
          <cell r="A180" t="str">
            <v>fexwsflr1</v>
          </cell>
          <cell r="B180" t="str">
            <v>Yes</v>
          </cell>
          <cell r="C180" t="str">
            <v>Section 4</v>
          </cell>
          <cell r="D180" t="e">
            <v>#N/A</v>
          </cell>
          <cell r="E180" t="str">
            <v>Green</v>
          </cell>
        </row>
        <row r="181">
          <cell r="A181" t="str">
            <v>fexwsflr2</v>
          </cell>
          <cell r="B181" t="str">
            <v>No</v>
          </cell>
          <cell r="C181" t="str">
            <v>Section 4</v>
          </cell>
          <cell r="D181" t="e">
            <v>#N/A</v>
          </cell>
          <cell r="E181" t="str">
            <v>Green</v>
          </cell>
        </row>
        <row r="182">
          <cell r="A182" t="str">
            <v>Fexwffl</v>
          </cell>
          <cell r="B182" t="str">
            <v>Faults - Wall finish </v>
          </cell>
          <cell r="C182" t="str">
            <v>Section 4</v>
          </cell>
          <cell r="D182" t="str">
            <v>Amber</v>
          </cell>
          <cell r="E182" t="e">
            <v>#N/A</v>
          </cell>
          <cell r="F182" t="str">
            <v>Amber</v>
          </cell>
        </row>
        <row r="183">
          <cell r="A183" t="str">
            <v>fexwfflr1</v>
          </cell>
          <cell r="B183" t="str">
            <v>Yes</v>
          </cell>
          <cell r="C183" t="str">
            <v>Section 4</v>
          </cell>
          <cell r="D183" t="e">
            <v>#N/A</v>
          </cell>
          <cell r="E183" t="str">
            <v>Green</v>
          </cell>
        </row>
        <row r="184">
          <cell r="A184" t="str">
            <v>fexwfflr2</v>
          </cell>
          <cell r="B184" t="str">
            <v>No</v>
          </cell>
          <cell r="C184" t="str">
            <v>Section 4</v>
          </cell>
          <cell r="D184" t="e">
            <v>#N/A</v>
          </cell>
          <cell r="E184" t="str">
            <v>Green</v>
          </cell>
        </row>
        <row r="185">
          <cell r="A185" t="str">
            <v>Fstmovde</v>
          </cell>
          <cell r="B185" t="str">
            <v>Differential movement - Defect </v>
          </cell>
          <cell r="C185" t="str">
            <v>Section 4</v>
          </cell>
          <cell r="D185" t="str">
            <v>Red</v>
          </cell>
          <cell r="E185" t="e">
            <v>#N/A</v>
          </cell>
          <cell r="F185" t="str">
            <v>Amber</v>
          </cell>
        </row>
        <row r="186">
          <cell r="A186" t="str">
            <v>fstmovder1</v>
          </cell>
          <cell r="B186" t="str">
            <v>Yes</v>
          </cell>
          <cell r="C186" t="str">
            <v>Section 4</v>
          </cell>
          <cell r="D186" t="e">
            <v>#N/A</v>
          </cell>
          <cell r="E186" t="str">
            <v/>
          </cell>
        </row>
        <row r="187">
          <cell r="A187" t="str">
            <v>fstmovder2</v>
          </cell>
          <cell r="B187" t="str">
            <v>No</v>
          </cell>
          <cell r="C187" t="str">
            <v>Section 4</v>
          </cell>
          <cell r="D187" t="e">
            <v>#N/A</v>
          </cell>
          <cell r="E187" t="str">
            <v>Green</v>
          </cell>
        </row>
        <row r="188">
          <cell r="A188" t="str">
            <v>Dampalf</v>
          </cell>
          <cell r="B188" t="str">
            <v>Damp - problem present? </v>
          </cell>
          <cell r="C188" t="str">
            <v>Section 4</v>
          </cell>
          <cell r="D188" t="str">
            <v>Amber</v>
          </cell>
          <cell r="E188" t="e">
            <v>#N/A</v>
          </cell>
          <cell r="F188" t="str">
            <v>Amber</v>
          </cell>
        </row>
        <row r="189">
          <cell r="A189" t="str">
            <v>dampalfr1</v>
          </cell>
          <cell r="B189" t="str">
            <v>Damp in one or more rooms</v>
          </cell>
          <cell r="C189" t="str">
            <v>Section 4</v>
          </cell>
          <cell r="D189" t="e">
            <v>#N/A</v>
          </cell>
          <cell r="E189" t="str">
            <v>Green</v>
          </cell>
        </row>
        <row r="190">
          <cell r="A190" t="str">
            <v>dampalfr0</v>
          </cell>
          <cell r="B190" t="str">
            <v>No damp</v>
          </cell>
          <cell r="C190" t="str">
            <v>Section 4</v>
          </cell>
          <cell r="D190" t="e">
            <v>#N/A</v>
          </cell>
          <cell r="E190" t="str">
            <v>Green</v>
          </cell>
        </row>
        <row r="191">
          <cell r="A191" t="str">
            <v>Fexwsur</v>
          </cell>
          <cell r="B191" t="str">
            <v>Urgent repair - Wall structure </v>
          </cell>
          <cell r="C191" t="str">
            <v>Section 4</v>
          </cell>
          <cell r="D191" t="str">
            <v>Amber</v>
          </cell>
          <cell r="E191" t="e">
            <v>#N/A</v>
          </cell>
          <cell r="F191" t="str">
            <v>Amber</v>
          </cell>
        </row>
        <row r="192">
          <cell r="A192" t="str">
            <v>fexwsurr1</v>
          </cell>
          <cell r="B192" t="str">
            <v>Yes</v>
          </cell>
          <cell r="C192" t="str">
            <v>Section 4</v>
          </cell>
          <cell r="D192" t="e">
            <v>#N/A</v>
          </cell>
          <cell r="E192" t="str">
            <v/>
          </cell>
        </row>
        <row r="193">
          <cell r="A193" t="str">
            <v>fexwsurr2</v>
          </cell>
          <cell r="B193" t="str">
            <v>No</v>
          </cell>
          <cell r="C193" t="str">
            <v>Section 4</v>
          </cell>
          <cell r="D193" t="e">
            <v>#N/A</v>
          </cell>
          <cell r="E193" t="str">
            <v>Green</v>
          </cell>
        </row>
        <row r="194">
          <cell r="A194" t="str">
            <v>Fexdfur</v>
          </cell>
          <cell r="B194" t="str">
            <v>Urgent repair - External Doors </v>
          </cell>
          <cell r="C194" t="str">
            <v>Section 4</v>
          </cell>
          <cell r="D194" t="str">
            <v>Red</v>
          </cell>
          <cell r="E194" t="e">
            <v>#N/A</v>
          </cell>
          <cell r="F194" t="str">
            <v>Amber</v>
          </cell>
        </row>
        <row r="195">
          <cell r="A195" t="str">
            <v>fexdfurr1</v>
          </cell>
          <cell r="B195" t="str">
            <v>Yes</v>
          </cell>
          <cell r="C195" t="str">
            <v>Section 4</v>
          </cell>
          <cell r="D195" t="e">
            <v>#N/A</v>
          </cell>
          <cell r="E195" t="str">
            <v>Green</v>
          </cell>
        </row>
        <row r="196">
          <cell r="A196" t="str">
            <v>fexdfurr2</v>
          </cell>
          <cell r="B196" t="str">
            <v>No</v>
          </cell>
          <cell r="C196" t="str">
            <v>Section 4</v>
          </cell>
          <cell r="D196" t="e">
            <v>#N/A</v>
          </cell>
          <cell r="E196" t="str">
            <v>Green</v>
          </cell>
        </row>
        <row r="197">
          <cell r="A197" t="str">
            <v>Fstpres</v>
          </cell>
          <cell r="B197" t="str">
            <v>Structural defects </v>
          </cell>
          <cell r="C197" t="str">
            <v>Section 4</v>
          </cell>
          <cell r="D197" t="str">
            <v>Red</v>
          </cell>
          <cell r="E197" t="e">
            <v>#N/A</v>
          </cell>
          <cell r="F197" t="str">
            <v>Amber</v>
          </cell>
        </row>
        <row r="198">
          <cell r="A198" t="str">
            <v>fstpresr1</v>
          </cell>
          <cell r="B198" t="str">
            <v>Yes</v>
          </cell>
          <cell r="C198" t="str">
            <v>Section 4</v>
          </cell>
          <cell r="D198" t="e">
            <v>#N/A</v>
          </cell>
          <cell r="E198" t="str">
            <v>Green</v>
          </cell>
        </row>
        <row r="199">
          <cell r="A199" t="str">
            <v>fstpresr2</v>
          </cell>
          <cell r="B199" t="str">
            <v>No</v>
          </cell>
          <cell r="C199" t="str">
            <v>Section 4</v>
          </cell>
          <cell r="D199" t="e">
            <v>#N/A</v>
          </cell>
          <cell r="E199" t="str">
            <v>Green</v>
          </cell>
        </row>
        <row r="200">
          <cell r="A200" t="str">
            <v>Fexdffl</v>
          </cell>
          <cell r="B200" t="str">
            <v>Faults - External Doors </v>
          </cell>
          <cell r="C200" t="str">
            <v>Section 4</v>
          </cell>
          <cell r="D200" t="str">
            <v>Amber</v>
          </cell>
          <cell r="E200" t="e">
            <v>#N/A</v>
          </cell>
          <cell r="F200" t="str">
            <v>Amber</v>
          </cell>
        </row>
        <row r="201">
          <cell r="A201" t="str">
            <v>fexdfflr1</v>
          </cell>
          <cell r="B201" t="str">
            <v>Yes</v>
          </cell>
          <cell r="C201" t="str">
            <v>Section 4</v>
          </cell>
          <cell r="D201" t="e">
            <v>#N/A</v>
          </cell>
          <cell r="E201" t="str">
            <v>Green</v>
          </cell>
        </row>
        <row r="202">
          <cell r="A202" t="str">
            <v>fexdfflr2</v>
          </cell>
          <cell r="B202" t="str">
            <v>No</v>
          </cell>
          <cell r="C202" t="str">
            <v>Section 4</v>
          </cell>
          <cell r="D202" t="e">
            <v>#N/A</v>
          </cell>
          <cell r="E202" t="str">
            <v>Green</v>
          </cell>
        </row>
        <row r="203">
          <cell r="A203" t="str">
            <v>Fstfoude</v>
          </cell>
          <cell r="B203" t="str">
            <v>Foundation settlement - Defect </v>
          </cell>
          <cell r="C203" t="str">
            <v>Section 4</v>
          </cell>
          <cell r="D203" t="str">
            <v>Red</v>
          </cell>
          <cell r="E203" t="e">
            <v>#N/A</v>
          </cell>
          <cell r="F203" t="str">
            <v>Amber</v>
          </cell>
        </row>
        <row r="204">
          <cell r="A204" t="str">
            <v>fstfouder1</v>
          </cell>
          <cell r="B204" t="str">
            <v>Yes</v>
          </cell>
          <cell r="C204" t="str">
            <v>Section 4</v>
          </cell>
          <cell r="D204" t="e">
            <v>#N/A</v>
          </cell>
          <cell r="E204" t="str">
            <v/>
          </cell>
        </row>
        <row r="205">
          <cell r="A205" t="str">
            <v>fstfouder2</v>
          </cell>
          <cell r="B205" t="str">
            <v>No</v>
          </cell>
          <cell r="C205" t="str">
            <v>Section 4</v>
          </cell>
          <cell r="D205" t="e">
            <v>#N/A</v>
          </cell>
          <cell r="E205" t="str">
            <v>Green</v>
          </cell>
        </row>
        <row r="206">
          <cell r="A206" t="str">
            <v>Fexwfur</v>
          </cell>
          <cell r="B206" t="str">
            <v>Urgent repair - Wall finish </v>
          </cell>
          <cell r="C206" t="str">
            <v>Section 4</v>
          </cell>
          <cell r="D206" t="str">
            <v>Red</v>
          </cell>
          <cell r="E206" t="e">
            <v>#N/A</v>
          </cell>
          <cell r="F206" t="str">
            <v>Amber</v>
          </cell>
        </row>
        <row r="207">
          <cell r="A207" t="str">
            <v>fexwfurr1</v>
          </cell>
          <cell r="B207" t="str">
            <v>Yes</v>
          </cell>
          <cell r="C207" t="str">
            <v>Section 4</v>
          </cell>
          <cell r="D207" t="e">
            <v>#N/A</v>
          </cell>
          <cell r="E207" t="str">
            <v>Green</v>
          </cell>
        </row>
        <row r="208">
          <cell r="A208" t="str">
            <v>fexwfurr2</v>
          </cell>
          <cell r="B208" t="str">
            <v>No</v>
          </cell>
          <cell r="C208" t="str">
            <v>Section 4</v>
          </cell>
          <cell r="D208" t="e">
            <v>#N/A</v>
          </cell>
          <cell r="E208" t="str">
            <v>Red</v>
          </cell>
        </row>
        <row r="209">
          <cell r="A209" t="str">
            <v>fexrsfl</v>
          </cell>
          <cell r="B209" t="str">
            <v>Faults - roof structure- PARENT </v>
          </cell>
          <cell r="C209" t="str">
            <v>Section 4</v>
          </cell>
          <cell r="D209" t="str">
            <v>Amber</v>
          </cell>
          <cell r="E209" t="e">
            <v>#N/A</v>
          </cell>
          <cell r="F209" t="str">
            <v>Amber</v>
          </cell>
        </row>
        <row r="210">
          <cell r="A210" t="str">
            <v>fexrsflr1</v>
          </cell>
          <cell r="B210" t="str">
            <v>Yes</v>
          </cell>
          <cell r="C210" t="str">
            <v>Section 4</v>
          </cell>
          <cell r="D210" t="e">
            <v>#N/A</v>
          </cell>
          <cell r="E210" t="str">
            <v>Green</v>
          </cell>
        </row>
        <row r="211">
          <cell r="A211" t="str">
            <v>fexrsflr2</v>
          </cell>
          <cell r="B211" t="str">
            <v>No</v>
          </cell>
          <cell r="C211" t="str">
            <v>Section 4</v>
          </cell>
          <cell r="D211" t="e">
            <v>#N/A</v>
          </cell>
          <cell r="E211" t="str">
            <v>Green</v>
          </cell>
        </row>
        <row r="212">
          <cell r="A212" t="str">
            <v>Fexwnur</v>
          </cell>
          <cell r="B212" t="str">
            <v>Urgent repair - Windows </v>
          </cell>
          <cell r="C212" t="str">
            <v>Section 4</v>
          </cell>
          <cell r="D212" t="str">
            <v>Red</v>
          </cell>
          <cell r="E212" t="e">
            <v>#N/A</v>
          </cell>
          <cell r="F212" t="str">
            <v>Amber</v>
          </cell>
        </row>
        <row r="213">
          <cell r="A213" t="str">
            <v>fexwnurr1</v>
          </cell>
          <cell r="B213" t="str">
            <v>Yes</v>
          </cell>
          <cell r="C213" t="str">
            <v>Section 4</v>
          </cell>
          <cell r="D213" t="e">
            <v>#N/A</v>
          </cell>
          <cell r="E213" t="str">
            <v>Green</v>
          </cell>
        </row>
        <row r="214">
          <cell r="A214" t="str">
            <v>fexwnurr2</v>
          </cell>
          <cell r="B214" t="str">
            <v>No</v>
          </cell>
          <cell r="C214" t="str">
            <v>Section 4</v>
          </cell>
          <cell r="D214" t="e">
            <v>#N/A</v>
          </cell>
          <cell r="E214" t="str">
            <v>Green</v>
          </cell>
        </row>
        <row r="215">
          <cell r="A215" t="str">
            <v>Fexrcur</v>
          </cell>
          <cell r="B215" t="str">
            <v>Urgent repairs - roof covering </v>
          </cell>
          <cell r="C215" t="str">
            <v>Section 4</v>
          </cell>
          <cell r="D215" t="str">
            <v>Red</v>
          </cell>
          <cell r="E215" t="e">
            <v>#N/A</v>
          </cell>
          <cell r="F215" t="str">
            <v>Amber</v>
          </cell>
        </row>
        <row r="216">
          <cell r="A216" t="str">
            <v>fexrcurr1</v>
          </cell>
          <cell r="B216" t="str">
            <v>Yes</v>
          </cell>
          <cell r="C216" t="str">
            <v>Section 4</v>
          </cell>
          <cell r="D216" t="e">
            <v>#N/A</v>
          </cell>
          <cell r="E216" t="str">
            <v>Green</v>
          </cell>
        </row>
        <row r="217">
          <cell r="A217" t="str">
            <v>fexrcurr2</v>
          </cell>
          <cell r="B217" t="str">
            <v>No</v>
          </cell>
          <cell r="C217" t="str">
            <v>Section 4</v>
          </cell>
          <cell r="D217" t="e">
            <v>#N/A</v>
          </cell>
          <cell r="E217" t="str">
            <v>Green</v>
          </cell>
        </row>
        <row r="218">
          <cell r="A218" t="str">
            <v>finchbag</v>
          </cell>
          <cell r="B218" t="str">
            <v>Boiler - age ranges </v>
          </cell>
          <cell r="C218" t="str">
            <v>Section 4</v>
          </cell>
          <cell r="D218" t="str">
            <v>Amber</v>
          </cell>
          <cell r="E218" t="e">
            <v>#N/A</v>
          </cell>
          <cell r="F218" t="str">
            <v>Amber</v>
          </cell>
        </row>
        <row r="219">
          <cell r="A219" t="str">
            <v>finchbagr1</v>
          </cell>
          <cell r="B219" t="str">
            <v>0 to 7 years</v>
          </cell>
          <cell r="C219" t="str">
            <v>Section 4</v>
          </cell>
          <cell r="D219" t="e">
            <v>#N/A</v>
          </cell>
          <cell r="E219" t="str">
            <v>Green</v>
          </cell>
        </row>
        <row r="220">
          <cell r="A220" t="str">
            <v>finchbagr3</v>
          </cell>
          <cell r="B220" t="str">
            <v>14 to 18 years</v>
          </cell>
          <cell r="C220" t="str">
            <v>Section 4</v>
          </cell>
          <cell r="D220" t="e">
            <v>#N/A</v>
          </cell>
          <cell r="E220" t="str">
            <v>Green</v>
          </cell>
        </row>
        <row r="221">
          <cell r="A221" t="str">
            <v>finchbagr2</v>
          </cell>
          <cell r="B221" t="str">
            <v>8 to 13 years</v>
          </cell>
          <cell r="C221" t="str">
            <v>Section 4</v>
          </cell>
          <cell r="D221" t="e">
            <v>#N/A</v>
          </cell>
          <cell r="E221" t="str">
            <v>Green</v>
          </cell>
        </row>
        <row r="222">
          <cell r="A222" t="str">
            <v>finchbagr5</v>
          </cell>
          <cell r="B222" t="str">
            <v>29 or more</v>
          </cell>
          <cell r="C222" t="str">
            <v>Section 4</v>
          </cell>
          <cell r="D222" t="e">
            <v>#N/A</v>
          </cell>
          <cell r="E222" t="str">
            <v>Green</v>
          </cell>
        </row>
        <row r="223">
          <cell r="A223" t="str">
            <v>finchbagr4</v>
          </cell>
          <cell r="B223" t="str">
            <v>19 to 28 years</v>
          </cell>
          <cell r="C223" t="str">
            <v>Section 4</v>
          </cell>
          <cell r="D223" t="e">
            <v>#N/A</v>
          </cell>
          <cell r="E223" t="str">
            <v>Green</v>
          </cell>
        </row>
        <row r="224">
          <cell r="A224" t="str">
            <v>Fexrsur</v>
          </cell>
          <cell r="B224" t="str">
            <v>Urgent repair - roof structure </v>
          </cell>
          <cell r="C224" t="str">
            <v>Section 4</v>
          </cell>
          <cell r="D224" t="str">
            <v>Amber</v>
          </cell>
          <cell r="E224" t="e">
            <v>#N/A</v>
          </cell>
          <cell r="F224" t="str">
            <v>Amber</v>
          </cell>
        </row>
        <row r="225">
          <cell r="A225" t="str">
            <v>fexrsurr1</v>
          </cell>
          <cell r="B225" t="str">
            <v>Yes</v>
          </cell>
          <cell r="C225" t="str">
            <v>Section 4</v>
          </cell>
          <cell r="D225" t="e">
            <v>#N/A</v>
          </cell>
          <cell r="E225" t="str">
            <v/>
          </cell>
        </row>
        <row r="226">
          <cell r="A226" t="str">
            <v>fexrsurr2</v>
          </cell>
          <cell r="B226" t="str">
            <v>No</v>
          </cell>
          <cell r="C226" t="str">
            <v>Section 4</v>
          </cell>
          <cell r="D226" t="e">
            <v>#N/A</v>
          </cell>
          <cell r="E226" t="str">
            <v>Green</v>
          </cell>
        </row>
        <row r="227">
          <cell r="A227" t="str">
            <v>hsrcld</v>
          </cell>
          <cell r="B227" t="str">
            <v>HHSRS - cold homes </v>
          </cell>
          <cell r="C227" t="str">
            <v>Section 4</v>
          </cell>
          <cell r="D227" t="str">
            <v>Green</v>
          </cell>
          <cell r="E227" t="e">
            <v>#N/A</v>
          </cell>
          <cell r="F227" t="str">
            <v>Green</v>
          </cell>
        </row>
        <row r="228">
          <cell r="A228" t="str">
            <v>hsrcldr1</v>
          </cell>
          <cell r="B228" t="str">
            <v>Fails</v>
          </cell>
          <cell r="C228" t="str">
            <v>Section 4</v>
          </cell>
          <cell r="D228" t="e">
            <v>#N/A</v>
          </cell>
          <cell r="E228" t="str">
            <v>Green</v>
          </cell>
        </row>
        <row r="229">
          <cell r="A229" t="str">
            <v>hsrcldr0</v>
          </cell>
          <cell r="B229" t="str">
            <v>OK</v>
          </cell>
          <cell r="C229" t="str">
            <v>Section 4</v>
          </cell>
          <cell r="D229" t="e">
            <v>#N/A</v>
          </cell>
          <cell r="E229" t="str">
            <v>Green</v>
          </cell>
        </row>
        <row r="230">
          <cell r="A230" t="str">
            <v>dhthermy</v>
          </cell>
          <cell r="B230" t="str">
            <v>Decent homes thermal comfort criterion </v>
          </cell>
          <cell r="C230" t="str">
            <v>Section 4</v>
          </cell>
          <cell r="D230" t="str">
            <v>Amber</v>
          </cell>
          <cell r="E230" t="e">
            <v>#N/A</v>
          </cell>
          <cell r="F230" t="str">
            <v>Amber</v>
          </cell>
        </row>
        <row r="231">
          <cell r="A231" t="str">
            <v>dhthermyr1</v>
          </cell>
          <cell r="B231" t="str">
            <v>fail</v>
          </cell>
          <cell r="C231" t="str">
            <v>Section 4</v>
          </cell>
          <cell r="D231" t="e">
            <v>#N/A</v>
          </cell>
          <cell r="E231" t="str">
            <v>Green</v>
          </cell>
        </row>
        <row r="232">
          <cell r="A232" t="str">
            <v>dhthermyr0</v>
          </cell>
          <cell r="B232" t="str">
            <v>pass</v>
          </cell>
          <cell r="C232" t="str">
            <v>Section 4</v>
          </cell>
          <cell r="D232" t="e">
            <v>#N/A</v>
          </cell>
          <cell r="E232" t="str">
            <v>Green</v>
          </cell>
        </row>
        <row r="233">
          <cell r="A233" t="str">
            <v>dhhhsrsy</v>
          </cell>
          <cell r="B233" t="str">
            <v>Decent homes HHSRS 26 criterion </v>
          </cell>
          <cell r="C233" t="str">
            <v>Section 4</v>
          </cell>
          <cell r="D233" t="str">
            <v>Red</v>
          </cell>
          <cell r="E233" t="e">
            <v>#N/A</v>
          </cell>
          <cell r="F233" t="str">
            <v>Amber</v>
          </cell>
        </row>
        <row r="234">
          <cell r="A234" t="str">
            <v>dhhhsrsyr1</v>
          </cell>
          <cell r="B234" t="str">
            <v>fail</v>
          </cell>
          <cell r="C234" t="str">
            <v>Section 4</v>
          </cell>
          <cell r="D234" t="e">
            <v>#N/A</v>
          </cell>
          <cell r="E234" t="str">
            <v>Green</v>
          </cell>
        </row>
        <row r="235">
          <cell r="A235" t="str">
            <v>dhhhsrsyr0</v>
          </cell>
          <cell r="B235" t="str">
            <v>pass</v>
          </cell>
          <cell r="C235" t="str">
            <v>Section 4</v>
          </cell>
          <cell r="D235" t="e">
            <v>#N/A</v>
          </cell>
          <cell r="E235" t="str">
            <v>Green</v>
          </cell>
        </row>
        <row r="236">
          <cell r="A236" t="str">
            <v>dhmodx</v>
          </cell>
          <cell r="B236" t="str">
            <v>Decent homes modern facilities criterion </v>
          </cell>
          <cell r="C236" t="str">
            <v>Section 4</v>
          </cell>
          <cell r="D236" t="str">
            <v>Amber</v>
          </cell>
          <cell r="E236" t="e">
            <v>#N/A</v>
          </cell>
          <cell r="F236" t="str">
            <v>Amber</v>
          </cell>
        </row>
        <row r="237">
          <cell r="A237" t="str">
            <v>dhmodxr1</v>
          </cell>
          <cell r="B237" t="str">
            <v>fail</v>
          </cell>
          <cell r="C237" t="str">
            <v>Section 4</v>
          </cell>
          <cell r="D237" t="e">
            <v>#N/A</v>
          </cell>
          <cell r="E237" t="str">
            <v>Green</v>
          </cell>
        </row>
        <row r="238">
          <cell r="A238" t="str">
            <v>dhmodxr0</v>
          </cell>
          <cell r="B238" t="str">
            <v>pass</v>
          </cell>
          <cell r="C238" t="str">
            <v>Section 4</v>
          </cell>
          <cell r="D238" t="e">
            <v>#N/A</v>
          </cell>
          <cell r="E238" t="str">
            <v>Green</v>
          </cell>
        </row>
        <row r="239">
          <cell r="A239" t="str">
            <v>hsrfalls</v>
          </cell>
          <cell r="B239" t="str">
            <v>HHSRS falls category 1 </v>
          </cell>
          <cell r="C239" t="str">
            <v>Section 4</v>
          </cell>
          <cell r="D239" t="str">
            <v>Red</v>
          </cell>
          <cell r="E239" t="e">
            <v>#N/A</v>
          </cell>
          <cell r="F239" t="str">
            <v>Amber</v>
          </cell>
        </row>
        <row r="240">
          <cell r="A240" t="str">
            <v>hsrfallsr1</v>
          </cell>
          <cell r="B240" t="str">
            <v>has category 1 fall hazard</v>
          </cell>
          <cell r="C240" t="str">
            <v>Section 4</v>
          </cell>
          <cell r="D240" t="e">
            <v>#N/A</v>
          </cell>
          <cell r="E240" t="str">
            <v>Green</v>
          </cell>
        </row>
        <row r="241">
          <cell r="A241" t="str">
            <v>hsrfallsr0</v>
          </cell>
          <cell r="B241" t="str">
            <v>no category 1 fall hazard</v>
          </cell>
          <cell r="C241" t="str">
            <v>Section 4</v>
          </cell>
          <cell r="D241" t="e">
            <v>#N/A</v>
          </cell>
          <cell r="E241" t="str">
            <v>Green</v>
          </cell>
        </row>
        <row r="242">
          <cell r="A242" t="str">
            <v>dhomesy</v>
          </cell>
          <cell r="B242" t="str">
            <v>Decent homes - HHSRS 15 model </v>
          </cell>
          <cell r="C242" t="str">
            <v>Section 4</v>
          </cell>
          <cell r="D242" t="str">
            <v>Red</v>
          </cell>
          <cell r="E242" t="e">
            <v>#N/A</v>
          </cell>
          <cell r="F242" t="str">
            <v>Amber</v>
          </cell>
        </row>
        <row r="243">
          <cell r="A243" t="str">
            <v>dhomesyr1</v>
          </cell>
          <cell r="B243" t="str">
            <v>non-decent</v>
          </cell>
          <cell r="C243" t="str">
            <v>Section 4</v>
          </cell>
          <cell r="D243" t="e">
            <v>#N/A</v>
          </cell>
          <cell r="E243" t="str">
            <v>Green</v>
          </cell>
        </row>
        <row r="244">
          <cell r="A244" t="str">
            <v>dhomesyr0</v>
          </cell>
          <cell r="B244" t="str">
            <v>decent</v>
          </cell>
          <cell r="C244" t="str">
            <v>Section 4</v>
          </cell>
          <cell r="D244" t="e">
            <v>#N/A</v>
          </cell>
          <cell r="E244" t="str">
            <v>Green</v>
          </cell>
        </row>
        <row r="245">
          <cell r="A245" t="str">
            <v>dhdisrx</v>
          </cell>
          <cell r="B245" t="str">
            <v>Decent homes repair criterion </v>
          </cell>
          <cell r="C245" t="str">
            <v>Section 4</v>
          </cell>
          <cell r="D245" t="str">
            <v>Amber</v>
          </cell>
          <cell r="E245" t="e">
            <v>#N/A</v>
          </cell>
          <cell r="F245" t="str">
            <v>Amber</v>
          </cell>
        </row>
        <row r="246">
          <cell r="A246" t="str">
            <v>dhdisrxr1</v>
          </cell>
          <cell r="B246" t="str">
            <v>fail</v>
          </cell>
          <cell r="C246" t="str">
            <v>Section 4</v>
          </cell>
          <cell r="D246" t="e">
            <v>#N/A</v>
          </cell>
          <cell r="E246" t="str">
            <v>Green</v>
          </cell>
        </row>
        <row r="247">
          <cell r="A247" t="str">
            <v>dhdisrxr0</v>
          </cell>
          <cell r="B247" t="str">
            <v>pass</v>
          </cell>
          <cell r="C247" t="str">
            <v>Section 4</v>
          </cell>
          <cell r="D247" t="e">
            <v>#N/A</v>
          </cell>
          <cell r="E247" t="str">
            <v>Green</v>
          </cell>
        </row>
        <row r="248">
          <cell r="A248" t="str">
            <v>dhhhsrsx</v>
          </cell>
          <cell r="B248" t="str">
            <v>Decent homes HHSRS 15 criterion </v>
          </cell>
          <cell r="C248" t="str">
            <v>Section 4</v>
          </cell>
          <cell r="D248" t="str">
            <v>Red</v>
          </cell>
          <cell r="E248" t="e">
            <v>#N/A</v>
          </cell>
          <cell r="F248" t="str">
            <v>Amber</v>
          </cell>
        </row>
        <row r="249">
          <cell r="A249" t="str">
            <v>dhhhsrsxr1</v>
          </cell>
          <cell r="B249" t="str">
            <v>fail</v>
          </cell>
          <cell r="C249" t="str">
            <v>Section 4</v>
          </cell>
          <cell r="D249" t="e">
            <v>#N/A</v>
          </cell>
          <cell r="E249" t="str">
            <v>Green</v>
          </cell>
        </row>
        <row r="250">
          <cell r="A250" t="str">
            <v>dhhhsrsxr0</v>
          </cell>
          <cell r="B250" t="str">
            <v>pass</v>
          </cell>
          <cell r="C250" t="str">
            <v>Section 4</v>
          </cell>
          <cell r="D250" t="e">
            <v>#N/A</v>
          </cell>
          <cell r="E250" t="str">
            <v>Green</v>
          </cell>
        </row>
        <row r="251">
          <cell r="A251" t="str">
            <v>dhomesz</v>
          </cell>
          <cell r="B251" t="str">
            <v>Decent homes - HHSRS 26 model </v>
          </cell>
          <cell r="C251" t="str">
            <v>Section 4</v>
          </cell>
          <cell r="D251" t="str">
            <v>Red</v>
          </cell>
          <cell r="E251" t="e">
            <v>#N/A</v>
          </cell>
          <cell r="F251" t="str">
            <v>Amber</v>
          </cell>
        </row>
        <row r="252">
          <cell r="A252" t="str">
            <v>dhomeszr1</v>
          </cell>
          <cell r="B252" t="str">
            <v>non-decent</v>
          </cell>
          <cell r="C252" t="str">
            <v>Section 4</v>
          </cell>
          <cell r="D252" t="e">
            <v>#N/A</v>
          </cell>
          <cell r="E252" t="str">
            <v>Green</v>
          </cell>
        </row>
        <row r="253">
          <cell r="A253" t="str">
            <v>dhomeszr0</v>
          </cell>
          <cell r="B253" t="str">
            <v>decent</v>
          </cell>
          <cell r="C253" t="str">
            <v>Section 4</v>
          </cell>
          <cell r="D253" t="e">
            <v>#N/A</v>
          </cell>
          <cell r="E253" t="str">
            <v>Green</v>
          </cell>
        </row>
        <row r="254">
          <cell r="A254" t="str">
            <v>Flithick</v>
          </cell>
          <cell r="B254" t="str">
            <v>Loft insulation thickness- PARENT </v>
          </cell>
          <cell r="C254" t="str">
            <v>Section 5</v>
          </cell>
          <cell r="D254" t="str">
            <v>Amber</v>
          </cell>
          <cell r="E254" t="e">
            <v>#N/A</v>
          </cell>
          <cell r="F254" t="str">
            <v>Amber</v>
          </cell>
        </row>
        <row r="255">
          <cell r="A255" t="str">
            <v>flithickr1</v>
          </cell>
          <cell r="B255" t="str">
            <v>50mm or less</v>
          </cell>
          <cell r="C255" t="str">
            <v>Section 5</v>
          </cell>
          <cell r="D255" t="e">
            <v>#N/A</v>
          </cell>
          <cell r="E255" t="str">
            <v>Green</v>
          </cell>
        </row>
        <row r="256">
          <cell r="A256" t="str">
            <v>flithickr0</v>
          </cell>
          <cell r="B256" t="str">
            <v>No insulation</v>
          </cell>
          <cell r="C256" t="str">
            <v>Section 5</v>
          </cell>
          <cell r="D256" t="e">
            <v>#N/A</v>
          </cell>
          <cell r="E256" t="str">
            <v>Green</v>
          </cell>
        </row>
        <row r="257">
          <cell r="A257" t="str">
            <v>flithickr3</v>
          </cell>
          <cell r="B257" t="str">
            <v>100mm</v>
          </cell>
          <cell r="C257" t="str">
            <v>Section 5</v>
          </cell>
          <cell r="D257" t="e">
            <v>#N/A</v>
          </cell>
          <cell r="E257" t="str">
            <v>Green</v>
          </cell>
        </row>
        <row r="258">
          <cell r="A258" t="str">
            <v>flithickr2</v>
          </cell>
          <cell r="B258" t="str">
            <v>75mm</v>
          </cell>
          <cell r="C258" t="str">
            <v>Section 5</v>
          </cell>
          <cell r="D258" t="e">
            <v>#N/A</v>
          </cell>
          <cell r="E258" t="str">
            <v>Green</v>
          </cell>
        </row>
        <row r="259">
          <cell r="A259" t="str">
            <v>flithickr5</v>
          </cell>
          <cell r="B259" t="str">
            <v>&gt;150mm</v>
          </cell>
          <cell r="C259" t="str">
            <v>Section 5</v>
          </cell>
          <cell r="D259" t="e">
            <v>#N/A</v>
          </cell>
          <cell r="E259" t="str">
            <v>Green</v>
          </cell>
        </row>
        <row r="260">
          <cell r="A260" t="str">
            <v>flithickr4</v>
          </cell>
          <cell r="B260" t="str">
            <v>125 to 150mm</v>
          </cell>
          <cell r="C260" t="str">
            <v>Section 5</v>
          </cell>
          <cell r="D260" t="e">
            <v>#N/A</v>
          </cell>
          <cell r="E260" t="str">
            <v>Green</v>
          </cell>
        </row>
        <row r="261">
          <cell r="A261" t="str">
            <v>Finmhfue</v>
          </cell>
          <cell r="B261" t="str">
            <v>Main heating fuel </v>
          </cell>
          <cell r="C261" t="str">
            <v>Section 5</v>
          </cell>
          <cell r="D261" t="str">
            <v>Green</v>
          </cell>
          <cell r="E261" t="e">
            <v>#N/A</v>
          </cell>
          <cell r="F261" t="str">
            <v>Green</v>
          </cell>
        </row>
        <row r="262">
          <cell r="A262" t="str">
            <v>finmhfuer1</v>
          </cell>
          <cell r="B262" t="str">
            <v>Gas</v>
          </cell>
          <cell r="C262" t="str">
            <v>Section 5</v>
          </cell>
          <cell r="D262" t="e">
            <v>#N/A</v>
          </cell>
          <cell r="E262" t="str">
            <v>Green</v>
          </cell>
        </row>
        <row r="263">
          <cell r="A263" t="str">
            <v>finmhfuer3</v>
          </cell>
          <cell r="B263" t="str">
            <v>Solid Fuel</v>
          </cell>
          <cell r="C263" t="str">
            <v>Section 5</v>
          </cell>
          <cell r="D263" t="e">
            <v>#N/A</v>
          </cell>
          <cell r="E263" t="str">
            <v/>
          </cell>
        </row>
        <row r="264">
          <cell r="A264" t="str">
            <v>finmhfuer2</v>
          </cell>
          <cell r="B264" t="str">
            <v>Oil</v>
          </cell>
          <cell r="C264" t="str">
            <v>Section 5</v>
          </cell>
          <cell r="D264" t="e">
            <v>#N/A</v>
          </cell>
          <cell r="E264" t="str">
            <v/>
          </cell>
        </row>
        <row r="265">
          <cell r="A265" t="str">
            <v>finmhfuer5</v>
          </cell>
          <cell r="B265" t="str">
            <v>Communal</v>
          </cell>
          <cell r="C265" t="str">
            <v>Section 5</v>
          </cell>
          <cell r="D265" t="e">
            <v>#N/A</v>
          </cell>
          <cell r="E265" t="str">
            <v>Green</v>
          </cell>
        </row>
        <row r="266">
          <cell r="A266" t="str">
            <v>finmhfuer4</v>
          </cell>
          <cell r="B266" t="str">
            <v>Electric</v>
          </cell>
          <cell r="C266" t="str">
            <v>Section 5</v>
          </cell>
          <cell r="D266" t="e">
            <v>#N/A</v>
          </cell>
          <cell r="E266" t="str">
            <v>Green</v>
          </cell>
        </row>
        <row r="267">
          <cell r="A267" t="str">
            <v>Fliinsul</v>
          </cell>
          <cell r="B267" t="str">
            <v>Roof insulation above living space present- PARENT </v>
          </cell>
          <cell r="C267" t="str">
            <v>Section 5</v>
          </cell>
          <cell r="D267" t="str">
            <v>Green</v>
          </cell>
          <cell r="E267" t="e">
            <v>#N/A</v>
          </cell>
          <cell r="F267" t="str">
            <v>Green</v>
          </cell>
        </row>
        <row r="268">
          <cell r="A268" t="str">
            <v>fliinsulr1</v>
          </cell>
          <cell r="B268" t="str">
            <v>Yes</v>
          </cell>
          <cell r="C268" t="str">
            <v>Section 5</v>
          </cell>
          <cell r="D268" t="e">
            <v>#N/A</v>
          </cell>
          <cell r="E268" t="str">
            <v>Green</v>
          </cell>
        </row>
        <row r="269">
          <cell r="A269" t="str">
            <v>fliinsulr2</v>
          </cell>
          <cell r="B269" t="str">
            <v>No</v>
          </cell>
          <cell r="C269" t="str">
            <v>Section 5</v>
          </cell>
          <cell r="D269" t="e">
            <v>#N/A</v>
          </cell>
          <cell r="E269" t="str">
            <v/>
          </cell>
        </row>
        <row r="270">
          <cell r="A270" t="str">
            <v>Finchtyp</v>
          </cell>
          <cell r="B270" t="str">
            <v>Type of primary heating system- PARENT </v>
          </cell>
          <cell r="C270" t="str">
            <v>Section 5</v>
          </cell>
          <cell r="D270" t="str">
            <v>Green</v>
          </cell>
          <cell r="E270" t="e">
            <v>#N/A</v>
          </cell>
          <cell r="F270" t="str">
            <v>Green</v>
          </cell>
        </row>
        <row r="271">
          <cell r="A271" t="str">
            <v>finchtypr1</v>
          </cell>
          <cell r="B271" t="str">
            <v>Central heating (wet with rads)</v>
          </cell>
          <cell r="C271" t="str">
            <v>Section 5</v>
          </cell>
          <cell r="D271" t="e">
            <v>#N/A</v>
          </cell>
          <cell r="E271" t="str">
            <v>Green</v>
          </cell>
        </row>
        <row r="272">
          <cell r="A272" t="str">
            <v>finchtypr3</v>
          </cell>
          <cell r="B272" t="str">
            <v>Warm air</v>
          </cell>
          <cell r="C272" t="str">
            <v>Section 5</v>
          </cell>
          <cell r="D272" t="e">
            <v>#N/A</v>
          </cell>
          <cell r="E272" t="str">
            <v/>
          </cell>
        </row>
        <row r="273">
          <cell r="A273" t="str">
            <v>finchtypr2</v>
          </cell>
          <cell r="B273" t="str">
            <v>Storage heaters</v>
          </cell>
          <cell r="C273" t="str">
            <v>Section 5</v>
          </cell>
          <cell r="D273" t="e">
            <v>#N/A</v>
          </cell>
          <cell r="E273" t="str">
            <v>Green</v>
          </cell>
        </row>
        <row r="274">
          <cell r="A274" t="str">
            <v>finchtypr5</v>
          </cell>
          <cell r="B274" t="str">
            <v>Electric ceiling/underfloor</v>
          </cell>
          <cell r="C274" t="str">
            <v>Section 5</v>
          </cell>
          <cell r="D274" t="e">
            <v>#N/A</v>
          </cell>
          <cell r="E274" t="str">
            <v/>
          </cell>
        </row>
        <row r="275">
          <cell r="A275" t="str">
            <v>finchtypr4</v>
          </cell>
          <cell r="B275" t="str">
            <v>Communal/CHP</v>
          </cell>
          <cell r="C275" t="str">
            <v>Section 5</v>
          </cell>
          <cell r="D275" t="e">
            <v>#N/A</v>
          </cell>
          <cell r="E275" t="str">
            <v>Green</v>
          </cell>
        </row>
        <row r="276">
          <cell r="A276" t="str">
            <v>finchtypr6</v>
          </cell>
          <cell r="B276" t="str">
            <v>Room heaters</v>
          </cell>
          <cell r="C276" t="str">
            <v>Section 5</v>
          </cell>
          <cell r="D276" t="e">
            <v>#N/A</v>
          </cell>
          <cell r="E276" t="str">
            <v/>
          </cell>
        </row>
        <row r="277">
          <cell r="A277" t="str">
            <v>Dblglaz4</v>
          </cell>
          <cell r="B277" t="str">
            <v>Extent of double glazing </v>
          </cell>
          <cell r="C277" t="str">
            <v>Section 5</v>
          </cell>
          <cell r="D277" t="str">
            <v>Amber</v>
          </cell>
          <cell r="E277" t="e">
            <v>#N/A</v>
          </cell>
          <cell r="F277" t="str">
            <v>Amber</v>
          </cell>
        </row>
        <row r="278">
          <cell r="A278" t="str">
            <v>dblglaz4r1</v>
          </cell>
          <cell r="B278" t="str">
            <v>no double glazing</v>
          </cell>
          <cell r="C278" t="str">
            <v>Section 5</v>
          </cell>
          <cell r="D278" t="e">
            <v>#N/A</v>
          </cell>
          <cell r="E278" t="str">
            <v>Green</v>
          </cell>
        </row>
        <row r="279">
          <cell r="A279" t="str">
            <v>dblglaz4r3</v>
          </cell>
          <cell r="B279" t="str">
            <v>more than half</v>
          </cell>
          <cell r="C279" t="str">
            <v>Section 5</v>
          </cell>
          <cell r="D279" t="e">
            <v>#N/A</v>
          </cell>
          <cell r="E279" t="str">
            <v>Green</v>
          </cell>
        </row>
        <row r="280">
          <cell r="A280" t="str">
            <v>dblglaz4r2</v>
          </cell>
          <cell r="B280" t="str">
            <v>less than half</v>
          </cell>
          <cell r="C280" t="str">
            <v>Section 5</v>
          </cell>
          <cell r="D280" t="e">
            <v>#N/A</v>
          </cell>
          <cell r="E280" t="str">
            <v>Green</v>
          </cell>
        </row>
        <row r="281">
          <cell r="A281" t="str">
            <v>dblglaz4r4</v>
          </cell>
          <cell r="B281" t="str">
            <v>entire house</v>
          </cell>
          <cell r="C281" t="str">
            <v>Section 5</v>
          </cell>
          <cell r="D281" t="e">
            <v>#N/A</v>
          </cell>
          <cell r="E281" t="str">
            <v>Green</v>
          </cell>
        </row>
        <row r="282">
          <cell r="A282" t="str">
            <v>Fhqcavit</v>
          </cell>
          <cell r="B282" t="str">
            <v>Cavity wall insulation present </v>
          </cell>
          <cell r="C282" t="str">
            <v>Section 5</v>
          </cell>
          <cell r="D282" t="str">
            <v>Amber</v>
          </cell>
          <cell r="E282" t="e">
            <v>#N/A</v>
          </cell>
          <cell r="F282" t="str">
            <v>Amber</v>
          </cell>
        </row>
        <row r="283">
          <cell r="A283" t="str">
            <v>fhqcavitr1</v>
          </cell>
          <cell r="B283" t="str">
            <v>Yes</v>
          </cell>
          <cell r="C283" t="str">
            <v>Section 5</v>
          </cell>
          <cell r="D283" t="e">
            <v>#N/A</v>
          </cell>
          <cell r="E283" t="str">
            <v>Green</v>
          </cell>
        </row>
        <row r="284">
          <cell r="A284" t="str">
            <v>fhqcavitr2</v>
          </cell>
          <cell r="B284" t="str">
            <v>No</v>
          </cell>
          <cell r="C284" t="str">
            <v>Section 5</v>
          </cell>
          <cell r="D284" t="e">
            <v>#N/A</v>
          </cell>
          <cell r="E284" t="str">
            <v>Green</v>
          </cell>
        </row>
        <row r="285">
          <cell r="A285" t="str">
            <v>Fuelx</v>
          </cell>
          <cell r="B285" t="str">
            <v>Main fuel type </v>
          </cell>
          <cell r="C285" t="str">
            <v>Section 5</v>
          </cell>
          <cell r="D285" t="str">
            <v>Green</v>
          </cell>
          <cell r="E285" t="e">
            <v>#N/A</v>
          </cell>
          <cell r="F285" t="str">
            <v>Green</v>
          </cell>
        </row>
        <row r="286">
          <cell r="A286" t="str">
            <v>fuelxr1</v>
          </cell>
          <cell r="B286" t="str">
            <v>gas fired system</v>
          </cell>
          <cell r="C286" t="str">
            <v>Section 5</v>
          </cell>
          <cell r="D286" t="e">
            <v>#N/A</v>
          </cell>
          <cell r="E286" t="str">
            <v>Green</v>
          </cell>
        </row>
        <row r="287">
          <cell r="A287" t="str">
            <v>fuelxr0</v>
          </cell>
          <cell r="B287" t="str">
            <v>not identified - communal system</v>
          </cell>
          <cell r="C287" t="str">
            <v>Section 5</v>
          </cell>
          <cell r="D287" t="e">
            <v>#N/A</v>
          </cell>
          <cell r="E287" t="str">
            <v>Green</v>
          </cell>
        </row>
        <row r="288">
          <cell r="A288" t="str">
            <v>fuelxr3</v>
          </cell>
          <cell r="B288" t="str">
            <v>solid fuel fired system</v>
          </cell>
          <cell r="C288" t="str">
            <v>Section 5</v>
          </cell>
          <cell r="D288" t="e">
            <v>#N/A</v>
          </cell>
          <cell r="E288" t="str">
            <v/>
          </cell>
        </row>
        <row r="289">
          <cell r="A289" t="str">
            <v>fuelxr2</v>
          </cell>
          <cell r="B289" t="str">
            <v>oil fired system</v>
          </cell>
          <cell r="C289" t="str">
            <v>Section 5</v>
          </cell>
          <cell r="D289" t="e">
            <v>#N/A</v>
          </cell>
          <cell r="E289" t="str">
            <v/>
          </cell>
        </row>
        <row r="290">
          <cell r="A290" t="str">
            <v>fuelxr4</v>
          </cell>
          <cell r="B290" t="str">
            <v>electrical system</v>
          </cell>
          <cell r="C290" t="str">
            <v>Section 5</v>
          </cell>
          <cell r="D290" t="e">
            <v>#N/A</v>
          </cell>
          <cell r="E290" t="str">
            <v>Green</v>
          </cell>
        </row>
        <row r="291">
          <cell r="A291" t="str">
            <v>Sap05</v>
          </cell>
          <cell r="B291" t="str">
            <v>Energy Efficiency (SAP05) rating </v>
          </cell>
          <cell r="C291" t="str">
            <v>Section 5</v>
          </cell>
          <cell r="D291" t="str">
            <v>Green</v>
          </cell>
          <cell r="E291" t="e">
            <v>#N/A</v>
          </cell>
          <cell r="F291" t="str">
            <v>Green</v>
          </cell>
        </row>
        <row r="292">
          <cell r="A292" t="str">
            <v>sap05r1</v>
          </cell>
          <cell r="B292" t="str">
            <v>less than 30</v>
          </cell>
          <cell r="C292" t="str">
            <v>Section 5</v>
          </cell>
          <cell r="D292" t="e">
            <v>#N/A</v>
          </cell>
          <cell r="E292" t="str">
            <v/>
          </cell>
        </row>
        <row r="293">
          <cell r="A293" t="str">
            <v>sap05r3</v>
          </cell>
          <cell r="B293" t="str">
            <v>greater than or equal to 50, and less than 70</v>
          </cell>
          <cell r="C293" t="str">
            <v>Section 5</v>
          </cell>
          <cell r="D293" t="e">
            <v>#N/A</v>
          </cell>
          <cell r="E293" t="str">
            <v>Green</v>
          </cell>
        </row>
        <row r="294">
          <cell r="A294" t="str">
            <v>sap05r2</v>
          </cell>
          <cell r="B294" t="str">
            <v>greater than or equal to 30, and less than 50</v>
          </cell>
          <cell r="C294" t="str">
            <v>Section 5</v>
          </cell>
          <cell r="D294" t="e">
            <v>#N/A</v>
          </cell>
          <cell r="E294" t="str">
            <v>Green</v>
          </cell>
        </row>
        <row r="295">
          <cell r="A295" t="str">
            <v>sap05r4</v>
          </cell>
          <cell r="B295" t="str">
            <v>greater than or equal to 70</v>
          </cell>
          <cell r="C295" t="str">
            <v>Section 5</v>
          </cell>
          <cell r="D295" t="e">
            <v>#N/A</v>
          </cell>
          <cell r="E295" t="str">
            <v>Green</v>
          </cell>
        </row>
        <row r="296">
          <cell r="A296" t="str">
            <v>heat4x</v>
          </cell>
          <cell r="B296" t="str">
            <v>Main heating system </v>
          </cell>
          <cell r="C296" t="str">
            <v>Section 5</v>
          </cell>
          <cell r="D296" t="str">
            <v>Green</v>
          </cell>
          <cell r="E296" t="e">
            <v>#N/A</v>
          </cell>
          <cell r="F296" t="str">
            <v>Green</v>
          </cell>
        </row>
        <row r="297">
          <cell r="A297" t="str">
            <v>heat4xr1</v>
          </cell>
          <cell r="B297" t="str">
            <v>central heating</v>
          </cell>
          <cell r="C297" t="str">
            <v>Section 5</v>
          </cell>
          <cell r="D297" t="e">
            <v>#N/A</v>
          </cell>
          <cell r="E297" t="str">
            <v>Green</v>
          </cell>
        </row>
        <row r="298">
          <cell r="A298" t="str">
            <v>heat4xr3</v>
          </cell>
          <cell r="B298" t="str">
            <v>fixed room heating</v>
          </cell>
          <cell r="C298" t="str">
            <v>Section 5</v>
          </cell>
          <cell r="D298" t="e">
            <v>#N/A</v>
          </cell>
          <cell r="E298" t="str">
            <v/>
          </cell>
        </row>
        <row r="299">
          <cell r="A299" t="str">
            <v>heat4xr2</v>
          </cell>
          <cell r="B299" t="str">
            <v>storage heater</v>
          </cell>
          <cell r="C299" t="str">
            <v>Section 5</v>
          </cell>
          <cell r="D299" t="e">
            <v>#N/A</v>
          </cell>
          <cell r="E299" t="str">
            <v>Green</v>
          </cell>
        </row>
        <row r="300">
          <cell r="A300" t="str">
            <v>loftins6</v>
          </cell>
          <cell r="B300" t="str">
            <v>Loft insulation thickness </v>
          </cell>
          <cell r="C300" t="str">
            <v>Section 5</v>
          </cell>
          <cell r="D300" t="str">
            <v>Amber</v>
          </cell>
          <cell r="E300" t="e">
            <v>#N/A</v>
          </cell>
          <cell r="F300" t="str">
            <v>Amber</v>
          </cell>
        </row>
        <row r="301">
          <cell r="A301" t="str">
            <v>loftins6r1</v>
          </cell>
          <cell r="B301" t="str">
            <v>none</v>
          </cell>
          <cell r="C301" t="str">
            <v>Section 5</v>
          </cell>
          <cell r="D301" t="e">
            <v>#N/A</v>
          </cell>
          <cell r="E301" t="str">
            <v>Green</v>
          </cell>
        </row>
        <row r="302">
          <cell r="A302" t="str">
            <v>loftins6r3</v>
          </cell>
          <cell r="B302" t="str">
            <v>50 up to 99mm</v>
          </cell>
          <cell r="C302" t="str">
            <v>Section 5</v>
          </cell>
          <cell r="D302" t="e">
            <v>#N/A</v>
          </cell>
          <cell r="E302" t="str">
            <v>Green</v>
          </cell>
        </row>
        <row r="303">
          <cell r="A303" t="str">
            <v>loftins6r2</v>
          </cell>
          <cell r="B303" t="str">
            <v>less than 50mm</v>
          </cell>
          <cell r="C303" t="str">
            <v>Section 5</v>
          </cell>
          <cell r="D303" t="e">
            <v>#N/A</v>
          </cell>
          <cell r="E303" t="str">
            <v/>
          </cell>
        </row>
        <row r="304">
          <cell r="A304" t="str">
            <v>loftins6r5</v>
          </cell>
          <cell r="B304" t="str">
            <v>150 up to 199mm</v>
          </cell>
          <cell r="C304" t="str">
            <v>Section 5</v>
          </cell>
          <cell r="D304" t="e">
            <v>#N/A</v>
          </cell>
          <cell r="E304" t="str">
            <v>Green</v>
          </cell>
        </row>
        <row r="305">
          <cell r="A305" t="str">
            <v>loftins6r4</v>
          </cell>
          <cell r="B305" t="str">
            <v>100 up to 149mm</v>
          </cell>
          <cell r="C305" t="str">
            <v>Section 5</v>
          </cell>
          <cell r="D305" t="e">
            <v>#N/A</v>
          </cell>
          <cell r="E305" t="str">
            <v>Green</v>
          </cell>
        </row>
        <row r="306">
          <cell r="A306" t="str">
            <v>loftins6r6</v>
          </cell>
          <cell r="B306" t="str">
            <v>200mm or more</v>
          </cell>
          <cell r="C306" t="str">
            <v>Section 5</v>
          </cell>
          <cell r="D306" t="e">
            <v>#N/A</v>
          </cell>
          <cell r="E306" t="str">
            <v>Green</v>
          </cell>
        </row>
        <row r="307">
          <cell r="A307" t="str">
            <v>HSRALL_26</v>
          </cell>
          <cell r="B307" t="str">
            <v>Overall all 26 hazards</v>
          </cell>
          <cell r="C307" t="str">
            <v>Section 4</v>
          </cell>
          <cell r="D307" t="str">
            <v>Red</v>
          </cell>
          <cell r="E307" t="e">
            <v>#N/A</v>
          </cell>
          <cell r="F307" t="str">
            <v>Amber</v>
          </cell>
        </row>
        <row r="308">
          <cell r="A308" t="str">
            <v>Hsrall_26R0</v>
          </cell>
          <cell r="B308" t="str">
            <v>OK</v>
          </cell>
          <cell r="C308" t="str">
            <v>Section 4</v>
          </cell>
          <cell r="D308" t="e">
            <v>#N/A</v>
          </cell>
          <cell r="E308" t="str">
            <v>Green</v>
          </cell>
        </row>
        <row r="309">
          <cell r="A309" t="str">
            <v>Hsrall_26R1</v>
          </cell>
          <cell r="B309" t="str">
            <v>Fails</v>
          </cell>
          <cell r="C309" t="str">
            <v>Section 4</v>
          </cell>
          <cell r="D309" t="e">
            <v>#N/A</v>
          </cell>
          <cell r="E309" t="str">
            <v>Green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C24"/>
  <sheetViews>
    <sheetView tabSelected="1" zoomScalePageLayoutView="0" workbookViewId="0" topLeftCell="A1">
      <selection activeCell="A1" sqref="A1"/>
    </sheetView>
  </sheetViews>
  <sheetFormatPr defaultColWidth="9.140625" defaultRowHeight="15"/>
  <cols>
    <col min="1" max="1" width="9.140625" style="249" customWidth="1"/>
    <col min="2" max="2" width="52.140625" style="249" customWidth="1"/>
    <col min="3" max="16384" width="9.140625" style="249" customWidth="1"/>
  </cols>
  <sheetData>
    <row r="2" ht="12.75">
      <c r="B2" s="248" t="s">
        <v>438</v>
      </c>
    </row>
    <row r="3" ht="12.75">
      <c r="B3" s="248"/>
    </row>
    <row r="4" ht="12.75">
      <c r="B4" s="248" t="s">
        <v>446</v>
      </c>
    </row>
    <row r="5" ht="12.75">
      <c r="B5" s="250"/>
    </row>
    <row r="6" spans="2:3" ht="14.25">
      <c r="B6" s="250" t="s">
        <v>439</v>
      </c>
      <c r="C6" s="251" t="s">
        <v>440</v>
      </c>
    </row>
    <row r="7" ht="14.25">
      <c r="C7" s="251"/>
    </row>
    <row r="8" spans="2:3" ht="14.25">
      <c r="B8" s="250" t="s">
        <v>441</v>
      </c>
      <c r="C8" s="251"/>
    </row>
    <row r="9" spans="2:3" ht="14.25">
      <c r="B9" s="249" t="s">
        <v>1</v>
      </c>
      <c r="C9" s="252" t="s">
        <v>44</v>
      </c>
    </row>
    <row r="10" spans="2:3" ht="14.25">
      <c r="B10" s="249" t="s">
        <v>445</v>
      </c>
      <c r="C10" s="252" t="s">
        <v>119</v>
      </c>
    </row>
    <row r="11" spans="2:3" ht="14.25">
      <c r="B11" s="249" t="s">
        <v>2</v>
      </c>
      <c r="C11" s="252" t="s">
        <v>47</v>
      </c>
    </row>
    <row r="12" spans="2:3" ht="14.25">
      <c r="B12" s="249" t="s">
        <v>3</v>
      </c>
      <c r="C12" s="252" t="s">
        <v>50</v>
      </c>
    </row>
    <row r="13" spans="2:3" ht="14.25">
      <c r="B13" s="249" t="s">
        <v>442</v>
      </c>
      <c r="C13" s="252" t="s">
        <v>55</v>
      </c>
    </row>
    <row r="14" spans="2:3" ht="14.25">
      <c r="B14" s="249" t="s">
        <v>16</v>
      </c>
      <c r="C14" s="252" t="s">
        <v>128</v>
      </c>
    </row>
    <row r="15" spans="2:3" ht="14.25">
      <c r="B15" s="249" t="s">
        <v>9</v>
      </c>
      <c r="C15" s="253" t="s">
        <v>75</v>
      </c>
    </row>
    <row r="16" spans="2:3" ht="14.25">
      <c r="B16" s="249" t="s">
        <v>5</v>
      </c>
      <c r="C16" s="252" t="s">
        <v>61</v>
      </c>
    </row>
    <row r="17" spans="2:3" ht="14.25">
      <c r="B17" s="249" t="s">
        <v>443</v>
      </c>
      <c r="C17" s="252" t="s">
        <v>65</v>
      </c>
    </row>
    <row r="18" spans="2:3" ht="14.25">
      <c r="B18" s="249" t="s">
        <v>7</v>
      </c>
      <c r="C18" s="252" t="s">
        <v>68</v>
      </c>
    </row>
    <row r="19" spans="2:3" ht="14.25">
      <c r="B19" s="249" t="s">
        <v>444</v>
      </c>
      <c r="C19" s="252" t="s">
        <v>72</v>
      </c>
    </row>
    <row r="20" spans="2:3" ht="14.25">
      <c r="B20" s="249" t="s">
        <v>10</v>
      </c>
      <c r="C20" s="252" t="s">
        <v>78</v>
      </c>
    </row>
    <row r="21" spans="2:3" ht="14.25">
      <c r="B21" s="249" t="s">
        <v>11</v>
      </c>
      <c r="C21" s="252" t="s">
        <v>88</v>
      </c>
    </row>
    <row r="22" spans="2:3" ht="14.25">
      <c r="B22" s="249" t="s">
        <v>12</v>
      </c>
      <c r="C22" s="252" t="s">
        <v>94</v>
      </c>
    </row>
    <row r="23" spans="2:3" ht="14.25">
      <c r="B23" s="249" t="s">
        <v>13</v>
      </c>
      <c r="C23" s="252" t="s">
        <v>104</v>
      </c>
    </row>
    <row r="24" spans="2:3" ht="14.25">
      <c r="B24" s="249" t="s">
        <v>14</v>
      </c>
      <c r="C24" s="252" t="s">
        <v>110</v>
      </c>
    </row>
  </sheetData>
  <sheetProtection/>
  <hyperlinks>
    <hyperlink ref="C6" location="Overview!A1" display="Overview!A1"/>
    <hyperlink ref="C9" location="FODDTYPE!A1" display="FODDTYPE!A1"/>
    <hyperlink ref="C10" location="DWTYPENX!A1" display="DWTYPENX!A1"/>
    <hyperlink ref="C11" location="FODISHMO!A1" display="FODISHMO!A1"/>
    <hyperlink ref="C12" location="FODTENUR!A1" display="FODTENUR!A1"/>
    <hyperlink ref="C13" location="FODCONST!A1" display="FODCONST!A1"/>
    <hyperlink ref="C14" location="DWAGE6X!A1" display="DWAGE6X!A1"/>
    <hyperlink ref="C15" location="BASEMENT!A1" display="BASEMENT!A1"/>
    <hyperlink ref="C16" location="FMTCONST!A1" display="FMTCONST!A1"/>
    <hyperlink ref="C17" location="WALLCAVX!A1" display="WALLCAVX!A1"/>
    <hyperlink ref="C18" location="WALLINSX!A1" display="WALLINSX!A1"/>
    <hyperlink ref="C19" location="ATTIC!A1" display="ATTIC!A1"/>
    <hyperlink ref="C20" location="TYPERCOV!A1" display="TYPERCOV!A1"/>
    <hyperlink ref="C21" location="TYPERSTR!A1" display="TYPERSTR!A1"/>
    <hyperlink ref="C23" location="TYPEWFIN!A1" display="TYPEWFIN!A1"/>
    <hyperlink ref="C22" location="TYPEWSTR!A1" display="TYPEWSTR!A1"/>
    <hyperlink ref="C24" location="TYPEWIN!A1" display="TYPEWIN!A1"/>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6"/>
  <dimension ref="B2:I70"/>
  <sheetViews>
    <sheetView showGridLines="0" zoomScalePageLayoutView="0" workbookViewId="0" topLeftCell="A1">
      <selection activeCell="A1" sqref="A1"/>
    </sheetView>
  </sheetViews>
  <sheetFormatPr defaultColWidth="9.140625" defaultRowHeight="15"/>
  <cols>
    <col min="1" max="1" width="9.00390625" style="168" customWidth="1"/>
  </cols>
  <sheetData>
    <row r="1" s="168" customFormat="1" ht="14.25"/>
    <row r="2" spans="2:9" ht="14.25">
      <c r="B2" s="120" t="s">
        <v>329</v>
      </c>
      <c r="C2" s="121"/>
      <c r="D2" s="121"/>
      <c r="E2" s="121"/>
      <c r="F2" s="121"/>
      <c r="G2" s="121"/>
      <c r="H2" s="121"/>
      <c r="I2" s="121"/>
    </row>
    <row r="3" spans="2:9" ht="14.25">
      <c r="B3" s="121"/>
      <c r="C3" s="121"/>
      <c r="D3" s="121"/>
      <c r="E3" s="121"/>
      <c r="F3" s="121"/>
      <c r="G3" s="121"/>
      <c r="H3" s="121"/>
      <c r="I3" s="121"/>
    </row>
    <row r="4" spans="2:9" ht="14.25">
      <c r="B4" s="121"/>
      <c r="C4" s="121"/>
      <c r="D4" s="121"/>
      <c r="E4" s="121"/>
      <c r="F4" s="121"/>
      <c r="G4" s="121"/>
      <c r="H4" s="121"/>
      <c r="I4" s="121"/>
    </row>
    <row r="5" spans="2:9" ht="18" customHeight="1">
      <c r="B5" s="122" t="s">
        <v>242</v>
      </c>
      <c r="C5" s="121"/>
      <c r="D5" s="121"/>
      <c r="E5" s="121"/>
      <c r="F5" s="121"/>
      <c r="G5" s="121"/>
      <c r="H5" s="121"/>
      <c r="I5" s="121"/>
    </row>
    <row r="6" spans="2:9" ht="18" customHeight="1">
      <c r="B6" s="121"/>
      <c r="C6" s="121"/>
      <c r="D6" s="121"/>
      <c r="E6" s="121"/>
      <c r="F6" s="121"/>
      <c r="G6" s="121"/>
      <c r="H6" s="121"/>
      <c r="I6" s="121"/>
    </row>
    <row r="7" spans="2:9" ht="75" customHeight="1" thickBot="1">
      <c r="B7" s="302" t="s">
        <v>243</v>
      </c>
      <c r="C7" s="302"/>
      <c r="D7" s="302"/>
      <c r="E7" s="302"/>
      <c r="F7" s="302"/>
      <c r="G7" s="121"/>
      <c r="H7" s="121"/>
      <c r="I7" s="121"/>
    </row>
    <row r="8" spans="2:9" ht="117" customHeight="1" thickBot="1" thickTop="1">
      <c r="B8" s="303"/>
      <c r="C8" s="304"/>
      <c r="D8" s="104" t="s">
        <v>330</v>
      </c>
      <c r="E8" s="105" t="s">
        <v>331</v>
      </c>
      <c r="F8" s="106" t="s">
        <v>332</v>
      </c>
      <c r="G8" s="121"/>
      <c r="H8" s="121"/>
      <c r="I8" s="121"/>
    </row>
    <row r="9" spans="2:9" ht="18" customHeight="1" thickTop="1">
      <c r="B9" s="305" t="s">
        <v>246</v>
      </c>
      <c r="C9" s="107" t="s">
        <v>37</v>
      </c>
      <c r="D9" s="108">
        <v>303</v>
      </c>
      <c r="E9" s="123">
        <v>303</v>
      </c>
      <c r="F9" s="124">
        <v>303</v>
      </c>
      <c r="G9" s="121"/>
      <c r="H9" s="121"/>
      <c r="I9" s="121"/>
    </row>
    <row r="10" spans="2:9" ht="18" customHeight="1" thickBot="1">
      <c r="B10" s="306"/>
      <c r="C10" s="166" t="s">
        <v>247</v>
      </c>
      <c r="D10" s="116">
        <v>0</v>
      </c>
      <c r="E10" s="125">
        <v>0</v>
      </c>
      <c r="F10" s="126">
        <v>0</v>
      </c>
      <c r="G10" s="121"/>
      <c r="H10" s="121"/>
      <c r="I10" s="121"/>
    </row>
    <row r="11" spans="2:9" ht="14.25" thickTop="1">
      <c r="B11" s="121"/>
      <c r="C11" s="121"/>
      <c r="D11" s="121"/>
      <c r="E11" s="121"/>
      <c r="F11" s="121"/>
      <c r="G11" s="121"/>
      <c r="H11" s="121"/>
      <c r="I11" s="121"/>
    </row>
    <row r="12" spans="2:9" ht="14.25">
      <c r="B12" s="121"/>
      <c r="C12" s="121"/>
      <c r="D12" s="121"/>
      <c r="E12" s="121"/>
      <c r="F12" s="121"/>
      <c r="G12" s="121"/>
      <c r="H12" s="121"/>
      <c r="I12" s="121"/>
    </row>
    <row r="13" spans="2:9" ht="17.25">
      <c r="B13" s="122" t="s">
        <v>248</v>
      </c>
      <c r="C13" s="121"/>
      <c r="D13" s="121"/>
      <c r="E13" s="121"/>
      <c r="F13" s="121"/>
      <c r="G13" s="121"/>
      <c r="H13" s="121"/>
      <c r="I13" s="121"/>
    </row>
    <row r="14" spans="2:9" ht="14.25">
      <c r="B14" s="121"/>
      <c r="C14" s="121"/>
      <c r="D14" s="121"/>
      <c r="E14" s="121"/>
      <c r="F14" s="121"/>
      <c r="G14" s="121"/>
      <c r="H14" s="121"/>
      <c r="I14" s="121"/>
    </row>
    <row r="15" spans="2:9" ht="14.25" thickBot="1">
      <c r="B15" s="302" t="s">
        <v>330</v>
      </c>
      <c r="C15" s="302"/>
      <c r="D15" s="302"/>
      <c r="E15" s="302"/>
      <c r="F15" s="302"/>
      <c r="G15" s="302"/>
      <c r="H15" s="121"/>
      <c r="I15" s="121"/>
    </row>
    <row r="16" spans="2:9" ht="24.75" thickBot="1" thickTop="1">
      <c r="B16" s="303"/>
      <c r="C16" s="304"/>
      <c r="D16" s="104" t="s">
        <v>33</v>
      </c>
      <c r="E16" s="105" t="s">
        <v>34</v>
      </c>
      <c r="F16" s="105" t="s">
        <v>35</v>
      </c>
      <c r="G16" s="106" t="s">
        <v>36</v>
      </c>
      <c r="H16" s="121"/>
      <c r="I16" s="121"/>
    </row>
    <row r="17" spans="2:9" ht="14.25" thickTop="1">
      <c r="B17" s="305" t="s">
        <v>37</v>
      </c>
      <c r="C17" s="107" t="s">
        <v>333</v>
      </c>
      <c r="D17" s="108">
        <v>267</v>
      </c>
      <c r="E17" s="109">
        <v>88.11881188118812</v>
      </c>
      <c r="F17" s="109">
        <v>88.11881188118812</v>
      </c>
      <c r="G17" s="110">
        <v>88.11881188118812</v>
      </c>
      <c r="H17" s="121"/>
      <c r="I17" s="121"/>
    </row>
    <row r="18" spans="2:9" ht="15.75" customHeight="1">
      <c r="B18" s="307"/>
      <c r="C18" s="111" t="s">
        <v>334</v>
      </c>
      <c r="D18" s="112">
        <v>21</v>
      </c>
      <c r="E18" s="113">
        <v>6.9306930693069315</v>
      </c>
      <c r="F18" s="113">
        <v>6.9306930693069315</v>
      </c>
      <c r="G18" s="114">
        <v>95.04950495049505</v>
      </c>
      <c r="H18" s="121"/>
      <c r="I18" s="121"/>
    </row>
    <row r="19" spans="2:9" ht="14.25">
      <c r="B19" s="307"/>
      <c r="C19" s="111" t="s">
        <v>335</v>
      </c>
      <c r="D19" s="112">
        <v>15</v>
      </c>
      <c r="E19" s="113">
        <v>4.9504950495049505</v>
      </c>
      <c r="F19" s="113">
        <v>4.9504950495049505</v>
      </c>
      <c r="G19" s="114">
        <v>100</v>
      </c>
      <c r="H19" s="121"/>
      <c r="I19" s="121"/>
    </row>
    <row r="20" spans="2:9" ht="14.25" thickBot="1">
      <c r="B20" s="306"/>
      <c r="C20" s="166" t="s">
        <v>24</v>
      </c>
      <c r="D20" s="116">
        <v>303</v>
      </c>
      <c r="E20" s="117">
        <v>100</v>
      </c>
      <c r="F20" s="117">
        <v>100</v>
      </c>
      <c r="G20" s="118"/>
      <c r="H20" s="121"/>
      <c r="I20" s="121"/>
    </row>
    <row r="21" spans="2:9" ht="14.25" thickTop="1">
      <c r="B21" s="121"/>
      <c r="C21" s="121"/>
      <c r="D21" s="121"/>
      <c r="E21" s="121"/>
      <c r="F21" s="121"/>
      <c r="G21" s="121"/>
      <c r="H21" s="121"/>
      <c r="I21" s="121"/>
    </row>
    <row r="22" spans="2:9" ht="14.25" thickBot="1">
      <c r="B22" s="302" t="s">
        <v>331</v>
      </c>
      <c r="C22" s="302"/>
      <c r="D22" s="302"/>
      <c r="E22" s="302"/>
      <c r="F22" s="302"/>
      <c r="G22" s="302"/>
      <c r="H22" s="121"/>
      <c r="I22" s="121"/>
    </row>
    <row r="23" spans="2:9" ht="24.75" thickBot="1" thickTop="1">
      <c r="B23" s="303"/>
      <c r="C23" s="304"/>
      <c r="D23" s="104" t="s">
        <v>33</v>
      </c>
      <c r="E23" s="105" t="s">
        <v>34</v>
      </c>
      <c r="F23" s="105" t="s">
        <v>35</v>
      </c>
      <c r="G23" s="106" t="s">
        <v>36</v>
      </c>
      <c r="H23" s="121"/>
      <c r="I23" s="121"/>
    </row>
    <row r="24" spans="2:9" ht="14.25" thickTop="1">
      <c r="B24" s="305" t="s">
        <v>37</v>
      </c>
      <c r="C24" s="107" t="s">
        <v>333</v>
      </c>
      <c r="D24" s="108">
        <v>269</v>
      </c>
      <c r="E24" s="109">
        <v>88.77887788778878</v>
      </c>
      <c r="F24" s="109">
        <v>88.77887788778878</v>
      </c>
      <c r="G24" s="110">
        <v>88.77887788778878</v>
      </c>
      <c r="H24" s="121"/>
      <c r="I24" s="121"/>
    </row>
    <row r="25" spans="2:9" ht="14.25">
      <c r="B25" s="307"/>
      <c r="C25" s="111" t="s">
        <v>334</v>
      </c>
      <c r="D25" s="112">
        <v>20</v>
      </c>
      <c r="E25" s="113">
        <v>6.6006600660066</v>
      </c>
      <c r="F25" s="113">
        <v>6.6006600660066</v>
      </c>
      <c r="G25" s="114">
        <v>95.37953795379538</v>
      </c>
      <c r="H25" s="121"/>
      <c r="I25" s="121"/>
    </row>
    <row r="26" spans="2:9" ht="14.25">
      <c r="B26" s="307"/>
      <c r="C26" s="111" t="s">
        <v>335</v>
      </c>
      <c r="D26" s="112">
        <v>14</v>
      </c>
      <c r="E26" s="113">
        <v>4.62046204620462</v>
      </c>
      <c r="F26" s="113">
        <v>4.62046204620462</v>
      </c>
      <c r="G26" s="114">
        <v>100</v>
      </c>
      <c r="H26" s="121"/>
      <c r="I26" s="121"/>
    </row>
    <row r="27" spans="2:9" ht="14.25" thickBot="1">
      <c r="B27" s="306"/>
      <c r="C27" s="166" t="s">
        <v>24</v>
      </c>
      <c r="D27" s="116">
        <v>303</v>
      </c>
      <c r="E27" s="117">
        <v>100</v>
      </c>
      <c r="F27" s="117">
        <v>100</v>
      </c>
      <c r="G27" s="118"/>
      <c r="H27" s="121"/>
      <c r="I27" s="121"/>
    </row>
    <row r="28" spans="2:9" ht="14.25" thickTop="1">
      <c r="B28" s="121"/>
      <c r="C28" s="121"/>
      <c r="D28" s="121"/>
      <c r="E28" s="121"/>
      <c r="F28" s="121"/>
      <c r="G28" s="121"/>
      <c r="H28" s="121"/>
      <c r="I28" s="121"/>
    </row>
    <row r="29" spans="2:9" ht="14.25" thickBot="1">
      <c r="B29" s="302" t="s">
        <v>332</v>
      </c>
      <c r="C29" s="302"/>
      <c r="D29" s="302"/>
      <c r="E29" s="302"/>
      <c r="F29" s="302"/>
      <c r="G29" s="302"/>
      <c r="H29" s="121"/>
      <c r="I29" s="121"/>
    </row>
    <row r="30" spans="2:9" ht="24.75" thickBot="1" thickTop="1">
      <c r="B30" s="303"/>
      <c r="C30" s="304"/>
      <c r="D30" s="104" t="s">
        <v>33</v>
      </c>
      <c r="E30" s="105" t="s">
        <v>34</v>
      </c>
      <c r="F30" s="105" t="s">
        <v>35</v>
      </c>
      <c r="G30" s="106" t="s">
        <v>36</v>
      </c>
      <c r="H30" s="121"/>
      <c r="I30" s="121"/>
    </row>
    <row r="31" spans="2:9" ht="14.25" thickTop="1">
      <c r="B31" s="305" t="s">
        <v>37</v>
      </c>
      <c r="C31" s="107" t="s">
        <v>282</v>
      </c>
      <c r="D31" s="108">
        <v>21</v>
      </c>
      <c r="E31" s="109">
        <v>6.9306930693069315</v>
      </c>
      <c r="F31" s="109">
        <v>6.9306930693069315</v>
      </c>
      <c r="G31" s="110">
        <v>6.9306930693069315</v>
      </c>
      <c r="H31" s="121"/>
      <c r="I31" s="121"/>
    </row>
    <row r="32" spans="2:9" ht="14.25">
      <c r="B32" s="307"/>
      <c r="C32" s="111" t="s">
        <v>249</v>
      </c>
      <c r="D32" s="112">
        <v>282</v>
      </c>
      <c r="E32" s="113">
        <v>93.06930693069307</v>
      </c>
      <c r="F32" s="113">
        <v>93.06930693069307</v>
      </c>
      <c r="G32" s="114">
        <v>100</v>
      </c>
      <c r="H32" s="121"/>
      <c r="I32" s="121"/>
    </row>
    <row r="33" spans="2:9" ht="14.25" thickBot="1">
      <c r="B33" s="306"/>
      <c r="C33" s="166" t="s">
        <v>24</v>
      </c>
      <c r="D33" s="116">
        <v>303</v>
      </c>
      <c r="E33" s="117">
        <v>100</v>
      </c>
      <c r="F33" s="117">
        <v>100</v>
      </c>
      <c r="G33" s="118"/>
      <c r="H33" s="121"/>
      <c r="I33" s="121"/>
    </row>
    <row r="34" spans="2:9" ht="14.25" thickTop="1">
      <c r="B34" s="121"/>
      <c r="C34" s="121"/>
      <c r="D34" s="121"/>
      <c r="E34" s="121"/>
      <c r="F34" s="121"/>
      <c r="G34" s="121"/>
      <c r="H34" s="121"/>
      <c r="I34" s="121"/>
    </row>
    <row r="35" spans="2:9" ht="14.25">
      <c r="B35" s="121"/>
      <c r="C35" s="121"/>
      <c r="D35" s="121"/>
      <c r="E35" s="121"/>
      <c r="F35" s="121"/>
      <c r="G35" s="121"/>
      <c r="H35" s="121"/>
      <c r="I35" s="121"/>
    </row>
    <row r="36" spans="2:9" ht="17.25">
      <c r="B36" s="122" t="s">
        <v>38</v>
      </c>
      <c r="C36" s="121"/>
      <c r="D36" s="121"/>
      <c r="E36" s="121"/>
      <c r="F36" s="121"/>
      <c r="G36" s="121"/>
      <c r="H36" s="121"/>
      <c r="I36" s="121"/>
    </row>
    <row r="37" spans="2:9" ht="14.25">
      <c r="B37" s="121"/>
      <c r="C37" s="121"/>
      <c r="D37" s="121"/>
      <c r="E37" s="121"/>
      <c r="F37" s="121"/>
      <c r="G37" s="121"/>
      <c r="H37" s="121"/>
      <c r="I37" s="121"/>
    </row>
    <row r="38" spans="2:9" ht="14.25" thickBot="1">
      <c r="B38" s="302" t="s">
        <v>250</v>
      </c>
      <c r="C38" s="302"/>
      <c r="D38" s="302"/>
      <c r="E38" s="302"/>
      <c r="F38" s="302"/>
      <c r="G38" s="302"/>
      <c r="H38" s="302"/>
      <c r="I38" s="121"/>
    </row>
    <row r="39" spans="2:9" ht="14.25" thickTop="1">
      <c r="B39" s="309"/>
      <c r="C39" s="312" t="s">
        <v>251</v>
      </c>
      <c r="D39" s="313"/>
      <c r="E39" s="313"/>
      <c r="F39" s="313"/>
      <c r="G39" s="313"/>
      <c r="H39" s="314"/>
      <c r="I39" s="121"/>
    </row>
    <row r="40" spans="2:9" ht="14.25">
      <c r="B40" s="310"/>
      <c r="C40" s="315" t="s">
        <v>37</v>
      </c>
      <c r="D40" s="316"/>
      <c r="E40" s="316" t="s">
        <v>247</v>
      </c>
      <c r="F40" s="316"/>
      <c r="G40" s="316" t="s">
        <v>24</v>
      </c>
      <c r="H40" s="317"/>
      <c r="I40" s="121"/>
    </row>
    <row r="41" spans="2:9" ht="14.25" thickBot="1">
      <c r="B41" s="311"/>
      <c r="C41" s="132" t="s">
        <v>246</v>
      </c>
      <c r="D41" s="133" t="s">
        <v>34</v>
      </c>
      <c r="E41" s="133" t="s">
        <v>246</v>
      </c>
      <c r="F41" s="133" t="s">
        <v>34</v>
      </c>
      <c r="G41" s="133" t="s">
        <v>246</v>
      </c>
      <c r="H41" s="167" t="s">
        <v>34</v>
      </c>
      <c r="I41" s="121"/>
    </row>
    <row r="42" spans="2:9" ht="151.5" thickBot="1" thickTop="1">
      <c r="B42" s="135" t="s">
        <v>336</v>
      </c>
      <c r="C42" s="129">
        <v>303</v>
      </c>
      <c r="D42" s="136">
        <v>1</v>
      </c>
      <c r="E42" s="137">
        <v>0</v>
      </c>
      <c r="F42" s="136">
        <v>0</v>
      </c>
      <c r="G42" s="137">
        <v>303</v>
      </c>
      <c r="H42" s="138">
        <v>1</v>
      </c>
      <c r="I42" s="121"/>
    </row>
    <row r="43" spans="2:9" ht="14.25" thickTop="1">
      <c r="B43" s="121"/>
      <c r="C43" s="121"/>
      <c r="D43" s="121"/>
      <c r="E43" s="121"/>
      <c r="F43" s="121"/>
      <c r="G43" s="121"/>
      <c r="H43" s="121"/>
      <c r="I43" s="121"/>
    </row>
    <row r="44" spans="2:9" ht="14.25">
      <c r="B44" s="302" t="s">
        <v>337</v>
      </c>
      <c r="C44" s="302"/>
      <c r="D44" s="302"/>
      <c r="E44" s="302"/>
      <c r="F44" s="302"/>
      <c r="G44" s="302"/>
      <c r="H44" s="121"/>
      <c r="I44" s="121"/>
    </row>
    <row r="45" spans="2:9" ht="14.25" thickBot="1">
      <c r="B45" s="139" t="s">
        <v>254</v>
      </c>
      <c r="C45" s="121"/>
      <c r="D45" s="121"/>
      <c r="E45" s="121"/>
      <c r="F45" s="121"/>
      <c r="G45" s="121"/>
      <c r="H45" s="121"/>
      <c r="I45" s="121"/>
    </row>
    <row r="46" spans="2:9" ht="14.25" thickTop="1">
      <c r="B46" s="318"/>
      <c r="C46" s="319"/>
      <c r="D46" s="312" t="s">
        <v>331</v>
      </c>
      <c r="E46" s="313"/>
      <c r="F46" s="313"/>
      <c r="G46" s="314" t="s">
        <v>24</v>
      </c>
      <c r="H46" s="121"/>
      <c r="I46" s="121"/>
    </row>
    <row r="47" spans="2:9" ht="14.25" thickBot="1">
      <c r="B47" s="320"/>
      <c r="C47" s="321"/>
      <c r="D47" s="132" t="s">
        <v>333</v>
      </c>
      <c r="E47" s="133" t="s">
        <v>334</v>
      </c>
      <c r="F47" s="133" t="s">
        <v>335</v>
      </c>
      <c r="G47" s="322"/>
      <c r="H47" s="121"/>
      <c r="I47" s="121"/>
    </row>
    <row r="48" spans="2:9" ht="14.25" thickTop="1">
      <c r="B48" s="305" t="s">
        <v>330</v>
      </c>
      <c r="C48" s="107" t="s">
        <v>333</v>
      </c>
      <c r="D48" s="108">
        <v>258</v>
      </c>
      <c r="E48" s="123">
        <v>4</v>
      </c>
      <c r="F48" s="123">
        <v>5</v>
      </c>
      <c r="G48" s="124">
        <v>267</v>
      </c>
      <c r="H48" s="121"/>
      <c r="I48" s="121"/>
    </row>
    <row r="49" spans="2:9" ht="14.25">
      <c r="B49" s="307"/>
      <c r="C49" s="111" t="s">
        <v>334</v>
      </c>
      <c r="D49" s="112">
        <v>6</v>
      </c>
      <c r="E49" s="140">
        <v>15</v>
      </c>
      <c r="F49" s="140">
        <v>0</v>
      </c>
      <c r="G49" s="141">
        <v>21</v>
      </c>
      <c r="H49" s="121"/>
      <c r="I49" s="121"/>
    </row>
    <row r="50" spans="2:9" ht="14.25">
      <c r="B50" s="307"/>
      <c r="C50" s="111" t="s">
        <v>335</v>
      </c>
      <c r="D50" s="112">
        <v>5</v>
      </c>
      <c r="E50" s="140">
        <v>1</v>
      </c>
      <c r="F50" s="140">
        <v>9</v>
      </c>
      <c r="G50" s="141">
        <v>15</v>
      </c>
      <c r="H50" s="121"/>
      <c r="I50" s="121"/>
    </row>
    <row r="51" spans="2:9" ht="14.25" thickBot="1">
      <c r="B51" s="306" t="s">
        <v>24</v>
      </c>
      <c r="C51" s="308"/>
      <c r="D51" s="116">
        <v>269</v>
      </c>
      <c r="E51" s="125">
        <v>20</v>
      </c>
      <c r="F51" s="125">
        <v>14</v>
      </c>
      <c r="G51" s="126">
        <v>303</v>
      </c>
      <c r="H51" s="121"/>
      <c r="I51" s="121"/>
    </row>
    <row r="52" spans="2:9" ht="14.25" thickTop="1">
      <c r="B52" s="121"/>
      <c r="C52" s="121"/>
      <c r="D52" s="121"/>
      <c r="E52" s="121"/>
      <c r="F52" s="121"/>
      <c r="G52" s="121"/>
      <c r="H52" s="121"/>
      <c r="I52" s="121"/>
    </row>
    <row r="53" spans="2:9" ht="14.25" thickBot="1">
      <c r="B53" s="302" t="s">
        <v>255</v>
      </c>
      <c r="C53" s="302"/>
      <c r="D53" s="302"/>
      <c r="E53" s="302"/>
      <c r="F53" s="121"/>
      <c r="G53" s="121"/>
      <c r="H53" s="121"/>
      <c r="I53" s="121"/>
    </row>
    <row r="54" spans="2:9" ht="36" thickBot="1" thickTop="1">
      <c r="B54" s="142"/>
      <c r="C54" s="104" t="s">
        <v>25</v>
      </c>
      <c r="D54" s="105" t="s">
        <v>256</v>
      </c>
      <c r="E54" s="106" t="s">
        <v>257</v>
      </c>
      <c r="F54" s="121"/>
      <c r="G54" s="121"/>
      <c r="H54" s="121"/>
      <c r="I54" s="121"/>
    </row>
    <row r="55" spans="2:9" ht="23.25" thickTop="1">
      <c r="B55" s="143" t="s">
        <v>260</v>
      </c>
      <c r="C55" s="144">
        <v>264.75932572335563</v>
      </c>
      <c r="D55" s="123">
        <v>4</v>
      </c>
      <c r="E55" s="157">
        <v>4.298654279822052E-56</v>
      </c>
      <c r="F55" s="121"/>
      <c r="G55" s="121"/>
      <c r="H55" s="121"/>
      <c r="I55" s="121"/>
    </row>
    <row r="56" spans="2:9" ht="23.25">
      <c r="B56" s="148" t="s">
        <v>262</v>
      </c>
      <c r="C56" s="149">
        <v>117.04115075136869</v>
      </c>
      <c r="D56" s="140">
        <v>4</v>
      </c>
      <c r="E56" s="154">
        <v>2.2882536161204162E-24</v>
      </c>
      <c r="F56" s="121"/>
      <c r="G56" s="121"/>
      <c r="H56" s="121"/>
      <c r="I56" s="121"/>
    </row>
    <row r="57" spans="2:9" ht="34.5">
      <c r="B57" s="148" t="s">
        <v>264</v>
      </c>
      <c r="C57" s="149">
        <v>123.03742024362062</v>
      </c>
      <c r="D57" s="140">
        <v>1</v>
      </c>
      <c r="E57" s="154">
        <v>1.3684355229771074E-28</v>
      </c>
      <c r="F57" s="121"/>
      <c r="G57" s="121"/>
      <c r="H57" s="121"/>
      <c r="I57" s="121"/>
    </row>
    <row r="58" spans="2:9" ht="23.25" thickBot="1">
      <c r="B58" s="155" t="s">
        <v>32</v>
      </c>
      <c r="C58" s="116">
        <v>303</v>
      </c>
      <c r="D58" s="156"/>
      <c r="E58" s="118"/>
      <c r="F58" s="121"/>
      <c r="G58" s="121"/>
      <c r="H58" s="121"/>
      <c r="I58" s="121"/>
    </row>
    <row r="59" spans="2:9" ht="14.25" thickTop="1">
      <c r="B59" s="121"/>
      <c r="C59" s="121"/>
      <c r="D59" s="121"/>
      <c r="E59" s="121"/>
      <c r="F59" s="121"/>
      <c r="G59" s="121"/>
      <c r="H59" s="121"/>
      <c r="I59" s="121"/>
    </row>
    <row r="60" spans="2:9" ht="14.25">
      <c r="B60" s="121"/>
      <c r="C60" s="121"/>
      <c r="D60" s="121"/>
      <c r="E60" s="121"/>
      <c r="F60" s="121"/>
      <c r="G60" s="121"/>
      <c r="H60" s="121"/>
      <c r="I60" s="121"/>
    </row>
    <row r="61" spans="2:9" ht="14.25" thickBot="1">
      <c r="B61" s="302" t="s">
        <v>265</v>
      </c>
      <c r="C61" s="302"/>
      <c r="D61" s="302"/>
      <c r="E61" s="302"/>
      <c r="F61" s="302"/>
      <c r="G61" s="302"/>
      <c r="H61" s="121"/>
      <c r="I61" s="121"/>
    </row>
    <row r="62" spans="2:9" ht="24.75" thickBot="1" thickTop="1">
      <c r="B62" s="303"/>
      <c r="C62" s="304"/>
      <c r="D62" s="104" t="s">
        <v>25</v>
      </c>
      <c r="E62" s="105" t="s">
        <v>266</v>
      </c>
      <c r="F62" s="105" t="s">
        <v>267</v>
      </c>
      <c r="G62" s="106" t="s">
        <v>26</v>
      </c>
      <c r="H62" s="121"/>
      <c r="I62" s="121"/>
    </row>
    <row r="63" spans="2:9" ht="14.25" thickTop="1">
      <c r="B63" s="305" t="s">
        <v>268</v>
      </c>
      <c r="C63" s="107" t="s">
        <v>269</v>
      </c>
      <c r="D63" s="169">
        <v>0.9347690378925126</v>
      </c>
      <c r="E63" s="146"/>
      <c r="F63" s="146"/>
      <c r="G63" s="157">
        <v>4.298654279822052E-56</v>
      </c>
      <c r="H63" s="121"/>
      <c r="I63" s="121"/>
    </row>
    <row r="64" spans="2:9" ht="14.25">
      <c r="B64" s="307"/>
      <c r="C64" s="111" t="s">
        <v>270</v>
      </c>
      <c r="D64" s="162">
        <v>0.6609815255370205</v>
      </c>
      <c r="E64" s="151"/>
      <c r="F64" s="151"/>
      <c r="G64" s="154">
        <v>4.298654279822052E-56</v>
      </c>
      <c r="H64" s="121"/>
      <c r="I64" s="121"/>
    </row>
    <row r="65" spans="2:9" ht="23.25">
      <c r="B65" s="165" t="s">
        <v>27</v>
      </c>
      <c r="C65" s="111" t="s">
        <v>28</v>
      </c>
      <c r="D65" s="162">
        <v>0.6382857324924156</v>
      </c>
      <c r="E65" s="150">
        <v>0.08405206050473779</v>
      </c>
      <c r="F65" s="158">
        <v>14.385360184214093</v>
      </c>
      <c r="G65" s="154">
        <v>4.5174291216941906E-36</v>
      </c>
      <c r="H65" s="121"/>
      <c r="I65" s="121"/>
    </row>
    <row r="66" spans="2:9" ht="23.25">
      <c r="B66" s="165" t="s">
        <v>29</v>
      </c>
      <c r="C66" s="111" t="s">
        <v>30</v>
      </c>
      <c r="D66" s="162">
        <v>0.6709447357321359</v>
      </c>
      <c r="E66" s="150">
        <v>0.06834158887157969</v>
      </c>
      <c r="F66" s="158">
        <v>15.698368983911143</v>
      </c>
      <c r="G66" s="154">
        <v>5.478110228918433E-41</v>
      </c>
      <c r="H66" s="121"/>
      <c r="I66" s="121"/>
    </row>
    <row r="67" spans="2:9" ht="23.25">
      <c r="B67" s="165" t="s">
        <v>31</v>
      </c>
      <c r="C67" s="111" t="s">
        <v>17</v>
      </c>
      <c r="D67" s="162">
        <v>0.6712647241165534</v>
      </c>
      <c r="E67" s="150">
        <v>0.06612989493651804</v>
      </c>
      <c r="F67" s="158">
        <v>14.926633231767237</v>
      </c>
      <c r="G67" s="154">
        <v>2.2115363049728807E-50</v>
      </c>
      <c r="H67" s="121"/>
      <c r="I67" s="121"/>
    </row>
    <row r="68" spans="2:9" ht="14.25" thickBot="1">
      <c r="B68" s="306" t="s">
        <v>32</v>
      </c>
      <c r="C68" s="308"/>
      <c r="D68" s="116">
        <v>303</v>
      </c>
      <c r="E68" s="156"/>
      <c r="F68" s="156"/>
      <c r="G68" s="118"/>
      <c r="H68" s="121"/>
      <c r="I68" s="121"/>
    </row>
    <row r="69" spans="2:9" ht="14.25" thickTop="1">
      <c r="B69" s="121"/>
      <c r="C69" s="121"/>
      <c r="D69" s="121"/>
      <c r="E69" s="121"/>
      <c r="F69" s="121"/>
      <c r="G69" s="121"/>
      <c r="H69" s="121"/>
      <c r="I69" s="121"/>
    </row>
    <row r="70" spans="2:9" ht="14.25">
      <c r="B70" s="121"/>
      <c r="C70" s="121"/>
      <c r="D70" s="121"/>
      <c r="E70" s="121"/>
      <c r="F70" s="121"/>
      <c r="G70" s="121"/>
      <c r="H70" s="121"/>
      <c r="I70" s="121"/>
    </row>
  </sheetData>
  <sheetProtection/>
  <mergeCells count="29">
    <mergeCell ref="B7:F7"/>
    <mergeCell ref="B8:C8"/>
    <mergeCell ref="B9:B10"/>
    <mergeCell ref="B15:G15"/>
    <mergeCell ref="B16:C16"/>
    <mergeCell ref="B17:B20"/>
    <mergeCell ref="B22:G22"/>
    <mergeCell ref="B23:C23"/>
    <mergeCell ref="B24:B27"/>
    <mergeCell ref="B29:G29"/>
    <mergeCell ref="B30:C30"/>
    <mergeCell ref="B31:B33"/>
    <mergeCell ref="B51:C51"/>
    <mergeCell ref="B38:H38"/>
    <mergeCell ref="B39:B41"/>
    <mergeCell ref="C39:H39"/>
    <mergeCell ref="C40:D40"/>
    <mergeCell ref="E40:F40"/>
    <mergeCell ref="G40:H40"/>
    <mergeCell ref="B53:E53"/>
    <mergeCell ref="B61:G61"/>
    <mergeCell ref="B62:C62"/>
    <mergeCell ref="B63:B64"/>
    <mergeCell ref="B68:C68"/>
    <mergeCell ref="B44:G44"/>
    <mergeCell ref="B46:C47"/>
    <mergeCell ref="D46:F46"/>
    <mergeCell ref="G46:G47"/>
    <mergeCell ref="B48:B5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7"/>
  <dimension ref="B2:H73"/>
  <sheetViews>
    <sheetView showGridLines="0" zoomScalePageLayoutView="0" workbookViewId="0" topLeftCell="A1">
      <selection activeCell="A1" sqref="A1"/>
    </sheetView>
  </sheetViews>
  <sheetFormatPr defaultColWidth="9.140625" defaultRowHeight="15"/>
  <cols>
    <col min="1" max="1" width="9.00390625" style="168" customWidth="1"/>
  </cols>
  <sheetData>
    <row r="1" s="168" customFormat="1" ht="14.25"/>
    <row r="2" spans="2:8" ht="14.25">
      <c r="B2" s="192" t="s">
        <v>410</v>
      </c>
      <c r="C2" s="168"/>
      <c r="D2" s="168"/>
      <c r="E2" s="168"/>
      <c r="F2" s="168"/>
      <c r="G2" s="168"/>
      <c r="H2" s="168"/>
    </row>
    <row r="3" spans="2:8" ht="14.25">
      <c r="B3" s="168"/>
      <c r="C3" s="168"/>
      <c r="D3" s="168"/>
      <c r="E3" s="168"/>
      <c r="F3" s="168"/>
      <c r="G3" s="168"/>
      <c r="H3" s="168"/>
    </row>
    <row r="4" spans="2:8" ht="14.25">
      <c r="B4" s="168"/>
      <c r="C4" s="168"/>
      <c r="D4" s="168"/>
      <c r="E4" s="168"/>
      <c r="F4" s="168"/>
      <c r="G4" s="168"/>
      <c r="H4" s="168"/>
    </row>
    <row r="5" spans="2:8" ht="17.25">
      <c r="B5" s="193" t="s">
        <v>242</v>
      </c>
      <c r="C5" s="168"/>
      <c r="D5" s="168"/>
      <c r="E5" s="168"/>
      <c r="F5" s="168"/>
      <c r="G5" s="168"/>
      <c r="H5" s="168"/>
    </row>
    <row r="6" spans="2:8" ht="14.25">
      <c r="B6" s="168"/>
      <c r="C6" s="168"/>
      <c r="D6" s="168"/>
      <c r="E6" s="168"/>
      <c r="F6" s="168"/>
      <c r="G6" s="168"/>
      <c r="H6" s="168"/>
    </row>
    <row r="7" spans="2:8" ht="75" customHeight="1" thickBot="1">
      <c r="B7" s="323" t="s">
        <v>243</v>
      </c>
      <c r="C7" s="323"/>
      <c r="D7" s="323"/>
      <c r="E7" s="323"/>
      <c r="F7" s="323"/>
      <c r="G7" s="168"/>
      <c r="H7" s="168"/>
    </row>
    <row r="8" spans="2:8" ht="69.75" customHeight="1" thickBot="1" thickTop="1">
      <c r="B8" s="324"/>
      <c r="C8" s="325"/>
      <c r="D8" s="194" t="s">
        <v>411</v>
      </c>
      <c r="E8" s="195" t="s">
        <v>412</v>
      </c>
      <c r="F8" s="196" t="s">
        <v>413</v>
      </c>
      <c r="G8" s="168"/>
      <c r="H8" s="168"/>
    </row>
    <row r="9" spans="2:8" ht="14.25" thickTop="1">
      <c r="B9" s="326" t="s">
        <v>246</v>
      </c>
      <c r="C9" s="197" t="s">
        <v>37</v>
      </c>
      <c r="D9" s="198">
        <v>303</v>
      </c>
      <c r="E9" s="199">
        <v>303</v>
      </c>
      <c r="F9" s="200">
        <v>303</v>
      </c>
      <c r="G9" s="168"/>
      <c r="H9" s="168"/>
    </row>
    <row r="10" spans="2:8" ht="14.25" thickBot="1">
      <c r="B10" s="327"/>
      <c r="C10" s="201" t="s">
        <v>247</v>
      </c>
      <c r="D10" s="202">
        <v>0</v>
      </c>
      <c r="E10" s="203">
        <v>0</v>
      </c>
      <c r="F10" s="204">
        <v>0</v>
      </c>
      <c r="G10" s="168"/>
      <c r="H10" s="168"/>
    </row>
    <row r="11" spans="2:8" ht="14.25" thickTop="1">
      <c r="B11" s="168"/>
      <c r="C11" s="168"/>
      <c r="D11" s="168"/>
      <c r="E11" s="168"/>
      <c r="F11" s="168"/>
      <c r="G11" s="168"/>
      <c r="H11" s="168"/>
    </row>
    <row r="12" spans="2:8" ht="14.25">
      <c r="B12" s="168"/>
      <c r="C12" s="168"/>
      <c r="D12" s="168"/>
      <c r="E12" s="168"/>
      <c r="F12" s="168"/>
      <c r="G12" s="168"/>
      <c r="H12" s="168"/>
    </row>
    <row r="13" spans="2:8" ht="17.25">
      <c r="B13" s="193" t="s">
        <v>248</v>
      </c>
      <c r="C13" s="168"/>
      <c r="D13" s="168"/>
      <c r="E13" s="168"/>
      <c r="F13" s="168"/>
      <c r="G13" s="168"/>
      <c r="H13" s="168"/>
    </row>
    <row r="14" spans="2:8" ht="14.25">
      <c r="B14" s="168"/>
      <c r="C14" s="168"/>
      <c r="D14" s="168"/>
      <c r="E14" s="168"/>
      <c r="F14" s="168"/>
      <c r="G14" s="168"/>
      <c r="H14" s="168"/>
    </row>
    <row r="15" spans="2:8" ht="14.25" thickBot="1">
      <c r="B15" s="323" t="s">
        <v>411</v>
      </c>
      <c r="C15" s="323"/>
      <c r="D15" s="323"/>
      <c r="E15" s="323"/>
      <c r="F15" s="323"/>
      <c r="G15" s="323"/>
      <c r="H15" s="168"/>
    </row>
    <row r="16" spans="2:8" ht="15.75" customHeight="1" thickBot="1" thickTop="1">
      <c r="B16" s="324"/>
      <c r="C16" s="325"/>
      <c r="D16" s="194" t="s">
        <v>33</v>
      </c>
      <c r="E16" s="195" t="s">
        <v>34</v>
      </c>
      <c r="F16" s="195" t="s">
        <v>35</v>
      </c>
      <c r="G16" s="196" t="s">
        <v>36</v>
      </c>
      <c r="H16" s="168"/>
    </row>
    <row r="17" spans="2:8" ht="23.25" thickTop="1">
      <c r="B17" s="326" t="s">
        <v>37</v>
      </c>
      <c r="C17" s="197" t="s">
        <v>414</v>
      </c>
      <c r="D17" s="198">
        <v>214</v>
      </c>
      <c r="E17" s="205">
        <v>70.62706270627062</v>
      </c>
      <c r="F17" s="205">
        <v>70.62706270627062</v>
      </c>
      <c r="G17" s="206">
        <v>70.62706270627062</v>
      </c>
      <c r="H17" s="168"/>
    </row>
    <row r="18" spans="2:8" ht="14.25">
      <c r="B18" s="328"/>
      <c r="C18" s="207" t="s">
        <v>415</v>
      </c>
      <c r="D18" s="208">
        <v>78</v>
      </c>
      <c r="E18" s="209">
        <v>25.742574257425744</v>
      </c>
      <c r="F18" s="209">
        <v>25.742574257425744</v>
      </c>
      <c r="G18" s="210">
        <v>96.36963696369637</v>
      </c>
      <c r="H18" s="168"/>
    </row>
    <row r="19" spans="2:8" ht="14.25">
      <c r="B19" s="328"/>
      <c r="C19" s="246" t="s">
        <v>416</v>
      </c>
      <c r="D19" s="208">
        <v>11</v>
      </c>
      <c r="E19" s="209">
        <v>3.6303630363036308</v>
      </c>
      <c r="F19" s="209">
        <v>3.6303630363036308</v>
      </c>
      <c r="G19" s="210">
        <v>100</v>
      </c>
      <c r="H19" s="168"/>
    </row>
    <row r="20" spans="2:8" ht="14.25" thickBot="1">
      <c r="B20" s="327"/>
      <c r="C20" s="201" t="s">
        <v>24</v>
      </c>
      <c r="D20" s="202">
        <v>303</v>
      </c>
      <c r="E20" s="211">
        <v>100</v>
      </c>
      <c r="F20" s="211">
        <v>100</v>
      </c>
      <c r="G20" s="212"/>
      <c r="H20" s="168"/>
    </row>
    <row r="21" spans="2:8" ht="14.25" thickTop="1">
      <c r="B21" s="168"/>
      <c r="C21" s="168"/>
      <c r="D21" s="168"/>
      <c r="E21" s="168"/>
      <c r="F21" s="168"/>
      <c r="G21" s="168"/>
      <c r="H21" s="168"/>
    </row>
    <row r="22" spans="2:8" ht="14.25" thickBot="1">
      <c r="B22" s="323" t="s">
        <v>412</v>
      </c>
      <c r="C22" s="323"/>
      <c r="D22" s="323"/>
      <c r="E22" s="323"/>
      <c r="F22" s="323"/>
      <c r="G22" s="323"/>
      <c r="H22" s="168"/>
    </row>
    <row r="23" spans="2:8" ht="24.75" thickBot="1" thickTop="1">
      <c r="B23" s="324"/>
      <c r="C23" s="325"/>
      <c r="D23" s="194" t="s">
        <v>33</v>
      </c>
      <c r="E23" s="195" t="s">
        <v>34</v>
      </c>
      <c r="F23" s="195" t="s">
        <v>35</v>
      </c>
      <c r="G23" s="196" t="s">
        <v>36</v>
      </c>
      <c r="H23" s="168"/>
    </row>
    <row r="24" spans="2:8" ht="23.25" thickTop="1">
      <c r="B24" s="326" t="s">
        <v>37</v>
      </c>
      <c r="C24" s="197" t="s">
        <v>414</v>
      </c>
      <c r="D24" s="198">
        <v>210</v>
      </c>
      <c r="E24" s="205">
        <v>69.3069306930693</v>
      </c>
      <c r="F24" s="205">
        <v>69.3069306930693</v>
      </c>
      <c r="G24" s="206">
        <v>69.3069306930693</v>
      </c>
      <c r="H24" s="168"/>
    </row>
    <row r="25" spans="2:8" ht="14.25">
      <c r="B25" s="328"/>
      <c r="C25" s="207" t="s">
        <v>415</v>
      </c>
      <c r="D25" s="208">
        <v>84</v>
      </c>
      <c r="E25" s="209">
        <v>27.722772277227726</v>
      </c>
      <c r="F25" s="209">
        <v>27.722772277227726</v>
      </c>
      <c r="G25" s="210">
        <v>97.02970297029702</v>
      </c>
      <c r="H25" s="168"/>
    </row>
    <row r="26" spans="2:8" ht="14.25">
      <c r="B26" s="328"/>
      <c r="C26" s="246" t="s">
        <v>416</v>
      </c>
      <c r="D26" s="208">
        <v>9</v>
      </c>
      <c r="E26" s="209">
        <v>2.9702970297029703</v>
      </c>
      <c r="F26" s="209">
        <v>2.9702970297029703</v>
      </c>
      <c r="G26" s="210">
        <v>100</v>
      </c>
      <c r="H26" s="168"/>
    </row>
    <row r="27" spans="2:8" ht="14.25" thickBot="1">
      <c r="B27" s="327"/>
      <c r="C27" s="201" t="s">
        <v>24</v>
      </c>
      <c r="D27" s="202">
        <v>303</v>
      </c>
      <c r="E27" s="211">
        <v>100</v>
      </c>
      <c r="F27" s="211">
        <v>100</v>
      </c>
      <c r="G27" s="212"/>
      <c r="H27" s="168"/>
    </row>
    <row r="28" spans="2:8" ht="14.25" thickTop="1">
      <c r="B28" s="168"/>
      <c r="C28" s="168"/>
      <c r="D28" s="168"/>
      <c r="E28" s="168"/>
      <c r="F28" s="168"/>
      <c r="G28" s="168"/>
      <c r="H28" s="168"/>
    </row>
    <row r="29" spans="2:8" ht="14.25" thickBot="1">
      <c r="B29" s="323" t="s">
        <v>413</v>
      </c>
      <c r="C29" s="323"/>
      <c r="D29" s="323"/>
      <c r="E29" s="323"/>
      <c r="F29" s="323"/>
      <c r="G29" s="323"/>
      <c r="H29" s="168"/>
    </row>
    <row r="30" spans="2:8" ht="24.75" thickBot="1" thickTop="1">
      <c r="B30" s="324"/>
      <c r="C30" s="325"/>
      <c r="D30" s="194" t="s">
        <v>33</v>
      </c>
      <c r="E30" s="195" t="s">
        <v>34</v>
      </c>
      <c r="F30" s="195" t="s">
        <v>35</v>
      </c>
      <c r="G30" s="196" t="s">
        <v>36</v>
      </c>
      <c r="H30" s="168"/>
    </row>
    <row r="31" spans="2:8" ht="14.25" thickTop="1">
      <c r="B31" s="326" t="s">
        <v>37</v>
      </c>
      <c r="C31" s="197" t="s">
        <v>282</v>
      </c>
      <c r="D31" s="198">
        <v>31</v>
      </c>
      <c r="E31" s="205">
        <v>10.231023102310232</v>
      </c>
      <c r="F31" s="205">
        <v>10.231023102310232</v>
      </c>
      <c r="G31" s="206">
        <v>10.231023102310232</v>
      </c>
      <c r="H31" s="168"/>
    </row>
    <row r="32" spans="2:8" ht="14.25">
      <c r="B32" s="328"/>
      <c r="C32" s="207" t="s">
        <v>249</v>
      </c>
      <c r="D32" s="208">
        <v>272</v>
      </c>
      <c r="E32" s="209">
        <v>89.76897689768977</v>
      </c>
      <c r="F32" s="209">
        <v>89.76897689768977</v>
      </c>
      <c r="G32" s="210">
        <v>100</v>
      </c>
      <c r="H32" s="168"/>
    </row>
    <row r="33" spans="2:8" ht="14.25" thickBot="1">
      <c r="B33" s="327"/>
      <c r="C33" s="201" t="s">
        <v>24</v>
      </c>
      <c r="D33" s="202">
        <v>303</v>
      </c>
      <c r="E33" s="211">
        <v>100</v>
      </c>
      <c r="F33" s="211">
        <v>100</v>
      </c>
      <c r="G33" s="212"/>
      <c r="H33" s="168"/>
    </row>
    <row r="34" spans="2:8" ht="14.25" thickTop="1">
      <c r="B34" s="168"/>
      <c r="C34" s="168"/>
      <c r="D34" s="168"/>
      <c r="E34" s="168"/>
      <c r="F34" s="168"/>
      <c r="G34" s="168"/>
      <c r="H34" s="168"/>
    </row>
    <row r="35" spans="2:8" ht="14.25">
      <c r="B35" s="168"/>
      <c r="C35" s="168"/>
      <c r="D35" s="168"/>
      <c r="E35" s="168"/>
      <c r="F35" s="168"/>
      <c r="G35" s="168"/>
      <c r="H35" s="168"/>
    </row>
    <row r="36" spans="2:8" ht="17.25">
      <c r="B36" s="193" t="s">
        <v>38</v>
      </c>
      <c r="C36" s="168"/>
      <c r="D36" s="168"/>
      <c r="E36" s="168"/>
      <c r="F36" s="168"/>
      <c r="G36" s="168"/>
      <c r="H36" s="168"/>
    </row>
    <row r="37" spans="2:8" ht="14.25">
      <c r="B37" s="168"/>
      <c r="C37" s="168"/>
      <c r="D37" s="168"/>
      <c r="E37" s="168"/>
      <c r="F37" s="168"/>
      <c r="G37" s="168"/>
      <c r="H37" s="168"/>
    </row>
    <row r="38" spans="2:8" ht="14.25" thickBot="1">
      <c r="B38" s="323" t="s">
        <v>250</v>
      </c>
      <c r="C38" s="323"/>
      <c r="D38" s="323"/>
      <c r="E38" s="323"/>
      <c r="F38" s="323"/>
      <c r="G38" s="323"/>
      <c r="H38" s="323"/>
    </row>
    <row r="39" spans="2:8" ht="14.25" thickTop="1">
      <c r="B39" s="330"/>
      <c r="C39" s="333" t="s">
        <v>251</v>
      </c>
      <c r="D39" s="334"/>
      <c r="E39" s="334"/>
      <c r="F39" s="334"/>
      <c r="G39" s="334"/>
      <c r="H39" s="335"/>
    </row>
    <row r="40" spans="2:8" ht="14.25">
      <c r="B40" s="331"/>
      <c r="C40" s="336" t="s">
        <v>37</v>
      </c>
      <c r="D40" s="337"/>
      <c r="E40" s="337" t="s">
        <v>247</v>
      </c>
      <c r="F40" s="337"/>
      <c r="G40" s="337" t="s">
        <v>24</v>
      </c>
      <c r="H40" s="338"/>
    </row>
    <row r="41" spans="2:8" ht="14.25" thickBot="1">
      <c r="B41" s="332"/>
      <c r="C41" s="215" t="s">
        <v>246</v>
      </c>
      <c r="D41" s="216" t="s">
        <v>34</v>
      </c>
      <c r="E41" s="216" t="s">
        <v>246</v>
      </c>
      <c r="F41" s="216" t="s">
        <v>34</v>
      </c>
      <c r="G41" s="216" t="s">
        <v>246</v>
      </c>
      <c r="H41" s="217" t="s">
        <v>34</v>
      </c>
    </row>
    <row r="42" spans="2:8" ht="70.5" thickBot="1" thickTop="1">
      <c r="B42" s="218" t="s">
        <v>417</v>
      </c>
      <c r="C42" s="219">
        <v>303</v>
      </c>
      <c r="D42" s="220">
        <v>1</v>
      </c>
      <c r="E42" s="221">
        <v>0</v>
      </c>
      <c r="F42" s="220">
        <v>0</v>
      </c>
      <c r="G42" s="221">
        <v>303</v>
      </c>
      <c r="H42" s="222">
        <v>1</v>
      </c>
    </row>
    <row r="43" spans="2:8" ht="14.25" thickTop="1">
      <c r="B43" s="168"/>
      <c r="C43" s="168"/>
      <c r="D43" s="168"/>
      <c r="E43" s="168"/>
      <c r="F43" s="168"/>
      <c r="G43" s="168"/>
      <c r="H43" s="168"/>
    </row>
    <row r="44" spans="2:8" ht="14.25">
      <c r="B44" s="323" t="s">
        <v>418</v>
      </c>
      <c r="C44" s="323"/>
      <c r="D44" s="323"/>
      <c r="E44" s="323"/>
      <c r="F44" s="323"/>
      <c r="G44" s="323"/>
      <c r="H44" s="168"/>
    </row>
    <row r="45" spans="2:8" ht="14.25" thickBot="1">
      <c r="B45" s="223" t="s">
        <v>254</v>
      </c>
      <c r="C45" s="168"/>
      <c r="D45" s="168"/>
      <c r="E45" s="168"/>
      <c r="F45" s="168"/>
      <c r="G45" s="168"/>
      <c r="H45" s="168"/>
    </row>
    <row r="46" spans="2:8" ht="14.25" thickTop="1">
      <c r="B46" s="339"/>
      <c r="C46" s="340"/>
      <c r="D46" s="333" t="s">
        <v>412</v>
      </c>
      <c r="E46" s="334"/>
      <c r="F46" s="334"/>
      <c r="G46" s="335" t="s">
        <v>24</v>
      </c>
      <c r="H46" s="168"/>
    </row>
    <row r="47" spans="2:8" ht="24" thickBot="1">
      <c r="B47" s="341"/>
      <c r="C47" s="342"/>
      <c r="D47" s="215" t="s">
        <v>414</v>
      </c>
      <c r="E47" s="216" t="s">
        <v>415</v>
      </c>
      <c r="F47" s="247" t="s">
        <v>416</v>
      </c>
      <c r="G47" s="343"/>
      <c r="H47" s="168"/>
    </row>
    <row r="48" spans="2:8" ht="23.25" thickTop="1">
      <c r="B48" s="326" t="s">
        <v>411</v>
      </c>
      <c r="C48" s="197" t="s">
        <v>414</v>
      </c>
      <c r="D48" s="198">
        <v>197</v>
      </c>
      <c r="E48" s="199">
        <v>13</v>
      </c>
      <c r="F48" s="199">
        <v>4</v>
      </c>
      <c r="G48" s="200">
        <v>214</v>
      </c>
      <c r="H48" s="168"/>
    </row>
    <row r="49" spans="2:8" ht="14.25">
      <c r="B49" s="328"/>
      <c r="C49" s="207" t="s">
        <v>415</v>
      </c>
      <c r="D49" s="208">
        <v>8</v>
      </c>
      <c r="E49" s="224">
        <v>70</v>
      </c>
      <c r="F49" s="224">
        <v>0</v>
      </c>
      <c r="G49" s="225">
        <v>78</v>
      </c>
      <c r="H49" s="168"/>
    </row>
    <row r="50" spans="2:8" ht="14.25">
      <c r="B50" s="328"/>
      <c r="C50" s="246" t="s">
        <v>416</v>
      </c>
      <c r="D50" s="208">
        <v>5</v>
      </c>
      <c r="E50" s="224">
        <v>1</v>
      </c>
      <c r="F50" s="224">
        <v>5</v>
      </c>
      <c r="G50" s="225">
        <v>11</v>
      </c>
      <c r="H50" s="168"/>
    </row>
    <row r="51" spans="2:8" ht="14.25" thickBot="1">
      <c r="B51" s="327" t="s">
        <v>24</v>
      </c>
      <c r="C51" s="329"/>
      <c r="D51" s="202">
        <v>210</v>
      </c>
      <c r="E51" s="203">
        <v>84</v>
      </c>
      <c r="F51" s="203">
        <v>9</v>
      </c>
      <c r="G51" s="204">
        <v>303</v>
      </c>
      <c r="H51" s="168"/>
    </row>
    <row r="52" spans="2:8" ht="14.25" thickTop="1">
      <c r="B52" s="168"/>
      <c r="C52" s="168"/>
      <c r="D52" s="168"/>
      <c r="E52" s="168"/>
      <c r="F52" s="168"/>
      <c r="G52" s="168"/>
      <c r="H52" s="168"/>
    </row>
    <row r="53" spans="2:8" ht="14.25" thickBot="1">
      <c r="B53" s="323" t="s">
        <v>255</v>
      </c>
      <c r="C53" s="323"/>
      <c r="D53" s="323"/>
      <c r="E53" s="323"/>
      <c r="F53" s="168"/>
      <c r="G53" s="168"/>
      <c r="H53" s="168"/>
    </row>
    <row r="54" spans="2:8" ht="36" thickBot="1" thickTop="1">
      <c r="B54" s="226"/>
      <c r="C54" s="194" t="s">
        <v>25</v>
      </c>
      <c r="D54" s="195" t="s">
        <v>256</v>
      </c>
      <c r="E54" s="196" t="s">
        <v>257</v>
      </c>
      <c r="F54" s="168"/>
      <c r="G54" s="168"/>
      <c r="H54" s="168"/>
    </row>
    <row r="55" spans="2:8" ht="23.25" thickTop="1">
      <c r="B55" s="227" t="s">
        <v>260</v>
      </c>
      <c r="C55" s="228">
        <v>271.9373238132584</v>
      </c>
      <c r="D55" s="199">
        <v>4</v>
      </c>
      <c r="E55" s="242">
        <v>1.2194995241663651E-57</v>
      </c>
      <c r="F55" s="168"/>
      <c r="G55" s="168"/>
      <c r="H55" s="168"/>
    </row>
    <row r="56" spans="2:8" ht="23.25">
      <c r="B56" s="232" t="s">
        <v>262</v>
      </c>
      <c r="C56" s="233">
        <v>223.3821093533155</v>
      </c>
      <c r="D56" s="224">
        <v>4</v>
      </c>
      <c r="E56" s="238">
        <v>3.50817071946575E-47</v>
      </c>
      <c r="F56" s="168"/>
      <c r="G56" s="168"/>
      <c r="H56" s="168"/>
    </row>
    <row r="57" spans="2:8" ht="34.5">
      <c r="B57" s="232" t="s">
        <v>264</v>
      </c>
      <c r="C57" s="233">
        <v>134.80954194849363</v>
      </c>
      <c r="D57" s="224">
        <v>1</v>
      </c>
      <c r="E57" s="238">
        <v>3.6340908537464144E-31</v>
      </c>
      <c r="F57" s="168"/>
      <c r="G57" s="168"/>
      <c r="H57" s="168"/>
    </row>
    <row r="58" spans="2:8" ht="23.25" thickBot="1">
      <c r="B58" s="239" t="s">
        <v>32</v>
      </c>
      <c r="C58" s="202">
        <v>303</v>
      </c>
      <c r="D58" s="240"/>
      <c r="E58" s="212"/>
      <c r="F58" s="168"/>
      <c r="G58" s="168"/>
      <c r="H58" s="168"/>
    </row>
    <row r="59" spans="2:8" ht="14.25" thickTop="1">
      <c r="B59" s="168"/>
      <c r="C59" s="168"/>
      <c r="D59" s="168"/>
      <c r="E59" s="168"/>
      <c r="F59" s="168"/>
      <c r="G59" s="168"/>
      <c r="H59" s="168"/>
    </row>
    <row r="60" spans="2:8" ht="14.25">
      <c r="B60" s="168"/>
      <c r="C60" s="168"/>
      <c r="D60" s="168"/>
      <c r="E60" s="168"/>
      <c r="F60" s="168"/>
      <c r="G60" s="168"/>
      <c r="H60" s="168"/>
    </row>
    <row r="61" spans="2:8" ht="14.25" thickBot="1">
      <c r="B61" s="323" t="s">
        <v>265</v>
      </c>
      <c r="C61" s="323"/>
      <c r="D61" s="323"/>
      <c r="E61" s="323"/>
      <c r="F61" s="323"/>
      <c r="G61" s="323"/>
      <c r="H61" s="168"/>
    </row>
    <row r="62" spans="2:8" ht="24.75" thickBot="1" thickTop="1">
      <c r="B62" s="324"/>
      <c r="C62" s="325"/>
      <c r="D62" s="194" t="s">
        <v>25</v>
      </c>
      <c r="E62" s="195" t="s">
        <v>266</v>
      </c>
      <c r="F62" s="195" t="s">
        <v>267</v>
      </c>
      <c r="G62" s="196" t="s">
        <v>26</v>
      </c>
      <c r="H62" s="168"/>
    </row>
    <row r="63" spans="2:8" ht="14.25" thickTop="1">
      <c r="B63" s="326" t="s">
        <v>268</v>
      </c>
      <c r="C63" s="197" t="s">
        <v>269</v>
      </c>
      <c r="D63" s="241">
        <v>0.9473557499036147</v>
      </c>
      <c r="E63" s="230"/>
      <c r="F63" s="230"/>
      <c r="G63" s="242">
        <v>1.2194995241663651E-57</v>
      </c>
      <c r="H63" s="168"/>
    </row>
    <row r="64" spans="2:8" ht="14.25">
      <c r="B64" s="328"/>
      <c r="C64" s="207" t="s">
        <v>270</v>
      </c>
      <c r="D64" s="243">
        <v>0.669881674952913</v>
      </c>
      <c r="E64" s="235"/>
      <c r="F64" s="235"/>
      <c r="G64" s="238">
        <v>1.2194995241663651E-57</v>
      </c>
      <c r="H64" s="168"/>
    </row>
    <row r="65" spans="2:8" ht="23.25">
      <c r="B65" s="244" t="s">
        <v>27</v>
      </c>
      <c r="C65" s="207" t="s">
        <v>28</v>
      </c>
      <c r="D65" s="243">
        <v>0.6681236500453931</v>
      </c>
      <c r="E65" s="234">
        <v>0.06305860876539017</v>
      </c>
      <c r="F65" s="245">
        <v>15.578936980557874</v>
      </c>
      <c r="G65" s="238">
        <v>1.541570296841216E-40</v>
      </c>
      <c r="H65" s="168"/>
    </row>
    <row r="66" spans="2:8" ht="23.25">
      <c r="B66" s="244" t="s">
        <v>29</v>
      </c>
      <c r="C66" s="207" t="s">
        <v>30</v>
      </c>
      <c r="D66" s="243">
        <v>0.7352618907650164</v>
      </c>
      <c r="E66" s="234">
        <v>0.045590142461324104</v>
      </c>
      <c r="F66" s="245">
        <v>18.820647408749686</v>
      </c>
      <c r="G66" s="238">
        <v>8.973439804258755E-53</v>
      </c>
      <c r="H66" s="168"/>
    </row>
    <row r="67" spans="2:8" ht="23.25">
      <c r="B67" s="244" t="s">
        <v>31</v>
      </c>
      <c r="C67" s="207" t="s">
        <v>17</v>
      </c>
      <c r="D67" s="243">
        <v>0.7664478591675369</v>
      </c>
      <c r="E67" s="234">
        <v>0.039006904461604874</v>
      </c>
      <c r="F67" s="245">
        <v>14.867952126139501</v>
      </c>
      <c r="G67" s="238">
        <v>5.321639144070716E-50</v>
      </c>
      <c r="H67" s="168"/>
    </row>
    <row r="68" spans="2:8" ht="14.25" thickBot="1">
      <c r="B68" s="327" t="s">
        <v>32</v>
      </c>
      <c r="C68" s="329"/>
      <c r="D68" s="202">
        <v>303</v>
      </c>
      <c r="E68" s="240"/>
      <c r="F68" s="240"/>
      <c r="G68" s="212"/>
      <c r="H68" s="168"/>
    </row>
    <row r="69" spans="2:8" ht="14.25" thickTop="1">
      <c r="B69" s="168"/>
      <c r="C69" s="168"/>
      <c r="D69" s="168"/>
      <c r="E69" s="168"/>
      <c r="F69" s="168"/>
      <c r="G69" s="168"/>
      <c r="H69" s="168"/>
    </row>
    <row r="70" spans="2:8" ht="14.25">
      <c r="B70" s="168"/>
      <c r="C70" s="168"/>
      <c r="D70" s="168"/>
      <c r="E70" s="168"/>
      <c r="F70" s="168"/>
      <c r="G70" s="168"/>
      <c r="H70" s="168"/>
    </row>
    <row r="71" spans="2:8" ht="14.25">
      <c r="B71" s="168"/>
      <c r="C71" s="168"/>
      <c r="D71" s="168"/>
      <c r="E71" s="168"/>
      <c r="F71" s="168"/>
      <c r="G71" s="168"/>
      <c r="H71" s="168"/>
    </row>
    <row r="72" spans="2:8" ht="14.25">
      <c r="B72" s="168"/>
      <c r="C72" s="168"/>
      <c r="D72" s="168"/>
      <c r="E72" s="168"/>
      <c r="F72" s="168"/>
      <c r="G72" s="168"/>
      <c r="H72" s="168"/>
    </row>
    <row r="73" spans="2:8" ht="14.25">
      <c r="B73" s="168"/>
      <c r="C73" s="168"/>
      <c r="D73" s="168"/>
      <c r="E73" s="168"/>
      <c r="F73" s="168"/>
      <c r="G73" s="168"/>
      <c r="H73" s="168"/>
    </row>
  </sheetData>
  <sheetProtection/>
  <mergeCells count="29">
    <mergeCell ref="B53:E53"/>
    <mergeCell ref="B61:G61"/>
    <mergeCell ref="B62:C62"/>
    <mergeCell ref="B63:B64"/>
    <mergeCell ref="B68:C68"/>
    <mergeCell ref="B44:G44"/>
    <mergeCell ref="B46:C47"/>
    <mergeCell ref="D46:F46"/>
    <mergeCell ref="G46:G47"/>
    <mergeCell ref="B48:B50"/>
    <mergeCell ref="B51:C51"/>
    <mergeCell ref="B38:H38"/>
    <mergeCell ref="B39:B41"/>
    <mergeCell ref="C39:H39"/>
    <mergeCell ref="C40:D40"/>
    <mergeCell ref="E40:F40"/>
    <mergeCell ref="G40:H40"/>
    <mergeCell ref="B22:G22"/>
    <mergeCell ref="B23:C23"/>
    <mergeCell ref="B24:B27"/>
    <mergeCell ref="B29:G29"/>
    <mergeCell ref="B30:C30"/>
    <mergeCell ref="B31:B33"/>
    <mergeCell ref="B7:F7"/>
    <mergeCell ref="B8:C8"/>
    <mergeCell ref="B9:B10"/>
    <mergeCell ref="B15:G15"/>
    <mergeCell ref="B16:C16"/>
    <mergeCell ref="B17:B2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B2:I76"/>
  <sheetViews>
    <sheetView showGridLines="0" zoomScalePageLayoutView="0" workbookViewId="0" topLeftCell="A1">
      <selection activeCell="A1" sqref="A1"/>
    </sheetView>
  </sheetViews>
  <sheetFormatPr defaultColWidth="9.140625" defaultRowHeight="15"/>
  <cols>
    <col min="1" max="1" width="9.00390625" style="168" customWidth="1"/>
  </cols>
  <sheetData>
    <row r="1" s="168" customFormat="1" ht="14.25"/>
    <row r="2" spans="2:9" ht="14.25">
      <c r="B2" s="192" t="s">
        <v>419</v>
      </c>
      <c r="C2" s="168"/>
      <c r="D2" s="168"/>
      <c r="E2" s="168"/>
      <c r="F2" s="168"/>
      <c r="G2" s="168"/>
      <c r="H2" s="168"/>
      <c r="I2" s="168"/>
    </row>
    <row r="3" spans="2:9" ht="14.25">
      <c r="B3" s="168"/>
      <c r="C3" s="168"/>
      <c r="D3" s="168"/>
      <c r="E3" s="168"/>
      <c r="F3" s="168"/>
      <c r="G3" s="168"/>
      <c r="H3" s="168"/>
      <c r="I3" s="168"/>
    </row>
    <row r="4" spans="2:9" ht="14.25">
      <c r="B4" s="168"/>
      <c r="C4" s="168"/>
      <c r="D4" s="168"/>
      <c r="E4" s="168"/>
      <c r="F4" s="168"/>
      <c r="G4" s="168"/>
      <c r="H4" s="168"/>
      <c r="I4" s="168"/>
    </row>
    <row r="5" spans="2:9" ht="18" customHeight="1">
      <c r="B5" s="193" t="s">
        <v>242</v>
      </c>
      <c r="C5" s="168"/>
      <c r="D5" s="168"/>
      <c r="E5" s="168"/>
      <c r="F5" s="168"/>
      <c r="G5" s="168"/>
      <c r="H5" s="168"/>
      <c r="I5" s="168"/>
    </row>
    <row r="6" spans="2:9" ht="39.75" customHeight="1">
      <c r="B6" s="168"/>
      <c r="C6" s="168"/>
      <c r="D6" s="168"/>
      <c r="E6" s="168"/>
      <c r="F6" s="168"/>
      <c r="G6" s="168"/>
      <c r="H6" s="168"/>
      <c r="I6" s="168"/>
    </row>
    <row r="7" spans="2:9" ht="75" customHeight="1" thickBot="1">
      <c r="B7" s="323" t="s">
        <v>243</v>
      </c>
      <c r="C7" s="323"/>
      <c r="D7" s="323"/>
      <c r="E7" s="323"/>
      <c r="F7" s="323"/>
      <c r="G7" s="168"/>
      <c r="H7" s="168"/>
      <c r="I7" s="168"/>
    </row>
    <row r="8" spans="2:9" ht="79.5" customHeight="1" thickBot="1" thickTop="1">
      <c r="B8" s="324"/>
      <c r="C8" s="325"/>
      <c r="D8" s="194" t="s">
        <v>420</v>
      </c>
      <c r="E8" s="195" t="s">
        <v>421</v>
      </c>
      <c r="F8" s="196" t="s">
        <v>422</v>
      </c>
      <c r="G8" s="168"/>
      <c r="H8" s="168"/>
      <c r="I8" s="168"/>
    </row>
    <row r="9" spans="2:9" ht="18" customHeight="1" thickTop="1">
      <c r="B9" s="326" t="s">
        <v>246</v>
      </c>
      <c r="C9" s="197" t="s">
        <v>37</v>
      </c>
      <c r="D9" s="198">
        <v>303</v>
      </c>
      <c r="E9" s="199">
        <v>303</v>
      </c>
      <c r="F9" s="200">
        <v>303</v>
      </c>
      <c r="G9" s="168"/>
      <c r="H9" s="168"/>
      <c r="I9" s="168"/>
    </row>
    <row r="10" spans="2:9" ht="18" customHeight="1" thickBot="1">
      <c r="B10" s="327"/>
      <c r="C10" s="201" t="s">
        <v>247</v>
      </c>
      <c r="D10" s="202">
        <v>0</v>
      </c>
      <c r="E10" s="203">
        <v>0</v>
      </c>
      <c r="F10" s="204">
        <v>0</v>
      </c>
      <c r="G10" s="168"/>
      <c r="H10" s="168"/>
      <c r="I10" s="168"/>
    </row>
    <row r="11" spans="2:9" ht="14.25" thickTop="1">
      <c r="B11" s="168"/>
      <c r="C11" s="168"/>
      <c r="D11" s="168"/>
      <c r="E11" s="168"/>
      <c r="F11" s="168"/>
      <c r="G11" s="168"/>
      <c r="H11" s="168"/>
      <c r="I11" s="168"/>
    </row>
    <row r="12" spans="2:9" ht="14.25">
      <c r="B12" s="168"/>
      <c r="C12" s="168"/>
      <c r="D12" s="168"/>
      <c r="E12" s="168"/>
      <c r="F12" s="168"/>
      <c r="G12" s="168"/>
      <c r="H12" s="168"/>
      <c r="I12" s="168"/>
    </row>
    <row r="13" spans="2:9" ht="17.25">
      <c r="B13" s="193" t="s">
        <v>248</v>
      </c>
      <c r="C13" s="168"/>
      <c r="D13" s="168"/>
      <c r="E13" s="168"/>
      <c r="F13" s="168"/>
      <c r="G13" s="168"/>
      <c r="H13" s="168"/>
      <c r="I13" s="168"/>
    </row>
    <row r="14" spans="2:9" ht="14.25">
      <c r="B14" s="168"/>
      <c r="C14" s="168"/>
      <c r="D14" s="168"/>
      <c r="E14" s="168"/>
      <c r="F14" s="168"/>
      <c r="G14" s="168"/>
      <c r="H14" s="168"/>
      <c r="I14" s="168"/>
    </row>
    <row r="15" spans="2:9" ht="14.25" thickBot="1">
      <c r="B15" s="323" t="s">
        <v>420</v>
      </c>
      <c r="C15" s="323"/>
      <c r="D15" s="323"/>
      <c r="E15" s="323"/>
      <c r="F15" s="323"/>
      <c r="G15" s="323"/>
      <c r="H15" s="168"/>
      <c r="I15" s="168"/>
    </row>
    <row r="16" spans="2:9" ht="24.75" thickBot="1" thickTop="1">
      <c r="B16" s="324"/>
      <c r="C16" s="325"/>
      <c r="D16" s="194" t="s">
        <v>33</v>
      </c>
      <c r="E16" s="195" t="s">
        <v>34</v>
      </c>
      <c r="F16" s="195" t="s">
        <v>35</v>
      </c>
      <c r="G16" s="196" t="s">
        <v>36</v>
      </c>
      <c r="H16" s="168"/>
      <c r="I16" s="168"/>
    </row>
    <row r="17" spans="2:9" ht="15.75" customHeight="1" thickTop="1">
      <c r="B17" s="326" t="s">
        <v>37</v>
      </c>
      <c r="C17" s="197" t="s">
        <v>423</v>
      </c>
      <c r="D17" s="198">
        <v>156</v>
      </c>
      <c r="E17" s="205">
        <v>51.48514851485149</v>
      </c>
      <c r="F17" s="205">
        <v>51.48514851485149</v>
      </c>
      <c r="G17" s="206">
        <v>51.48514851485149</v>
      </c>
      <c r="H17" s="168"/>
      <c r="I17" s="168"/>
    </row>
    <row r="18" spans="2:9" ht="34.5">
      <c r="B18" s="328"/>
      <c r="C18" s="207" t="s">
        <v>424</v>
      </c>
      <c r="D18" s="208">
        <v>58</v>
      </c>
      <c r="E18" s="209">
        <v>19.141914191419144</v>
      </c>
      <c r="F18" s="209">
        <v>19.141914191419144</v>
      </c>
      <c r="G18" s="210">
        <v>70.62706270627062</v>
      </c>
      <c r="H18" s="168"/>
      <c r="I18" s="168"/>
    </row>
    <row r="19" spans="2:9" ht="14.25">
      <c r="B19" s="328"/>
      <c r="C19" s="207" t="s">
        <v>425</v>
      </c>
      <c r="D19" s="208">
        <v>12</v>
      </c>
      <c r="E19" s="209">
        <v>3.9603960396039604</v>
      </c>
      <c r="F19" s="209">
        <v>3.9603960396039604</v>
      </c>
      <c r="G19" s="210">
        <v>74.58745874587459</v>
      </c>
      <c r="H19" s="168"/>
      <c r="I19" s="168"/>
    </row>
    <row r="20" spans="2:9" ht="14.25">
      <c r="B20" s="328"/>
      <c r="C20" s="246" t="s">
        <v>426</v>
      </c>
      <c r="D20" s="208">
        <v>66</v>
      </c>
      <c r="E20" s="209">
        <v>21.782178217821784</v>
      </c>
      <c r="F20" s="209">
        <v>21.782178217821784</v>
      </c>
      <c r="G20" s="210">
        <v>96.36963696369637</v>
      </c>
      <c r="H20" s="168"/>
      <c r="I20" s="168"/>
    </row>
    <row r="21" spans="2:9" ht="14.25">
      <c r="B21" s="328"/>
      <c r="C21" s="246" t="s">
        <v>427</v>
      </c>
      <c r="D21" s="208">
        <v>11</v>
      </c>
      <c r="E21" s="209">
        <v>3.6303630363036308</v>
      </c>
      <c r="F21" s="209">
        <v>3.6303630363036308</v>
      </c>
      <c r="G21" s="210">
        <v>100</v>
      </c>
      <c r="H21" s="168"/>
      <c r="I21" s="168"/>
    </row>
    <row r="22" spans="2:9" ht="14.25" thickBot="1">
      <c r="B22" s="327"/>
      <c r="C22" s="201" t="s">
        <v>24</v>
      </c>
      <c r="D22" s="202">
        <v>303</v>
      </c>
      <c r="E22" s="211">
        <v>100</v>
      </c>
      <c r="F22" s="211">
        <v>100</v>
      </c>
      <c r="G22" s="212"/>
      <c r="H22" s="168"/>
      <c r="I22" s="168"/>
    </row>
    <row r="23" spans="2:9" ht="14.25" thickTop="1">
      <c r="B23" s="168"/>
      <c r="C23" s="168"/>
      <c r="D23" s="168"/>
      <c r="E23" s="168"/>
      <c r="F23" s="168"/>
      <c r="G23" s="168"/>
      <c r="H23" s="168"/>
      <c r="I23" s="168"/>
    </row>
    <row r="24" spans="2:9" ht="14.25" thickBot="1">
      <c r="B24" s="323" t="s">
        <v>421</v>
      </c>
      <c r="C24" s="323"/>
      <c r="D24" s="323"/>
      <c r="E24" s="323"/>
      <c r="F24" s="323"/>
      <c r="G24" s="323"/>
      <c r="H24" s="168"/>
      <c r="I24" s="168"/>
    </row>
    <row r="25" spans="2:9" ht="24.75" thickBot="1" thickTop="1">
      <c r="B25" s="324"/>
      <c r="C25" s="325"/>
      <c r="D25" s="194" t="s">
        <v>33</v>
      </c>
      <c r="E25" s="195" t="s">
        <v>34</v>
      </c>
      <c r="F25" s="195" t="s">
        <v>35</v>
      </c>
      <c r="G25" s="196" t="s">
        <v>36</v>
      </c>
      <c r="H25" s="168"/>
      <c r="I25" s="168"/>
    </row>
    <row r="26" spans="2:9" ht="35.25" thickTop="1">
      <c r="B26" s="326" t="s">
        <v>37</v>
      </c>
      <c r="C26" s="197" t="s">
        <v>423</v>
      </c>
      <c r="D26" s="198">
        <v>154</v>
      </c>
      <c r="E26" s="205">
        <v>50.82508250825083</v>
      </c>
      <c r="F26" s="205">
        <v>50.82508250825083</v>
      </c>
      <c r="G26" s="206">
        <v>50.82508250825083</v>
      </c>
      <c r="H26" s="168"/>
      <c r="I26" s="168"/>
    </row>
    <row r="27" spans="2:9" ht="34.5">
      <c r="B27" s="328"/>
      <c r="C27" s="207" t="s">
        <v>424</v>
      </c>
      <c r="D27" s="208">
        <v>56</v>
      </c>
      <c r="E27" s="209">
        <v>18.48184818481848</v>
      </c>
      <c r="F27" s="209">
        <v>18.48184818481848</v>
      </c>
      <c r="G27" s="210">
        <v>69.3069306930693</v>
      </c>
      <c r="H27" s="168"/>
      <c r="I27" s="168"/>
    </row>
    <row r="28" spans="2:9" ht="14.25">
      <c r="B28" s="328"/>
      <c r="C28" s="207" t="s">
        <v>425</v>
      </c>
      <c r="D28" s="208">
        <v>15</v>
      </c>
      <c r="E28" s="209">
        <v>4.9504950495049505</v>
      </c>
      <c r="F28" s="209">
        <v>4.9504950495049505</v>
      </c>
      <c r="G28" s="210">
        <v>74.25742574257426</v>
      </c>
      <c r="H28" s="168"/>
      <c r="I28" s="168"/>
    </row>
    <row r="29" spans="2:9" ht="14.25">
      <c r="B29" s="328"/>
      <c r="C29" s="246" t="s">
        <v>426</v>
      </c>
      <c r="D29" s="208">
        <v>69</v>
      </c>
      <c r="E29" s="209">
        <v>22.772277227722775</v>
      </c>
      <c r="F29" s="209">
        <v>22.772277227722775</v>
      </c>
      <c r="G29" s="210">
        <v>97.02970297029702</v>
      </c>
      <c r="H29" s="168"/>
      <c r="I29" s="168"/>
    </row>
    <row r="30" spans="2:9" ht="14.25">
      <c r="B30" s="328"/>
      <c r="C30" s="246" t="s">
        <v>427</v>
      </c>
      <c r="D30" s="208">
        <v>9</v>
      </c>
      <c r="E30" s="209">
        <v>2.9702970297029703</v>
      </c>
      <c r="F30" s="209">
        <v>2.9702970297029703</v>
      </c>
      <c r="G30" s="210">
        <v>100</v>
      </c>
      <c r="H30" s="168"/>
      <c r="I30" s="168"/>
    </row>
    <row r="31" spans="2:9" ht="14.25" thickBot="1">
      <c r="B31" s="327"/>
      <c r="C31" s="201" t="s">
        <v>24</v>
      </c>
      <c r="D31" s="202">
        <v>303</v>
      </c>
      <c r="E31" s="211">
        <v>100</v>
      </c>
      <c r="F31" s="211">
        <v>100</v>
      </c>
      <c r="G31" s="212"/>
      <c r="H31" s="168"/>
      <c r="I31" s="168"/>
    </row>
    <row r="32" spans="2:9" ht="14.25" thickTop="1">
      <c r="B32" s="168"/>
      <c r="C32" s="168"/>
      <c r="D32" s="168"/>
      <c r="E32" s="168"/>
      <c r="F32" s="168"/>
      <c r="G32" s="168"/>
      <c r="H32" s="168"/>
      <c r="I32" s="168"/>
    </row>
    <row r="33" spans="2:9" ht="14.25" thickBot="1">
      <c r="B33" s="323" t="s">
        <v>422</v>
      </c>
      <c r="C33" s="323"/>
      <c r="D33" s="323"/>
      <c r="E33" s="323"/>
      <c r="F33" s="323"/>
      <c r="G33" s="323"/>
      <c r="H33" s="168"/>
      <c r="I33" s="168"/>
    </row>
    <row r="34" spans="2:9" ht="24.75" thickBot="1" thickTop="1">
      <c r="B34" s="324"/>
      <c r="C34" s="325"/>
      <c r="D34" s="194" t="s">
        <v>33</v>
      </c>
      <c r="E34" s="195" t="s">
        <v>34</v>
      </c>
      <c r="F34" s="195" t="s">
        <v>35</v>
      </c>
      <c r="G34" s="196" t="s">
        <v>36</v>
      </c>
      <c r="H34" s="168"/>
      <c r="I34" s="168"/>
    </row>
    <row r="35" spans="2:9" ht="14.25" thickTop="1">
      <c r="B35" s="326" t="s">
        <v>37</v>
      </c>
      <c r="C35" s="197" t="s">
        <v>282</v>
      </c>
      <c r="D35" s="198">
        <v>62</v>
      </c>
      <c r="E35" s="205">
        <v>20.462046204620464</v>
      </c>
      <c r="F35" s="205">
        <v>20.462046204620464</v>
      </c>
      <c r="G35" s="206">
        <v>20.462046204620464</v>
      </c>
      <c r="H35" s="168"/>
      <c r="I35" s="168"/>
    </row>
    <row r="36" spans="2:9" ht="14.25">
      <c r="B36" s="328"/>
      <c r="C36" s="207" t="s">
        <v>249</v>
      </c>
      <c r="D36" s="208">
        <v>241</v>
      </c>
      <c r="E36" s="209">
        <v>79.53795379537954</v>
      </c>
      <c r="F36" s="209">
        <v>79.53795379537954</v>
      </c>
      <c r="G36" s="210">
        <v>100</v>
      </c>
      <c r="H36" s="168"/>
      <c r="I36" s="168"/>
    </row>
    <row r="37" spans="2:9" ht="14.25" thickBot="1">
      <c r="B37" s="327"/>
      <c r="C37" s="201" t="s">
        <v>24</v>
      </c>
      <c r="D37" s="202">
        <v>303</v>
      </c>
      <c r="E37" s="211">
        <v>100</v>
      </c>
      <c r="F37" s="211">
        <v>100</v>
      </c>
      <c r="G37" s="212"/>
      <c r="H37" s="168"/>
      <c r="I37" s="168"/>
    </row>
    <row r="38" spans="2:9" ht="14.25" thickTop="1">
      <c r="B38" s="168"/>
      <c r="C38" s="168"/>
      <c r="D38" s="168"/>
      <c r="E38" s="168"/>
      <c r="F38" s="168"/>
      <c r="G38" s="168"/>
      <c r="H38" s="168"/>
      <c r="I38" s="168"/>
    </row>
    <row r="39" spans="2:9" ht="14.25">
      <c r="B39" s="168"/>
      <c r="C39" s="168"/>
      <c r="D39" s="168"/>
      <c r="E39" s="168"/>
      <c r="F39" s="168"/>
      <c r="G39" s="168"/>
      <c r="H39" s="168"/>
      <c r="I39" s="168"/>
    </row>
    <row r="40" spans="2:9" ht="17.25">
      <c r="B40" s="193" t="s">
        <v>38</v>
      </c>
      <c r="C40" s="168"/>
      <c r="D40" s="168"/>
      <c r="E40" s="168"/>
      <c r="F40" s="168"/>
      <c r="G40" s="168"/>
      <c r="H40" s="168"/>
      <c r="I40" s="168"/>
    </row>
    <row r="41" spans="2:9" ht="14.25">
      <c r="B41" s="168"/>
      <c r="C41" s="168"/>
      <c r="D41" s="168"/>
      <c r="E41" s="168"/>
      <c r="F41" s="168"/>
      <c r="G41" s="168"/>
      <c r="H41" s="168"/>
      <c r="I41" s="168"/>
    </row>
    <row r="42" spans="2:9" ht="14.25" thickBot="1">
      <c r="B42" s="323" t="s">
        <v>250</v>
      </c>
      <c r="C42" s="323"/>
      <c r="D42" s="323"/>
      <c r="E42" s="323"/>
      <c r="F42" s="323"/>
      <c r="G42" s="323"/>
      <c r="H42" s="323"/>
      <c r="I42" s="168"/>
    </row>
    <row r="43" spans="2:9" ht="14.25" thickTop="1">
      <c r="B43" s="330"/>
      <c r="C43" s="333" t="s">
        <v>251</v>
      </c>
      <c r="D43" s="334"/>
      <c r="E43" s="334"/>
      <c r="F43" s="334"/>
      <c r="G43" s="334"/>
      <c r="H43" s="335"/>
      <c r="I43" s="168"/>
    </row>
    <row r="44" spans="2:9" ht="14.25">
      <c r="B44" s="331"/>
      <c r="C44" s="336" t="s">
        <v>37</v>
      </c>
      <c r="D44" s="337"/>
      <c r="E44" s="337" t="s">
        <v>247</v>
      </c>
      <c r="F44" s="337"/>
      <c r="G44" s="337" t="s">
        <v>24</v>
      </c>
      <c r="H44" s="338"/>
      <c r="I44" s="168"/>
    </row>
    <row r="45" spans="2:9" ht="14.25" thickBot="1">
      <c r="B45" s="332"/>
      <c r="C45" s="215" t="s">
        <v>246</v>
      </c>
      <c r="D45" s="216" t="s">
        <v>34</v>
      </c>
      <c r="E45" s="216" t="s">
        <v>246</v>
      </c>
      <c r="F45" s="216" t="s">
        <v>34</v>
      </c>
      <c r="G45" s="216" t="s">
        <v>246</v>
      </c>
      <c r="H45" s="217" t="s">
        <v>34</v>
      </c>
      <c r="I45" s="168"/>
    </row>
    <row r="46" spans="2:9" ht="93.75" thickBot="1" thickTop="1">
      <c r="B46" s="218" t="s">
        <v>428</v>
      </c>
      <c r="C46" s="219">
        <v>303</v>
      </c>
      <c r="D46" s="220">
        <v>1</v>
      </c>
      <c r="E46" s="221">
        <v>0</v>
      </c>
      <c r="F46" s="220">
        <v>0</v>
      </c>
      <c r="G46" s="221">
        <v>303</v>
      </c>
      <c r="H46" s="222">
        <v>1</v>
      </c>
      <c r="I46" s="168"/>
    </row>
    <row r="47" spans="2:9" ht="14.25" thickTop="1">
      <c r="B47" s="168"/>
      <c r="C47" s="168"/>
      <c r="D47" s="168"/>
      <c r="E47" s="168"/>
      <c r="F47" s="168"/>
      <c r="G47" s="168"/>
      <c r="H47" s="168"/>
      <c r="I47" s="168"/>
    </row>
    <row r="48" spans="2:9" ht="14.25">
      <c r="B48" s="323" t="s">
        <v>429</v>
      </c>
      <c r="C48" s="323"/>
      <c r="D48" s="323"/>
      <c r="E48" s="323"/>
      <c r="F48" s="323"/>
      <c r="G48" s="323"/>
      <c r="H48" s="323"/>
      <c r="I48" s="323"/>
    </row>
    <row r="49" spans="2:9" ht="14.25" thickBot="1">
      <c r="B49" s="223" t="s">
        <v>254</v>
      </c>
      <c r="C49" s="168"/>
      <c r="D49" s="168"/>
      <c r="E49" s="168"/>
      <c r="F49" s="168"/>
      <c r="G49" s="168"/>
      <c r="H49" s="168"/>
      <c r="I49" s="168"/>
    </row>
    <row r="50" spans="2:9" ht="14.25" thickTop="1">
      <c r="B50" s="339"/>
      <c r="C50" s="340"/>
      <c r="D50" s="333" t="s">
        <v>421</v>
      </c>
      <c r="E50" s="334"/>
      <c r="F50" s="334"/>
      <c r="G50" s="334"/>
      <c r="H50" s="334"/>
      <c r="I50" s="335" t="s">
        <v>24</v>
      </c>
    </row>
    <row r="51" spans="2:9" ht="36" thickBot="1">
      <c r="B51" s="341"/>
      <c r="C51" s="342"/>
      <c r="D51" s="215" t="s">
        <v>423</v>
      </c>
      <c r="E51" s="216" t="s">
        <v>424</v>
      </c>
      <c r="F51" s="216" t="s">
        <v>425</v>
      </c>
      <c r="G51" s="247" t="s">
        <v>426</v>
      </c>
      <c r="H51" s="247" t="s">
        <v>427</v>
      </c>
      <c r="I51" s="343"/>
    </row>
    <row r="52" spans="2:9" ht="35.25" thickTop="1">
      <c r="B52" s="326" t="s">
        <v>420</v>
      </c>
      <c r="C52" s="197" t="s">
        <v>423</v>
      </c>
      <c r="D52" s="198">
        <v>137</v>
      </c>
      <c r="E52" s="199">
        <v>13</v>
      </c>
      <c r="F52" s="199">
        <v>4</v>
      </c>
      <c r="G52" s="199">
        <v>0</v>
      </c>
      <c r="H52" s="199">
        <v>2</v>
      </c>
      <c r="I52" s="200">
        <v>156</v>
      </c>
    </row>
    <row r="53" spans="2:9" ht="34.5">
      <c r="B53" s="328"/>
      <c r="C53" s="207" t="s">
        <v>424</v>
      </c>
      <c r="D53" s="208">
        <v>11</v>
      </c>
      <c r="E53" s="224">
        <v>36</v>
      </c>
      <c r="F53" s="224">
        <v>1</v>
      </c>
      <c r="G53" s="224">
        <v>8</v>
      </c>
      <c r="H53" s="224">
        <v>2</v>
      </c>
      <c r="I53" s="225">
        <v>58</v>
      </c>
    </row>
    <row r="54" spans="2:9" ht="14.25">
      <c r="B54" s="328"/>
      <c r="C54" s="207" t="s">
        <v>425</v>
      </c>
      <c r="D54" s="208">
        <v>1</v>
      </c>
      <c r="E54" s="224">
        <v>0</v>
      </c>
      <c r="F54" s="224">
        <v>7</v>
      </c>
      <c r="G54" s="224">
        <v>4</v>
      </c>
      <c r="H54" s="224">
        <v>0</v>
      </c>
      <c r="I54" s="225">
        <v>12</v>
      </c>
    </row>
    <row r="55" spans="2:9" ht="14.25">
      <c r="B55" s="328"/>
      <c r="C55" s="246" t="s">
        <v>426</v>
      </c>
      <c r="D55" s="208">
        <v>1</v>
      </c>
      <c r="E55" s="224">
        <v>6</v>
      </c>
      <c r="F55" s="224">
        <v>3</v>
      </c>
      <c r="G55" s="224">
        <v>56</v>
      </c>
      <c r="H55" s="224">
        <v>0</v>
      </c>
      <c r="I55" s="225">
        <v>66</v>
      </c>
    </row>
    <row r="56" spans="2:9" ht="14.25">
      <c r="B56" s="328"/>
      <c r="C56" s="246" t="s">
        <v>427</v>
      </c>
      <c r="D56" s="208">
        <v>4</v>
      </c>
      <c r="E56" s="224">
        <v>1</v>
      </c>
      <c r="F56" s="224">
        <v>0</v>
      </c>
      <c r="G56" s="224">
        <v>1</v>
      </c>
      <c r="H56" s="224">
        <v>5</v>
      </c>
      <c r="I56" s="225">
        <v>11</v>
      </c>
    </row>
    <row r="57" spans="2:9" ht="14.25" thickBot="1">
      <c r="B57" s="327" t="s">
        <v>24</v>
      </c>
      <c r="C57" s="329"/>
      <c r="D57" s="202">
        <v>154</v>
      </c>
      <c r="E57" s="203">
        <v>56</v>
      </c>
      <c r="F57" s="203">
        <v>15</v>
      </c>
      <c r="G57" s="203">
        <v>69</v>
      </c>
      <c r="H57" s="203">
        <v>9</v>
      </c>
      <c r="I57" s="204">
        <v>303</v>
      </c>
    </row>
    <row r="58" spans="2:9" ht="14.25" thickTop="1">
      <c r="B58" s="168"/>
      <c r="C58" s="168"/>
      <c r="D58" s="168"/>
      <c r="E58" s="168"/>
      <c r="F58" s="168"/>
      <c r="G58" s="168"/>
      <c r="H58" s="168"/>
      <c r="I58" s="168"/>
    </row>
    <row r="59" spans="2:9" ht="14.25" thickBot="1">
      <c r="B59" s="323" t="s">
        <v>255</v>
      </c>
      <c r="C59" s="323"/>
      <c r="D59" s="323"/>
      <c r="E59" s="323"/>
      <c r="F59" s="168"/>
      <c r="G59" s="168"/>
      <c r="H59" s="168"/>
      <c r="I59" s="168"/>
    </row>
    <row r="60" spans="2:9" ht="36" thickBot="1" thickTop="1">
      <c r="B60" s="226"/>
      <c r="C60" s="194" t="s">
        <v>25</v>
      </c>
      <c r="D60" s="195" t="s">
        <v>256</v>
      </c>
      <c r="E60" s="196" t="s">
        <v>257</v>
      </c>
      <c r="F60" s="168"/>
      <c r="G60" s="168"/>
      <c r="H60" s="168"/>
      <c r="I60" s="168"/>
    </row>
    <row r="61" spans="2:9" ht="23.25" thickTop="1">
      <c r="B61" s="227" t="s">
        <v>260</v>
      </c>
      <c r="C61" s="228">
        <v>458.2000258157142</v>
      </c>
      <c r="D61" s="199">
        <v>16</v>
      </c>
      <c r="E61" s="242">
        <v>2.1591823374238904E-87</v>
      </c>
      <c r="F61" s="168"/>
      <c r="G61" s="168"/>
      <c r="H61" s="168"/>
      <c r="I61" s="168"/>
    </row>
    <row r="62" spans="2:9" ht="23.25">
      <c r="B62" s="232" t="s">
        <v>262</v>
      </c>
      <c r="C62" s="233">
        <v>363.09781939994053</v>
      </c>
      <c r="D62" s="224">
        <v>16</v>
      </c>
      <c r="E62" s="238">
        <v>1.913432752589281E-67</v>
      </c>
      <c r="F62" s="168"/>
      <c r="G62" s="168"/>
      <c r="H62" s="168"/>
      <c r="I62" s="168"/>
    </row>
    <row r="63" spans="2:9" ht="34.5">
      <c r="B63" s="232" t="s">
        <v>264</v>
      </c>
      <c r="C63" s="233">
        <v>179.6553973066565</v>
      </c>
      <c r="D63" s="224">
        <v>1</v>
      </c>
      <c r="E63" s="238">
        <v>5.763170325885847E-41</v>
      </c>
      <c r="F63" s="168"/>
      <c r="G63" s="168"/>
      <c r="H63" s="168"/>
      <c r="I63" s="168"/>
    </row>
    <row r="64" spans="2:9" ht="23.25" thickBot="1">
      <c r="B64" s="239" t="s">
        <v>32</v>
      </c>
      <c r="C64" s="202">
        <v>303</v>
      </c>
      <c r="D64" s="240"/>
      <c r="E64" s="212"/>
      <c r="F64" s="168"/>
      <c r="G64" s="168"/>
      <c r="H64" s="168"/>
      <c r="I64" s="168"/>
    </row>
    <row r="65" spans="2:9" ht="14.25" thickTop="1">
      <c r="B65" s="168"/>
      <c r="C65" s="168"/>
      <c r="D65" s="168"/>
      <c r="E65" s="168"/>
      <c r="F65" s="168"/>
      <c r="G65" s="168"/>
      <c r="H65" s="168"/>
      <c r="I65" s="168"/>
    </row>
    <row r="66" spans="2:9" ht="14.25">
      <c r="B66" s="168"/>
      <c r="C66" s="168"/>
      <c r="D66" s="168"/>
      <c r="E66" s="168"/>
      <c r="F66" s="168"/>
      <c r="G66" s="168"/>
      <c r="H66" s="168"/>
      <c r="I66" s="168"/>
    </row>
    <row r="67" spans="2:9" ht="14.25" thickBot="1">
      <c r="B67" s="323" t="s">
        <v>265</v>
      </c>
      <c r="C67" s="323"/>
      <c r="D67" s="323"/>
      <c r="E67" s="323"/>
      <c r="F67" s="323"/>
      <c r="G67" s="323"/>
      <c r="H67" s="168"/>
      <c r="I67" s="168"/>
    </row>
    <row r="68" spans="2:9" ht="24.75" thickBot="1" thickTop="1">
      <c r="B68" s="324"/>
      <c r="C68" s="325"/>
      <c r="D68" s="194" t="s">
        <v>25</v>
      </c>
      <c r="E68" s="195" t="s">
        <v>266</v>
      </c>
      <c r="F68" s="195" t="s">
        <v>267</v>
      </c>
      <c r="G68" s="196" t="s">
        <v>26</v>
      </c>
      <c r="H68" s="168"/>
      <c r="I68" s="168"/>
    </row>
    <row r="69" spans="2:9" ht="14.25" thickTop="1">
      <c r="B69" s="326" t="s">
        <v>268</v>
      </c>
      <c r="C69" s="197" t="s">
        <v>269</v>
      </c>
      <c r="D69" s="228">
        <v>1.2297200113531896</v>
      </c>
      <c r="E69" s="230"/>
      <c r="F69" s="230"/>
      <c r="G69" s="242">
        <v>2.1591823374238904E-87</v>
      </c>
      <c r="H69" s="168"/>
      <c r="I69" s="168"/>
    </row>
    <row r="70" spans="2:9" ht="14.25">
      <c r="B70" s="328"/>
      <c r="C70" s="207" t="s">
        <v>270</v>
      </c>
      <c r="D70" s="243">
        <v>0.6148600056765948</v>
      </c>
      <c r="E70" s="235"/>
      <c r="F70" s="235"/>
      <c r="G70" s="238">
        <v>2.1591823374238904E-87</v>
      </c>
      <c r="H70" s="168"/>
      <c r="I70" s="168"/>
    </row>
    <row r="71" spans="2:9" ht="23.25">
      <c r="B71" s="244" t="s">
        <v>27</v>
      </c>
      <c r="C71" s="207" t="s">
        <v>28</v>
      </c>
      <c r="D71" s="243">
        <v>0.7712881572701737</v>
      </c>
      <c r="E71" s="234">
        <v>0.04082133228293516</v>
      </c>
      <c r="F71" s="245">
        <v>21.023788304678448</v>
      </c>
      <c r="G71" s="238">
        <v>5.182967392806741E-61</v>
      </c>
      <c r="H71" s="168"/>
      <c r="I71" s="168"/>
    </row>
    <row r="72" spans="2:9" ht="23.25">
      <c r="B72" s="244" t="s">
        <v>29</v>
      </c>
      <c r="C72" s="207" t="s">
        <v>30</v>
      </c>
      <c r="D72" s="243">
        <v>0.79008637032726</v>
      </c>
      <c r="E72" s="234">
        <v>0.034622138632950585</v>
      </c>
      <c r="F72" s="245">
        <v>22.361478023698172</v>
      </c>
      <c r="G72" s="238">
        <v>6.143471866784317E-66</v>
      </c>
      <c r="H72" s="168"/>
      <c r="I72" s="168"/>
    </row>
    <row r="73" spans="2:9" ht="23.25">
      <c r="B73" s="244" t="s">
        <v>31</v>
      </c>
      <c r="C73" s="207" t="s">
        <v>17</v>
      </c>
      <c r="D73" s="243">
        <v>0.6853477153959533</v>
      </c>
      <c r="E73" s="234">
        <v>0.03417332016629325</v>
      </c>
      <c r="F73" s="245">
        <v>18.893722550576737</v>
      </c>
      <c r="G73" s="238">
        <v>1.2845948498384784E-79</v>
      </c>
      <c r="H73" s="168"/>
      <c r="I73" s="168"/>
    </row>
    <row r="74" spans="2:9" ht="14.25" thickBot="1">
      <c r="B74" s="327" t="s">
        <v>32</v>
      </c>
      <c r="C74" s="329"/>
      <c r="D74" s="202">
        <v>303</v>
      </c>
      <c r="E74" s="240"/>
      <c r="F74" s="240"/>
      <c r="G74" s="212"/>
      <c r="H74" s="168"/>
      <c r="I74" s="168"/>
    </row>
    <row r="75" spans="2:9" ht="14.25" thickTop="1">
      <c r="B75" s="168"/>
      <c r="C75" s="168"/>
      <c r="D75" s="168"/>
      <c r="E75" s="168"/>
      <c r="F75" s="168"/>
      <c r="G75" s="168"/>
      <c r="H75" s="168"/>
      <c r="I75" s="168"/>
    </row>
    <row r="76" spans="2:9" ht="14.25">
      <c r="B76" s="168"/>
      <c r="C76" s="168"/>
      <c r="D76" s="168"/>
      <c r="E76" s="168"/>
      <c r="F76" s="168"/>
      <c r="G76" s="168"/>
      <c r="H76" s="168"/>
      <c r="I76" s="168"/>
    </row>
  </sheetData>
  <sheetProtection/>
  <mergeCells count="29">
    <mergeCell ref="B59:E59"/>
    <mergeCell ref="B67:G67"/>
    <mergeCell ref="B68:C68"/>
    <mergeCell ref="B69:B70"/>
    <mergeCell ref="B74:C74"/>
    <mergeCell ref="B48:I48"/>
    <mergeCell ref="B50:C51"/>
    <mergeCell ref="D50:H50"/>
    <mergeCell ref="I50:I51"/>
    <mergeCell ref="B52:B56"/>
    <mergeCell ref="B57:C57"/>
    <mergeCell ref="B42:H42"/>
    <mergeCell ref="B43:B45"/>
    <mergeCell ref="C43:H43"/>
    <mergeCell ref="C44:D44"/>
    <mergeCell ref="E44:F44"/>
    <mergeCell ref="G44:H44"/>
    <mergeCell ref="B24:G24"/>
    <mergeCell ref="B25:C25"/>
    <mergeCell ref="B26:B31"/>
    <mergeCell ref="B33:G33"/>
    <mergeCell ref="B34:C34"/>
    <mergeCell ref="B35:B37"/>
    <mergeCell ref="B7:F7"/>
    <mergeCell ref="B8:C8"/>
    <mergeCell ref="B9:B10"/>
    <mergeCell ref="B15:G15"/>
    <mergeCell ref="B16:C16"/>
    <mergeCell ref="B17:B2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9"/>
  <dimension ref="B2:H71"/>
  <sheetViews>
    <sheetView showGridLines="0" zoomScalePageLayoutView="0" workbookViewId="0" topLeftCell="A1">
      <selection activeCell="A1" sqref="A1"/>
    </sheetView>
  </sheetViews>
  <sheetFormatPr defaultColWidth="9.140625" defaultRowHeight="15"/>
  <cols>
    <col min="1" max="1" width="9.00390625" style="168" customWidth="1"/>
  </cols>
  <sheetData>
    <row r="1" s="168" customFormat="1" ht="14.25"/>
    <row r="2" spans="2:8" ht="14.25">
      <c r="B2" s="192" t="s">
        <v>430</v>
      </c>
      <c r="C2" s="168"/>
      <c r="D2" s="168"/>
      <c r="E2" s="168"/>
      <c r="F2" s="168"/>
      <c r="G2" s="168"/>
      <c r="H2" s="168"/>
    </row>
    <row r="3" spans="2:8" ht="14.25">
      <c r="B3" s="168"/>
      <c r="C3" s="168"/>
      <c r="D3" s="168"/>
      <c r="E3" s="168"/>
      <c r="F3" s="168"/>
      <c r="G3" s="168"/>
      <c r="H3" s="168"/>
    </row>
    <row r="4" spans="2:8" ht="14.25">
      <c r="B4" s="168"/>
      <c r="C4" s="168"/>
      <c r="D4" s="168"/>
      <c r="E4" s="168"/>
      <c r="F4" s="168"/>
      <c r="G4" s="168"/>
      <c r="H4" s="168"/>
    </row>
    <row r="5" spans="2:8" ht="18" customHeight="1">
      <c r="B5" s="193" t="s">
        <v>242</v>
      </c>
      <c r="C5" s="168"/>
      <c r="D5" s="168"/>
      <c r="E5" s="168"/>
      <c r="F5" s="168"/>
      <c r="G5" s="168"/>
      <c r="H5" s="168"/>
    </row>
    <row r="6" spans="2:8" ht="18" customHeight="1">
      <c r="B6" s="168"/>
      <c r="C6" s="168"/>
      <c r="D6" s="168"/>
      <c r="E6" s="168"/>
      <c r="F6" s="168"/>
      <c r="G6" s="168"/>
      <c r="H6" s="168"/>
    </row>
    <row r="7" spans="2:8" ht="75" customHeight="1" thickBot="1">
      <c r="B7" s="323" t="s">
        <v>243</v>
      </c>
      <c r="C7" s="323"/>
      <c r="D7" s="323"/>
      <c r="E7" s="323"/>
      <c r="F7" s="323"/>
      <c r="G7" s="168"/>
      <c r="H7" s="168"/>
    </row>
    <row r="8" spans="2:8" ht="72.75" customHeight="1" thickBot="1" thickTop="1">
      <c r="B8" s="324"/>
      <c r="C8" s="325"/>
      <c r="D8" s="194" t="s">
        <v>431</v>
      </c>
      <c r="E8" s="195" t="s">
        <v>432</v>
      </c>
      <c r="F8" s="196" t="s">
        <v>433</v>
      </c>
      <c r="G8" s="168"/>
      <c r="H8" s="168"/>
    </row>
    <row r="9" spans="2:8" ht="18" customHeight="1" thickTop="1">
      <c r="B9" s="326" t="s">
        <v>246</v>
      </c>
      <c r="C9" s="197" t="s">
        <v>37</v>
      </c>
      <c r="D9" s="198">
        <v>303</v>
      </c>
      <c r="E9" s="199">
        <v>303</v>
      </c>
      <c r="F9" s="200">
        <v>303</v>
      </c>
      <c r="G9" s="168"/>
      <c r="H9" s="168"/>
    </row>
    <row r="10" spans="2:8" ht="14.25" thickBot="1">
      <c r="B10" s="327"/>
      <c r="C10" s="201" t="s">
        <v>247</v>
      </c>
      <c r="D10" s="202">
        <v>0</v>
      </c>
      <c r="E10" s="203">
        <v>0</v>
      </c>
      <c r="F10" s="204">
        <v>0</v>
      </c>
      <c r="G10" s="168"/>
      <c r="H10" s="168"/>
    </row>
    <row r="11" spans="2:8" ht="14.25" thickTop="1">
      <c r="B11" s="168"/>
      <c r="C11" s="168"/>
      <c r="D11" s="168"/>
      <c r="E11" s="168"/>
      <c r="F11" s="168"/>
      <c r="G11" s="168"/>
      <c r="H11" s="168"/>
    </row>
    <row r="12" spans="2:8" ht="14.25">
      <c r="B12" s="168"/>
      <c r="C12" s="168"/>
      <c r="D12" s="168"/>
      <c r="E12" s="168"/>
      <c r="F12" s="168"/>
      <c r="G12" s="168"/>
      <c r="H12" s="168"/>
    </row>
    <row r="13" spans="2:8" ht="17.25">
      <c r="B13" s="193" t="s">
        <v>248</v>
      </c>
      <c r="C13" s="168"/>
      <c r="D13" s="168"/>
      <c r="E13" s="168"/>
      <c r="F13" s="168"/>
      <c r="G13" s="168"/>
      <c r="H13" s="168"/>
    </row>
    <row r="14" spans="2:8" ht="14.25">
      <c r="B14" s="168"/>
      <c r="C14" s="168"/>
      <c r="D14" s="168"/>
      <c r="E14" s="168"/>
      <c r="F14" s="168"/>
      <c r="G14" s="168"/>
      <c r="H14" s="168"/>
    </row>
    <row r="15" spans="2:8" ht="14.25" thickBot="1">
      <c r="B15" s="323" t="s">
        <v>431</v>
      </c>
      <c r="C15" s="323"/>
      <c r="D15" s="323"/>
      <c r="E15" s="323"/>
      <c r="F15" s="323"/>
      <c r="G15" s="323"/>
      <c r="H15" s="168"/>
    </row>
    <row r="16" spans="2:8" ht="15.75" customHeight="1" thickBot="1" thickTop="1">
      <c r="B16" s="324"/>
      <c r="C16" s="325"/>
      <c r="D16" s="194" t="s">
        <v>33</v>
      </c>
      <c r="E16" s="195" t="s">
        <v>34</v>
      </c>
      <c r="F16" s="195" t="s">
        <v>35</v>
      </c>
      <c r="G16" s="196" t="s">
        <v>36</v>
      </c>
      <c r="H16" s="168"/>
    </row>
    <row r="17" spans="2:8" ht="14.25" thickTop="1">
      <c r="B17" s="326" t="s">
        <v>37</v>
      </c>
      <c r="C17" s="197" t="s">
        <v>406</v>
      </c>
      <c r="D17" s="198">
        <v>26</v>
      </c>
      <c r="E17" s="205">
        <v>8.58085808580858</v>
      </c>
      <c r="F17" s="205">
        <v>8.58085808580858</v>
      </c>
      <c r="G17" s="206">
        <v>8.58085808580858</v>
      </c>
      <c r="H17" s="168"/>
    </row>
    <row r="18" spans="2:8" ht="14.25">
      <c r="B18" s="328"/>
      <c r="C18" s="207" t="s">
        <v>407</v>
      </c>
      <c r="D18" s="208">
        <v>277</v>
      </c>
      <c r="E18" s="209">
        <v>91.41914191419141</v>
      </c>
      <c r="F18" s="209">
        <v>91.41914191419141</v>
      </c>
      <c r="G18" s="210">
        <v>100</v>
      </c>
      <c r="H18" s="168"/>
    </row>
    <row r="19" spans="2:8" ht="14.25" thickBot="1">
      <c r="B19" s="327"/>
      <c r="C19" s="201" t="s">
        <v>24</v>
      </c>
      <c r="D19" s="202">
        <v>303</v>
      </c>
      <c r="E19" s="211">
        <v>100</v>
      </c>
      <c r="F19" s="211">
        <v>100</v>
      </c>
      <c r="G19" s="212"/>
      <c r="H19" s="168"/>
    </row>
    <row r="20" spans="2:8" ht="14.25" thickTop="1">
      <c r="B20" s="168"/>
      <c r="C20" s="168"/>
      <c r="D20" s="168"/>
      <c r="E20" s="168"/>
      <c r="F20" s="168"/>
      <c r="G20" s="168"/>
      <c r="H20" s="168"/>
    </row>
    <row r="21" spans="2:8" ht="14.25" thickBot="1">
      <c r="B21" s="323" t="s">
        <v>432</v>
      </c>
      <c r="C21" s="323"/>
      <c r="D21" s="323"/>
      <c r="E21" s="323"/>
      <c r="F21" s="323"/>
      <c r="G21" s="323"/>
      <c r="H21" s="168"/>
    </row>
    <row r="22" spans="2:8" ht="24.75" thickBot="1" thickTop="1">
      <c r="B22" s="324"/>
      <c r="C22" s="325"/>
      <c r="D22" s="194" t="s">
        <v>33</v>
      </c>
      <c r="E22" s="195" t="s">
        <v>34</v>
      </c>
      <c r="F22" s="195" t="s">
        <v>35</v>
      </c>
      <c r="G22" s="196" t="s">
        <v>36</v>
      </c>
      <c r="H22" s="168"/>
    </row>
    <row r="23" spans="2:8" ht="14.25" thickTop="1">
      <c r="B23" s="326" t="s">
        <v>37</v>
      </c>
      <c r="C23" s="197" t="s">
        <v>406</v>
      </c>
      <c r="D23" s="198">
        <v>23</v>
      </c>
      <c r="E23" s="205">
        <v>7.590759075907591</v>
      </c>
      <c r="F23" s="205">
        <v>7.590759075907591</v>
      </c>
      <c r="G23" s="206">
        <v>7.590759075907591</v>
      </c>
      <c r="H23" s="168"/>
    </row>
    <row r="24" spans="2:8" ht="14.25">
      <c r="B24" s="328"/>
      <c r="C24" s="207" t="s">
        <v>407</v>
      </c>
      <c r="D24" s="208">
        <v>280</v>
      </c>
      <c r="E24" s="209">
        <v>92.4092409240924</v>
      </c>
      <c r="F24" s="209">
        <v>92.4092409240924</v>
      </c>
      <c r="G24" s="210">
        <v>100</v>
      </c>
      <c r="H24" s="168"/>
    </row>
    <row r="25" spans="2:8" ht="14.25" thickBot="1">
      <c r="B25" s="327"/>
      <c r="C25" s="201" t="s">
        <v>24</v>
      </c>
      <c r="D25" s="202">
        <v>303</v>
      </c>
      <c r="E25" s="211">
        <v>100</v>
      </c>
      <c r="F25" s="211">
        <v>100</v>
      </c>
      <c r="G25" s="212"/>
      <c r="H25" s="168"/>
    </row>
    <row r="26" spans="2:8" ht="14.25" thickTop="1">
      <c r="B26" s="168"/>
      <c r="C26" s="168"/>
      <c r="D26" s="168"/>
      <c r="E26" s="168"/>
      <c r="F26" s="168"/>
      <c r="G26" s="168"/>
      <c r="H26" s="168"/>
    </row>
    <row r="27" spans="2:8" ht="14.25" thickBot="1">
      <c r="B27" s="323" t="s">
        <v>433</v>
      </c>
      <c r="C27" s="323"/>
      <c r="D27" s="323"/>
      <c r="E27" s="323"/>
      <c r="F27" s="323"/>
      <c r="G27" s="323"/>
      <c r="H27" s="168"/>
    </row>
    <row r="28" spans="2:8" ht="24.75" thickBot="1" thickTop="1">
      <c r="B28" s="324"/>
      <c r="C28" s="325"/>
      <c r="D28" s="194" t="s">
        <v>33</v>
      </c>
      <c r="E28" s="195" t="s">
        <v>34</v>
      </c>
      <c r="F28" s="195" t="s">
        <v>35</v>
      </c>
      <c r="G28" s="196" t="s">
        <v>36</v>
      </c>
      <c r="H28" s="168"/>
    </row>
    <row r="29" spans="2:8" ht="14.25" thickTop="1">
      <c r="B29" s="326" t="s">
        <v>37</v>
      </c>
      <c r="C29" s="197" t="s">
        <v>282</v>
      </c>
      <c r="D29" s="198">
        <v>5</v>
      </c>
      <c r="E29" s="205">
        <v>1.65016501650165</v>
      </c>
      <c r="F29" s="205">
        <v>1.65016501650165</v>
      </c>
      <c r="G29" s="206">
        <v>1.65016501650165</v>
      </c>
      <c r="H29" s="168"/>
    </row>
    <row r="30" spans="2:8" ht="14.25">
      <c r="B30" s="328"/>
      <c r="C30" s="207" t="s">
        <v>249</v>
      </c>
      <c r="D30" s="208">
        <v>298</v>
      </c>
      <c r="E30" s="209">
        <v>98.34983498349835</v>
      </c>
      <c r="F30" s="209">
        <v>98.34983498349835</v>
      </c>
      <c r="G30" s="210">
        <v>100</v>
      </c>
      <c r="H30" s="168"/>
    </row>
    <row r="31" spans="2:8" ht="14.25" thickBot="1">
      <c r="B31" s="327"/>
      <c r="C31" s="201" t="s">
        <v>24</v>
      </c>
      <c r="D31" s="202">
        <v>303</v>
      </c>
      <c r="E31" s="211">
        <v>100</v>
      </c>
      <c r="F31" s="211">
        <v>100</v>
      </c>
      <c r="G31" s="212"/>
      <c r="H31" s="168"/>
    </row>
    <row r="32" spans="2:8" ht="14.25" thickTop="1">
      <c r="B32" s="168"/>
      <c r="C32" s="168"/>
      <c r="D32" s="168"/>
      <c r="E32" s="168"/>
      <c r="F32" s="168"/>
      <c r="G32" s="168"/>
      <c r="H32" s="168"/>
    </row>
    <row r="33" spans="2:8" ht="14.25">
      <c r="B33" s="168"/>
      <c r="C33" s="168"/>
      <c r="D33" s="168"/>
      <c r="E33" s="168"/>
      <c r="F33" s="168"/>
      <c r="G33" s="168"/>
      <c r="H33" s="168"/>
    </row>
    <row r="34" spans="2:8" ht="17.25">
      <c r="B34" s="193" t="s">
        <v>38</v>
      </c>
      <c r="C34" s="168"/>
      <c r="D34" s="168"/>
      <c r="E34" s="168"/>
      <c r="F34" s="168"/>
      <c r="G34" s="168"/>
      <c r="H34" s="168"/>
    </row>
    <row r="35" spans="2:8" ht="14.25">
      <c r="B35" s="168"/>
      <c r="C35" s="168"/>
      <c r="D35" s="168"/>
      <c r="E35" s="168"/>
      <c r="F35" s="168"/>
      <c r="G35" s="168"/>
      <c r="H35" s="168"/>
    </row>
    <row r="36" spans="2:8" ht="14.25" thickBot="1">
      <c r="B36" s="323" t="s">
        <v>250</v>
      </c>
      <c r="C36" s="323"/>
      <c r="D36" s="323"/>
      <c r="E36" s="323"/>
      <c r="F36" s="323"/>
      <c r="G36" s="323"/>
      <c r="H36" s="323"/>
    </row>
    <row r="37" spans="2:8" ht="14.25" thickTop="1">
      <c r="B37" s="330"/>
      <c r="C37" s="333" t="s">
        <v>251</v>
      </c>
      <c r="D37" s="334"/>
      <c r="E37" s="334"/>
      <c r="F37" s="334"/>
      <c r="G37" s="334"/>
      <c r="H37" s="335"/>
    </row>
    <row r="38" spans="2:8" ht="14.25">
      <c r="B38" s="331"/>
      <c r="C38" s="336" t="s">
        <v>37</v>
      </c>
      <c r="D38" s="337"/>
      <c r="E38" s="337" t="s">
        <v>247</v>
      </c>
      <c r="F38" s="337"/>
      <c r="G38" s="337" t="s">
        <v>24</v>
      </c>
      <c r="H38" s="338"/>
    </row>
    <row r="39" spans="2:8" ht="14.25" thickBot="1">
      <c r="B39" s="332"/>
      <c r="C39" s="215" t="s">
        <v>246</v>
      </c>
      <c r="D39" s="216" t="s">
        <v>34</v>
      </c>
      <c r="E39" s="216" t="s">
        <v>246</v>
      </c>
      <c r="F39" s="216" t="s">
        <v>34</v>
      </c>
      <c r="G39" s="216" t="s">
        <v>246</v>
      </c>
      <c r="H39" s="217" t="s">
        <v>34</v>
      </c>
    </row>
    <row r="40" spans="2:8" ht="93.75" thickBot="1" thickTop="1">
      <c r="B40" s="218" t="s">
        <v>434</v>
      </c>
      <c r="C40" s="219">
        <v>303</v>
      </c>
      <c r="D40" s="220">
        <v>1</v>
      </c>
      <c r="E40" s="221">
        <v>0</v>
      </c>
      <c r="F40" s="220">
        <v>0</v>
      </c>
      <c r="G40" s="221">
        <v>303</v>
      </c>
      <c r="H40" s="222">
        <v>1</v>
      </c>
    </row>
    <row r="41" spans="2:8" ht="14.25" thickTop="1">
      <c r="B41" s="168"/>
      <c r="C41" s="168"/>
      <c r="D41" s="168"/>
      <c r="E41" s="168"/>
      <c r="F41" s="168"/>
      <c r="G41" s="168"/>
      <c r="H41" s="168"/>
    </row>
    <row r="42" spans="2:8" ht="14.25">
      <c r="B42" s="323" t="s">
        <v>435</v>
      </c>
      <c r="C42" s="323"/>
      <c r="D42" s="323"/>
      <c r="E42" s="323"/>
      <c r="F42" s="323"/>
      <c r="G42" s="168"/>
      <c r="H42" s="168"/>
    </row>
    <row r="43" spans="2:8" ht="14.25" thickBot="1">
      <c r="B43" s="223" t="s">
        <v>254</v>
      </c>
      <c r="C43" s="168"/>
      <c r="D43" s="168"/>
      <c r="E43" s="168"/>
      <c r="F43" s="168"/>
      <c r="G43" s="168"/>
      <c r="H43" s="168"/>
    </row>
    <row r="44" spans="2:8" ht="14.25" thickTop="1">
      <c r="B44" s="339"/>
      <c r="C44" s="340"/>
      <c r="D44" s="333" t="s">
        <v>432</v>
      </c>
      <c r="E44" s="334"/>
      <c r="F44" s="335" t="s">
        <v>24</v>
      </c>
      <c r="G44" s="168"/>
      <c r="H44" s="168"/>
    </row>
    <row r="45" spans="2:8" ht="14.25" thickBot="1">
      <c r="B45" s="341"/>
      <c r="C45" s="342"/>
      <c r="D45" s="215" t="s">
        <v>406</v>
      </c>
      <c r="E45" s="216" t="s">
        <v>407</v>
      </c>
      <c r="F45" s="343"/>
      <c r="G45" s="168"/>
      <c r="H45" s="168"/>
    </row>
    <row r="46" spans="2:8" ht="14.25" thickTop="1">
      <c r="B46" s="326" t="s">
        <v>431</v>
      </c>
      <c r="C46" s="197" t="s">
        <v>406</v>
      </c>
      <c r="D46" s="198">
        <v>22</v>
      </c>
      <c r="E46" s="199">
        <v>4</v>
      </c>
      <c r="F46" s="200">
        <v>26</v>
      </c>
      <c r="G46" s="168"/>
      <c r="H46" s="168"/>
    </row>
    <row r="47" spans="2:8" ht="14.25">
      <c r="B47" s="328"/>
      <c r="C47" s="207" t="s">
        <v>407</v>
      </c>
      <c r="D47" s="208">
        <v>1</v>
      </c>
      <c r="E47" s="224">
        <v>276</v>
      </c>
      <c r="F47" s="225">
        <v>277</v>
      </c>
      <c r="G47" s="168"/>
      <c r="H47" s="168"/>
    </row>
    <row r="48" spans="2:8" ht="14.25" thickBot="1">
      <c r="B48" s="327" t="s">
        <v>24</v>
      </c>
      <c r="C48" s="329"/>
      <c r="D48" s="202">
        <v>23</v>
      </c>
      <c r="E48" s="203">
        <v>280</v>
      </c>
      <c r="F48" s="204">
        <v>303</v>
      </c>
      <c r="G48" s="168"/>
      <c r="H48" s="168"/>
    </row>
    <row r="49" spans="2:8" ht="14.25" thickTop="1">
      <c r="B49" s="168"/>
      <c r="C49" s="168"/>
      <c r="D49" s="168"/>
      <c r="E49" s="168"/>
      <c r="F49" s="168"/>
      <c r="G49" s="168"/>
      <c r="H49" s="168"/>
    </row>
    <row r="50" spans="2:8" ht="14.25" thickBot="1">
      <c r="B50" s="323" t="s">
        <v>255</v>
      </c>
      <c r="C50" s="323"/>
      <c r="D50" s="323"/>
      <c r="E50" s="323"/>
      <c r="F50" s="323"/>
      <c r="G50" s="323"/>
      <c r="H50" s="168"/>
    </row>
    <row r="51" spans="2:8" ht="36" thickBot="1" thickTop="1">
      <c r="B51" s="226"/>
      <c r="C51" s="194" t="s">
        <v>25</v>
      </c>
      <c r="D51" s="195" t="s">
        <v>256</v>
      </c>
      <c r="E51" s="195" t="s">
        <v>257</v>
      </c>
      <c r="F51" s="195" t="s">
        <v>258</v>
      </c>
      <c r="G51" s="196" t="s">
        <v>259</v>
      </c>
      <c r="H51" s="168"/>
    </row>
    <row r="52" spans="2:8" ht="23.25" thickTop="1">
      <c r="B52" s="227" t="s">
        <v>260</v>
      </c>
      <c r="C52" s="228">
        <v>240.54414387997815</v>
      </c>
      <c r="D52" s="199">
        <v>1</v>
      </c>
      <c r="E52" s="229">
        <v>2.992667177174952E-54</v>
      </c>
      <c r="F52" s="230"/>
      <c r="G52" s="231"/>
      <c r="H52" s="168"/>
    </row>
    <row r="53" spans="2:8" ht="23.25">
      <c r="B53" s="232" t="s">
        <v>261</v>
      </c>
      <c r="C53" s="233">
        <v>228.68273719148925</v>
      </c>
      <c r="D53" s="224">
        <v>1</v>
      </c>
      <c r="E53" s="234">
        <v>1.155098845218717E-51</v>
      </c>
      <c r="F53" s="235"/>
      <c r="G53" s="236"/>
      <c r="H53" s="168"/>
    </row>
    <row r="54" spans="2:8" ht="23.25">
      <c r="B54" s="232" t="s">
        <v>262</v>
      </c>
      <c r="C54" s="233">
        <v>127.2379507388462</v>
      </c>
      <c r="D54" s="224">
        <v>1</v>
      </c>
      <c r="E54" s="234">
        <v>1.6478327699218533E-29</v>
      </c>
      <c r="F54" s="235"/>
      <c r="G54" s="236"/>
      <c r="H54" s="168"/>
    </row>
    <row r="55" spans="2:8" ht="23.25">
      <c r="B55" s="232" t="s">
        <v>263</v>
      </c>
      <c r="C55" s="237"/>
      <c r="D55" s="235"/>
      <c r="E55" s="235"/>
      <c r="F55" s="234">
        <v>2.1313801186245898E-28</v>
      </c>
      <c r="G55" s="238">
        <v>2.1313801186245898E-28</v>
      </c>
      <c r="H55" s="168"/>
    </row>
    <row r="56" spans="2:8" ht="34.5">
      <c r="B56" s="232" t="s">
        <v>264</v>
      </c>
      <c r="C56" s="233">
        <v>239.75026881766794</v>
      </c>
      <c r="D56" s="224">
        <v>1</v>
      </c>
      <c r="E56" s="234">
        <v>4.4581860137132063E-54</v>
      </c>
      <c r="F56" s="235"/>
      <c r="G56" s="236"/>
      <c r="H56" s="168"/>
    </row>
    <row r="57" spans="2:8" ht="23.25" thickBot="1">
      <c r="B57" s="239" t="s">
        <v>32</v>
      </c>
      <c r="C57" s="202">
        <v>303</v>
      </c>
      <c r="D57" s="240"/>
      <c r="E57" s="240"/>
      <c r="F57" s="240"/>
      <c r="G57" s="212"/>
      <c r="H57" s="168"/>
    </row>
    <row r="58" spans="2:8" ht="14.25" thickTop="1">
      <c r="B58" s="168"/>
      <c r="C58" s="168"/>
      <c r="D58" s="168"/>
      <c r="E58" s="168"/>
      <c r="F58" s="168"/>
      <c r="G58" s="168"/>
      <c r="H58" s="168"/>
    </row>
    <row r="59" spans="2:8" ht="14.25">
      <c r="B59" s="168"/>
      <c r="C59" s="168"/>
      <c r="D59" s="168"/>
      <c r="E59" s="168"/>
      <c r="F59" s="168"/>
      <c r="G59" s="168"/>
      <c r="H59" s="168"/>
    </row>
    <row r="60" spans="2:8" ht="14.25">
      <c r="B60" s="168"/>
      <c r="C60" s="168"/>
      <c r="D60" s="168"/>
      <c r="E60" s="168"/>
      <c r="F60" s="168"/>
      <c r="G60" s="168"/>
      <c r="H60" s="168"/>
    </row>
    <row r="61" spans="2:8" ht="14.25" thickBot="1">
      <c r="B61" s="323" t="s">
        <v>265</v>
      </c>
      <c r="C61" s="323"/>
      <c r="D61" s="323"/>
      <c r="E61" s="323"/>
      <c r="F61" s="323"/>
      <c r="G61" s="323"/>
      <c r="H61" s="168"/>
    </row>
    <row r="62" spans="2:8" ht="24.75" thickBot="1" thickTop="1">
      <c r="B62" s="324"/>
      <c r="C62" s="325"/>
      <c r="D62" s="194" t="s">
        <v>25</v>
      </c>
      <c r="E62" s="195" t="s">
        <v>266</v>
      </c>
      <c r="F62" s="195" t="s">
        <v>267</v>
      </c>
      <c r="G62" s="196" t="s">
        <v>26</v>
      </c>
      <c r="H62" s="168"/>
    </row>
    <row r="63" spans="2:8" ht="14.25" thickTop="1">
      <c r="B63" s="326" t="s">
        <v>268</v>
      </c>
      <c r="C63" s="197" t="s">
        <v>269</v>
      </c>
      <c r="D63" s="241">
        <v>0.8909966679568218</v>
      </c>
      <c r="E63" s="230"/>
      <c r="F63" s="230"/>
      <c r="G63" s="242">
        <v>2.992667177174952E-54</v>
      </c>
      <c r="H63" s="168"/>
    </row>
    <row r="64" spans="2:8" ht="14.25">
      <c r="B64" s="328"/>
      <c r="C64" s="207" t="s">
        <v>270</v>
      </c>
      <c r="D64" s="243">
        <v>0.8909966679568218</v>
      </c>
      <c r="E64" s="235"/>
      <c r="F64" s="235"/>
      <c r="G64" s="238">
        <v>2.992667177174952E-54</v>
      </c>
      <c r="H64" s="168"/>
    </row>
    <row r="65" spans="2:8" ht="23.25">
      <c r="B65" s="244" t="s">
        <v>27</v>
      </c>
      <c r="C65" s="207" t="s">
        <v>28</v>
      </c>
      <c r="D65" s="243">
        <v>0.8909966679568216</v>
      </c>
      <c r="E65" s="234">
        <v>0.04739166181942905</v>
      </c>
      <c r="F65" s="245">
        <v>34.04819229233678</v>
      </c>
      <c r="G65" s="238">
        <v>3.081020121584949E-105</v>
      </c>
      <c r="H65" s="168"/>
    </row>
    <row r="66" spans="2:8" ht="23.25">
      <c r="B66" s="244" t="s">
        <v>29</v>
      </c>
      <c r="C66" s="207" t="s">
        <v>30</v>
      </c>
      <c r="D66" s="243">
        <v>0.8909966679568218</v>
      </c>
      <c r="E66" s="234">
        <v>0.04739166181942905</v>
      </c>
      <c r="F66" s="245">
        <v>34.04819229233681</v>
      </c>
      <c r="G66" s="238">
        <v>3.081020121584336E-105</v>
      </c>
      <c r="H66" s="168"/>
    </row>
    <row r="67" spans="2:8" ht="23.25">
      <c r="B67" s="244" t="s">
        <v>31</v>
      </c>
      <c r="C67" s="207" t="s">
        <v>17</v>
      </c>
      <c r="D67" s="243">
        <v>0.8890191194784266</v>
      </c>
      <c r="E67" s="234">
        <v>0.048972604799795275</v>
      </c>
      <c r="F67" s="245">
        <v>15.509485609780072</v>
      </c>
      <c r="G67" s="238">
        <v>2.9926671771795697E-54</v>
      </c>
      <c r="H67" s="168"/>
    </row>
    <row r="68" spans="2:8" ht="14.25" thickBot="1">
      <c r="B68" s="327" t="s">
        <v>32</v>
      </c>
      <c r="C68" s="329"/>
      <c r="D68" s="202">
        <v>303</v>
      </c>
      <c r="E68" s="240"/>
      <c r="F68" s="240"/>
      <c r="G68" s="212"/>
      <c r="H68" s="168"/>
    </row>
    <row r="69" spans="2:8" ht="14.25" thickTop="1">
      <c r="B69" s="168"/>
      <c r="C69" s="168"/>
      <c r="D69" s="168"/>
      <c r="E69" s="168"/>
      <c r="F69" s="168"/>
      <c r="G69" s="168"/>
      <c r="H69" s="168"/>
    </row>
    <row r="70" spans="2:8" ht="14.25">
      <c r="B70" s="168"/>
      <c r="C70" s="168"/>
      <c r="D70" s="168"/>
      <c r="E70" s="168"/>
      <c r="F70" s="168"/>
      <c r="G70" s="168"/>
      <c r="H70" s="168"/>
    </row>
    <row r="71" spans="2:8" ht="14.25">
      <c r="B71" s="168"/>
      <c r="C71" s="168"/>
      <c r="D71" s="168"/>
      <c r="E71" s="168"/>
      <c r="F71" s="168"/>
      <c r="G71" s="168"/>
      <c r="H71" s="168"/>
    </row>
  </sheetData>
  <sheetProtection/>
  <mergeCells count="29">
    <mergeCell ref="B50:G50"/>
    <mergeCell ref="B61:G61"/>
    <mergeCell ref="B62:C62"/>
    <mergeCell ref="B63:B64"/>
    <mergeCell ref="B68:C68"/>
    <mergeCell ref="B42:F42"/>
    <mergeCell ref="B44:C45"/>
    <mergeCell ref="D44:E44"/>
    <mergeCell ref="F44:F45"/>
    <mergeCell ref="B46:B47"/>
    <mergeCell ref="B48:C48"/>
    <mergeCell ref="B36:H36"/>
    <mergeCell ref="B37:B39"/>
    <mergeCell ref="C37:H37"/>
    <mergeCell ref="C38:D38"/>
    <mergeCell ref="E38:F38"/>
    <mergeCell ref="G38:H38"/>
    <mergeCell ref="B21:G21"/>
    <mergeCell ref="B22:C22"/>
    <mergeCell ref="B23:B25"/>
    <mergeCell ref="B27:G27"/>
    <mergeCell ref="B28:C28"/>
    <mergeCell ref="B29:B31"/>
    <mergeCell ref="B7:F7"/>
    <mergeCell ref="B8:C8"/>
    <mergeCell ref="B9:B10"/>
    <mergeCell ref="B15:G15"/>
    <mergeCell ref="B16:C16"/>
    <mergeCell ref="B17:B1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1"/>
  <dimension ref="B2:N88"/>
  <sheetViews>
    <sheetView showGridLines="0" zoomScalePageLayoutView="0" workbookViewId="0" topLeftCell="A1">
      <selection activeCell="A1" sqref="A1"/>
    </sheetView>
  </sheetViews>
  <sheetFormatPr defaultColWidth="9.140625" defaultRowHeight="15"/>
  <cols>
    <col min="1" max="1" width="9.00390625" style="168" customWidth="1"/>
  </cols>
  <sheetData>
    <row r="1" s="168" customFormat="1" ht="14.25"/>
    <row r="2" spans="2:14" ht="14.25">
      <c r="B2" s="120" t="s">
        <v>338</v>
      </c>
      <c r="C2" s="121"/>
      <c r="D2" s="121"/>
      <c r="E2" s="121"/>
      <c r="F2" s="121"/>
      <c r="G2" s="121"/>
      <c r="H2" s="121"/>
      <c r="I2" s="121"/>
      <c r="J2" s="121"/>
      <c r="K2" s="121"/>
      <c r="L2" s="121"/>
      <c r="M2" s="121"/>
      <c r="N2" s="121"/>
    </row>
    <row r="3" spans="2:14" ht="14.25">
      <c r="B3" s="121"/>
      <c r="C3" s="121"/>
      <c r="D3" s="121"/>
      <c r="E3" s="121"/>
      <c r="F3" s="121"/>
      <c r="G3" s="121"/>
      <c r="H3" s="121"/>
      <c r="I3" s="121"/>
      <c r="J3" s="121"/>
      <c r="K3" s="121"/>
      <c r="L3" s="121"/>
      <c r="M3" s="121"/>
      <c r="N3" s="121"/>
    </row>
    <row r="4" spans="2:14" ht="14.25">
      <c r="B4" s="121"/>
      <c r="C4" s="121"/>
      <c r="D4" s="121"/>
      <c r="E4" s="121"/>
      <c r="F4" s="121"/>
      <c r="G4" s="121"/>
      <c r="H4" s="121"/>
      <c r="I4" s="121"/>
      <c r="J4" s="121"/>
      <c r="K4" s="121"/>
      <c r="L4" s="121"/>
      <c r="M4" s="121"/>
      <c r="N4" s="121"/>
    </row>
    <row r="5" spans="2:14" ht="18" customHeight="1">
      <c r="B5" s="122" t="s">
        <v>242</v>
      </c>
      <c r="C5" s="121"/>
      <c r="D5" s="121"/>
      <c r="E5" s="121"/>
      <c r="F5" s="121"/>
      <c r="G5" s="121"/>
      <c r="H5" s="121"/>
      <c r="I5" s="121"/>
      <c r="J5" s="121"/>
      <c r="K5" s="121"/>
      <c r="L5" s="121"/>
      <c r="M5" s="121"/>
      <c r="N5" s="121"/>
    </row>
    <row r="6" spans="2:14" ht="14.25">
      <c r="B6" s="121"/>
      <c r="C6" s="121"/>
      <c r="D6" s="121"/>
      <c r="E6" s="121"/>
      <c r="F6" s="121"/>
      <c r="G6" s="121"/>
      <c r="H6" s="121"/>
      <c r="I6" s="121"/>
      <c r="J6" s="121"/>
      <c r="K6" s="121"/>
      <c r="L6" s="121"/>
      <c r="M6" s="121"/>
      <c r="N6" s="121"/>
    </row>
    <row r="7" spans="2:14" ht="75" customHeight="1" thickBot="1">
      <c r="B7" s="302" t="s">
        <v>243</v>
      </c>
      <c r="C7" s="302"/>
      <c r="D7" s="302"/>
      <c r="E7" s="302"/>
      <c r="F7" s="302"/>
      <c r="G7" s="121"/>
      <c r="H7" s="121"/>
      <c r="I7" s="121"/>
      <c r="J7" s="121"/>
      <c r="K7" s="121"/>
      <c r="L7" s="121"/>
      <c r="M7" s="121"/>
      <c r="N7" s="121"/>
    </row>
    <row r="8" spans="2:14" ht="82.5" customHeight="1" thickBot="1" thickTop="1">
      <c r="B8" s="303"/>
      <c r="C8" s="304"/>
      <c r="D8" s="104" t="s">
        <v>339</v>
      </c>
      <c r="E8" s="105" t="s">
        <v>340</v>
      </c>
      <c r="F8" s="106" t="s">
        <v>341</v>
      </c>
      <c r="G8" s="121"/>
      <c r="H8" s="121"/>
      <c r="I8" s="121"/>
      <c r="J8" s="121"/>
      <c r="K8" s="121"/>
      <c r="L8" s="121"/>
      <c r="M8" s="121"/>
      <c r="N8" s="121"/>
    </row>
    <row r="9" spans="2:14" ht="18" customHeight="1" thickTop="1">
      <c r="B9" s="305" t="s">
        <v>246</v>
      </c>
      <c r="C9" s="107" t="s">
        <v>37</v>
      </c>
      <c r="D9" s="108">
        <v>303</v>
      </c>
      <c r="E9" s="123">
        <v>303</v>
      </c>
      <c r="F9" s="124">
        <v>303</v>
      </c>
      <c r="G9" s="121"/>
      <c r="H9" s="121"/>
      <c r="I9" s="121"/>
      <c r="J9" s="121"/>
      <c r="K9" s="121"/>
      <c r="L9" s="121"/>
      <c r="M9" s="121"/>
      <c r="N9" s="121"/>
    </row>
    <row r="10" spans="2:14" ht="18" customHeight="1" thickBot="1">
      <c r="B10" s="306"/>
      <c r="C10" s="166" t="s">
        <v>247</v>
      </c>
      <c r="D10" s="116">
        <v>0</v>
      </c>
      <c r="E10" s="125">
        <v>0</v>
      </c>
      <c r="F10" s="126">
        <v>0</v>
      </c>
      <c r="G10" s="121"/>
      <c r="H10" s="121"/>
      <c r="I10" s="121"/>
      <c r="J10" s="121"/>
      <c r="K10" s="121"/>
      <c r="L10" s="121"/>
      <c r="M10" s="121"/>
      <c r="N10" s="121"/>
    </row>
    <row r="11" spans="2:14" ht="18" customHeight="1" thickTop="1">
      <c r="B11" s="121"/>
      <c r="C11" s="121"/>
      <c r="D11" s="121"/>
      <c r="E11" s="121"/>
      <c r="F11" s="121"/>
      <c r="G11" s="121"/>
      <c r="H11" s="121"/>
      <c r="I11" s="121"/>
      <c r="J11" s="121"/>
      <c r="K11" s="121"/>
      <c r="L11" s="121"/>
      <c r="M11" s="121"/>
      <c r="N11" s="121"/>
    </row>
    <row r="12" spans="2:14" ht="18" customHeight="1">
      <c r="B12" s="121"/>
      <c r="C12" s="121"/>
      <c r="D12" s="121"/>
      <c r="E12" s="121"/>
      <c r="F12" s="121"/>
      <c r="G12" s="121"/>
      <c r="H12" s="121"/>
      <c r="I12" s="121"/>
      <c r="J12" s="121"/>
      <c r="K12" s="121"/>
      <c r="L12" s="121"/>
      <c r="M12" s="121"/>
      <c r="N12" s="121"/>
    </row>
    <row r="13" spans="2:14" ht="18" customHeight="1">
      <c r="B13" s="122" t="s">
        <v>248</v>
      </c>
      <c r="C13" s="121"/>
      <c r="D13" s="121"/>
      <c r="E13" s="121"/>
      <c r="F13" s="121"/>
      <c r="G13" s="121"/>
      <c r="H13" s="121"/>
      <c r="I13" s="121"/>
      <c r="J13" s="121"/>
      <c r="K13" s="121"/>
      <c r="L13" s="121"/>
      <c r="M13" s="121"/>
      <c r="N13" s="121"/>
    </row>
    <row r="14" spans="2:14" ht="18" customHeight="1">
      <c r="B14" s="121"/>
      <c r="C14" s="121"/>
      <c r="D14" s="121"/>
      <c r="E14" s="121"/>
      <c r="F14" s="121"/>
      <c r="G14" s="121"/>
      <c r="H14" s="121"/>
      <c r="I14" s="121"/>
      <c r="J14" s="121"/>
      <c r="K14" s="121"/>
      <c r="L14" s="121"/>
      <c r="M14" s="121"/>
      <c r="N14" s="121"/>
    </row>
    <row r="15" spans="2:14" ht="18" customHeight="1" thickBot="1">
      <c r="B15" s="302" t="s">
        <v>339</v>
      </c>
      <c r="C15" s="302"/>
      <c r="D15" s="302"/>
      <c r="E15" s="302"/>
      <c r="F15" s="302"/>
      <c r="G15" s="302"/>
      <c r="H15" s="121"/>
      <c r="I15" s="121"/>
      <c r="J15" s="121"/>
      <c r="K15" s="121"/>
      <c r="L15" s="121"/>
      <c r="M15" s="121"/>
      <c r="N15" s="121"/>
    </row>
    <row r="16" spans="2:14" ht="18" customHeight="1" thickBot="1" thickTop="1">
      <c r="B16" s="303"/>
      <c r="C16" s="304"/>
      <c r="D16" s="104" t="s">
        <v>33</v>
      </c>
      <c r="E16" s="105" t="s">
        <v>34</v>
      </c>
      <c r="F16" s="105" t="s">
        <v>35</v>
      </c>
      <c r="G16" s="106" t="s">
        <v>36</v>
      </c>
      <c r="H16" s="121"/>
      <c r="I16" s="121"/>
      <c r="J16" s="121"/>
      <c r="K16" s="121"/>
      <c r="L16" s="121"/>
      <c r="M16" s="121"/>
      <c r="N16" s="121"/>
    </row>
    <row r="17" spans="2:14" ht="23.25" thickTop="1">
      <c r="B17" s="305" t="s">
        <v>37</v>
      </c>
      <c r="C17" s="107" t="s">
        <v>342</v>
      </c>
      <c r="D17" s="108">
        <v>6</v>
      </c>
      <c r="E17" s="109">
        <v>1.9801980198019802</v>
      </c>
      <c r="F17" s="109">
        <v>1.9801980198019802</v>
      </c>
      <c r="G17" s="110">
        <v>1.9801980198019802</v>
      </c>
      <c r="H17" s="121"/>
      <c r="I17" s="121"/>
      <c r="J17" s="121"/>
      <c r="K17" s="121"/>
      <c r="L17" s="121"/>
      <c r="M17" s="121"/>
      <c r="N17" s="121"/>
    </row>
    <row r="18" spans="2:14" ht="34.5">
      <c r="B18" s="307"/>
      <c r="C18" s="111" t="s">
        <v>343</v>
      </c>
      <c r="D18" s="112">
        <v>28</v>
      </c>
      <c r="E18" s="113">
        <v>9.24092409240924</v>
      </c>
      <c r="F18" s="113">
        <v>9.24092409240924</v>
      </c>
      <c r="G18" s="114">
        <v>11.221122112211221</v>
      </c>
      <c r="H18" s="121"/>
      <c r="I18" s="121"/>
      <c r="J18" s="121"/>
      <c r="K18" s="121"/>
      <c r="L18" s="121"/>
      <c r="M18" s="121"/>
      <c r="N18" s="121"/>
    </row>
    <row r="19" spans="2:14" ht="23.25">
      <c r="B19" s="307"/>
      <c r="C19" s="111" t="s">
        <v>344</v>
      </c>
      <c r="D19" s="112">
        <v>13</v>
      </c>
      <c r="E19" s="113">
        <v>4.29042904290429</v>
      </c>
      <c r="F19" s="113">
        <v>4.29042904290429</v>
      </c>
      <c r="G19" s="114">
        <v>15.51155115511551</v>
      </c>
      <c r="H19" s="121"/>
      <c r="I19" s="121"/>
      <c r="J19" s="121"/>
      <c r="K19" s="121"/>
      <c r="L19" s="121"/>
      <c r="M19" s="121"/>
      <c r="N19" s="121"/>
    </row>
    <row r="20" spans="2:14" ht="14.25">
      <c r="B20" s="307"/>
      <c r="C20" s="111" t="s">
        <v>345</v>
      </c>
      <c r="D20" s="112">
        <v>45</v>
      </c>
      <c r="E20" s="113">
        <v>14.85148514851485</v>
      </c>
      <c r="F20" s="113">
        <v>14.85148514851485</v>
      </c>
      <c r="G20" s="114">
        <v>30.363036303630363</v>
      </c>
      <c r="H20" s="121"/>
      <c r="I20" s="121"/>
      <c r="J20" s="121"/>
      <c r="K20" s="121"/>
      <c r="L20" s="121"/>
      <c r="M20" s="121"/>
      <c r="N20" s="121"/>
    </row>
    <row r="21" spans="2:14" ht="23.25">
      <c r="B21" s="307"/>
      <c r="C21" s="111" t="s">
        <v>346</v>
      </c>
      <c r="D21" s="112">
        <v>188</v>
      </c>
      <c r="E21" s="113">
        <v>62.04620462046204</v>
      </c>
      <c r="F21" s="113">
        <v>62.04620462046204</v>
      </c>
      <c r="G21" s="114">
        <v>92.4092409240924</v>
      </c>
      <c r="H21" s="121"/>
      <c r="I21" s="121"/>
      <c r="J21" s="121"/>
      <c r="K21" s="121"/>
      <c r="L21" s="121"/>
      <c r="M21" s="121"/>
      <c r="N21" s="121"/>
    </row>
    <row r="22" spans="2:14" ht="14.25">
      <c r="B22" s="307"/>
      <c r="C22" s="111" t="s">
        <v>347</v>
      </c>
      <c r="D22" s="112">
        <v>11</v>
      </c>
      <c r="E22" s="113">
        <v>3.6303630363036308</v>
      </c>
      <c r="F22" s="113">
        <v>3.6303630363036308</v>
      </c>
      <c r="G22" s="114">
        <v>96.03960396039604</v>
      </c>
      <c r="H22" s="121"/>
      <c r="I22" s="121"/>
      <c r="J22" s="121"/>
      <c r="K22" s="121"/>
      <c r="L22" s="121"/>
      <c r="M22" s="121"/>
      <c r="N22" s="121"/>
    </row>
    <row r="23" spans="2:14" ht="14.25">
      <c r="B23" s="307"/>
      <c r="C23" s="111" t="s">
        <v>348</v>
      </c>
      <c r="D23" s="112">
        <v>2</v>
      </c>
      <c r="E23" s="164">
        <v>0.6600660066006601</v>
      </c>
      <c r="F23" s="164">
        <v>0.6600660066006601</v>
      </c>
      <c r="G23" s="114">
        <v>96.69966996699671</v>
      </c>
      <c r="H23" s="121"/>
      <c r="I23" s="121"/>
      <c r="J23" s="121"/>
      <c r="K23" s="121"/>
      <c r="L23" s="121"/>
      <c r="M23" s="121"/>
      <c r="N23" s="121"/>
    </row>
    <row r="24" spans="2:14" ht="34.5">
      <c r="B24" s="307"/>
      <c r="C24" s="111" t="s">
        <v>349</v>
      </c>
      <c r="D24" s="112">
        <v>9</v>
      </c>
      <c r="E24" s="113">
        <v>2.9702970297029703</v>
      </c>
      <c r="F24" s="113">
        <v>2.9702970297029703</v>
      </c>
      <c r="G24" s="114">
        <v>99.66996699669967</v>
      </c>
      <c r="H24" s="121"/>
      <c r="I24" s="121"/>
      <c r="J24" s="121"/>
      <c r="K24" s="121"/>
      <c r="L24" s="121"/>
      <c r="M24" s="121"/>
      <c r="N24" s="121"/>
    </row>
    <row r="25" spans="2:14" ht="14.25">
      <c r="B25" s="307"/>
      <c r="C25" s="111" t="s">
        <v>350</v>
      </c>
      <c r="D25" s="112">
        <v>1</v>
      </c>
      <c r="E25" s="164">
        <v>0.33003300330033003</v>
      </c>
      <c r="F25" s="164">
        <v>0.33003300330033003</v>
      </c>
      <c r="G25" s="114">
        <v>100</v>
      </c>
      <c r="H25" s="121"/>
      <c r="I25" s="121"/>
      <c r="J25" s="121"/>
      <c r="K25" s="121"/>
      <c r="L25" s="121"/>
      <c r="M25" s="121"/>
      <c r="N25" s="121"/>
    </row>
    <row r="26" spans="2:14" ht="14.25" thickBot="1">
      <c r="B26" s="306"/>
      <c r="C26" s="166" t="s">
        <v>24</v>
      </c>
      <c r="D26" s="116">
        <v>303</v>
      </c>
      <c r="E26" s="117">
        <v>100</v>
      </c>
      <c r="F26" s="117">
        <v>100</v>
      </c>
      <c r="G26" s="118"/>
      <c r="H26" s="121"/>
      <c r="I26" s="121"/>
      <c r="J26" s="121"/>
      <c r="K26" s="121"/>
      <c r="L26" s="121"/>
      <c r="M26" s="121"/>
      <c r="N26" s="121"/>
    </row>
    <row r="27" spans="2:14" ht="14.25" thickTop="1">
      <c r="B27" s="121"/>
      <c r="C27" s="121"/>
      <c r="D27" s="121"/>
      <c r="E27" s="121"/>
      <c r="F27" s="121"/>
      <c r="G27" s="121"/>
      <c r="H27" s="121"/>
      <c r="I27" s="121"/>
      <c r="J27" s="121"/>
      <c r="K27" s="121"/>
      <c r="L27" s="121"/>
      <c r="M27" s="121"/>
      <c r="N27" s="121"/>
    </row>
    <row r="28" spans="2:14" ht="14.25" thickBot="1">
      <c r="B28" s="302" t="s">
        <v>340</v>
      </c>
      <c r="C28" s="302"/>
      <c r="D28" s="302"/>
      <c r="E28" s="302"/>
      <c r="F28" s="302"/>
      <c r="G28" s="302"/>
      <c r="H28" s="121"/>
      <c r="I28" s="121"/>
      <c r="J28" s="121"/>
      <c r="K28" s="121"/>
      <c r="L28" s="121"/>
      <c r="M28" s="121"/>
      <c r="N28" s="121"/>
    </row>
    <row r="29" spans="2:14" ht="24.75" thickBot="1" thickTop="1">
      <c r="B29" s="303"/>
      <c r="C29" s="304"/>
      <c r="D29" s="104" t="s">
        <v>33</v>
      </c>
      <c r="E29" s="105" t="s">
        <v>34</v>
      </c>
      <c r="F29" s="105" t="s">
        <v>35</v>
      </c>
      <c r="G29" s="106" t="s">
        <v>36</v>
      </c>
      <c r="H29" s="121"/>
      <c r="I29" s="121"/>
      <c r="J29" s="121"/>
      <c r="K29" s="121"/>
      <c r="L29" s="121"/>
      <c r="M29" s="121"/>
      <c r="N29" s="121"/>
    </row>
    <row r="30" spans="2:14" ht="23.25" thickTop="1">
      <c r="B30" s="305" t="s">
        <v>37</v>
      </c>
      <c r="C30" s="107" t="s">
        <v>342</v>
      </c>
      <c r="D30" s="108">
        <v>6</v>
      </c>
      <c r="E30" s="109">
        <v>1.9801980198019802</v>
      </c>
      <c r="F30" s="109">
        <v>1.9801980198019802</v>
      </c>
      <c r="G30" s="110">
        <v>1.9801980198019802</v>
      </c>
      <c r="H30" s="121"/>
      <c r="I30" s="121"/>
      <c r="J30" s="121"/>
      <c r="K30" s="121"/>
      <c r="L30" s="121"/>
      <c r="M30" s="121"/>
      <c r="N30" s="121"/>
    </row>
    <row r="31" spans="2:14" ht="34.5">
      <c r="B31" s="307"/>
      <c r="C31" s="111" t="s">
        <v>343</v>
      </c>
      <c r="D31" s="112">
        <v>35</v>
      </c>
      <c r="E31" s="113">
        <v>11.55115511551155</v>
      </c>
      <c r="F31" s="113">
        <v>11.55115511551155</v>
      </c>
      <c r="G31" s="114">
        <v>13.531353135313532</v>
      </c>
      <c r="H31" s="121"/>
      <c r="I31" s="121"/>
      <c r="J31" s="121"/>
      <c r="K31" s="121"/>
      <c r="L31" s="121"/>
      <c r="M31" s="121"/>
      <c r="N31" s="121"/>
    </row>
    <row r="32" spans="2:14" ht="23.25">
      <c r="B32" s="307"/>
      <c r="C32" s="111" t="s">
        <v>344</v>
      </c>
      <c r="D32" s="112">
        <v>7</v>
      </c>
      <c r="E32" s="113">
        <v>2.31023102310231</v>
      </c>
      <c r="F32" s="113">
        <v>2.31023102310231</v>
      </c>
      <c r="G32" s="114">
        <v>15.841584158415841</v>
      </c>
      <c r="H32" s="121"/>
      <c r="I32" s="121"/>
      <c r="J32" s="121"/>
      <c r="K32" s="121"/>
      <c r="L32" s="121"/>
      <c r="M32" s="121"/>
      <c r="N32" s="121"/>
    </row>
    <row r="33" spans="2:14" ht="14.25">
      <c r="B33" s="307"/>
      <c r="C33" s="111" t="s">
        <v>345</v>
      </c>
      <c r="D33" s="112">
        <v>45</v>
      </c>
      <c r="E33" s="113">
        <v>14.85148514851485</v>
      </c>
      <c r="F33" s="113">
        <v>14.85148514851485</v>
      </c>
      <c r="G33" s="114">
        <v>30.693069306930692</v>
      </c>
      <c r="H33" s="121"/>
      <c r="I33" s="121"/>
      <c r="J33" s="121"/>
      <c r="K33" s="121"/>
      <c r="L33" s="121"/>
      <c r="M33" s="121"/>
      <c r="N33" s="121"/>
    </row>
    <row r="34" spans="2:14" ht="23.25">
      <c r="B34" s="307"/>
      <c r="C34" s="111" t="s">
        <v>346</v>
      </c>
      <c r="D34" s="112">
        <v>187</v>
      </c>
      <c r="E34" s="113">
        <v>61.71617161716172</v>
      </c>
      <c r="F34" s="113">
        <v>61.71617161716172</v>
      </c>
      <c r="G34" s="114">
        <v>92.4092409240924</v>
      </c>
      <c r="H34" s="121"/>
      <c r="I34" s="121"/>
      <c r="J34" s="121"/>
      <c r="K34" s="121"/>
      <c r="L34" s="121"/>
      <c r="M34" s="121"/>
      <c r="N34" s="121"/>
    </row>
    <row r="35" spans="2:14" ht="14.25">
      <c r="B35" s="307"/>
      <c r="C35" s="111" t="s">
        <v>347</v>
      </c>
      <c r="D35" s="112">
        <v>9</v>
      </c>
      <c r="E35" s="113">
        <v>2.9702970297029703</v>
      </c>
      <c r="F35" s="113">
        <v>2.9702970297029703</v>
      </c>
      <c r="G35" s="114">
        <v>95.37953795379538</v>
      </c>
      <c r="H35" s="121"/>
      <c r="I35" s="121"/>
      <c r="J35" s="121"/>
      <c r="K35" s="121"/>
      <c r="L35" s="121"/>
      <c r="M35" s="121"/>
      <c r="N35" s="121"/>
    </row>
    <row r="36" spans="2:14" ht="14.25">
      <c r="B36" s="307"/>
      <c r="C36" s="111" t="s">
        <v>348</v>
      </c>
      <c r="D36" s="112">
        <v>4</v>
      </c>
      <c r="E36" s="113">
        <v>1.3201320132013201</v>
      </c>
      <c r="F36" s="113">
        <v>1.3201320132013201</v>
      </c>
      <c r="G36" s="114">
        <v>96.69966996699671</v>
      </c>
      <c r="H36" s="121"/>
      <c r="I36" s="121"/>
      <c r="J36" s="121"/>
      <c r="K36" s="121"/>
      <c r="L36" s="121"/>
      <c r="M36" s="121"/>
      <c r="N36" s="121"/>
    </row>
    <row r="37" spans="2:14" ht="34.5">
      <c r="B37" s="307"/>
      <c r="C37" s="111" t="s">
        <v>349</v>
      </c>
      <c r="D37" s="112">
        <v>9</v>
      </c>
      <c r="E37" s="113">
        <v>2.9702970297029703</v>
      </c>
      <c r="F37" s="113">
        <v>2.9702970297029703</v>
      </c>
      <c r="G37" s="114">
        <v>99.66996699669967</v>
      </c>
      <c r="H37" s="121"/>
      <c r="I37" s="121"/>
      <c r="J37" s="121"/>
      <c r="K37" s="121"/>
      <c r="L37" s="121"/>
      <c r="M37" s="121"/>
      <c r="N37" s="121"/>
    </row>
    <row r="38" spans="2:14" ht="14.25">
      <c r="B38" s="307"/>
      <c r="C38" s="111" t="s">
        <v>350</v>
      </c>
      <c r="D38" s="112">
        <v>1</v>
      </c>
      <c r="E38" s="164">
        <v>0.33003300330033003</v>
      </c>
      <c r="F38" s="164">
        <v>0.33003300330033003</v>
      </c>
      <c r="G38" s="114">
        <v>100</v>
      </c>
      <c r="H38" s="121"/>
      <c r="I38" s="121"/>
      <c r="J38" s="121"/>
      <c r="K38" s="121"/>
      <c r="L38" s="121"/>
      <c r="M38" s="121"/>
      <c r="N38" s="121"/>
    </row>
    <row r="39" spans="2:14" ht="14.25" thickBot="1">
      <c r="B39" s="306"/>
      <c r="C39" s="166" t="s">
        <v>24</v>
      </c>
      <c r="D39" s="116">
        <v>303</v>
      </c>
      <c r="E39" s="117">
        <v>100</v>
      </c>
      <c r="F39" s="117">
        <v>100</v>
      </c>
      <c r="G39" s="118"/>
      <c r="H39" s="121"/>
      <c r="I39" s="121"/>
      <c r="J39" s="121"/>
      <c r="K39" s="121"/>
      <c r="L39" s="121"/>
      <c r="M39" s="121"/>
      <c r="N39" s="121"/>
    </row>
    <row r="40" spans="2:14" ht="14.25" thickTop="1">
      <c r="B40" s="121"/>
      <c r="C40" s="121"/>
      <c r="D40" s="121"/>
      <c r="E40" s="121"/>
      <c r="F40" s="121"/>
      <c r="G40" s="121"/>
      <c r="H40" s="121"/>
      <c r="I40" s="121"/>
      <c r="J40" s="121"/>
      <c r="K40" s="121"/>
      <c r="L40" s="121"/>
      <c r="M40" s="121"/>
      <c r="N40" s="121"/>
    </row>
    <row r="41" spans="2:14" ht="14.25" thickBot="1">
      <c r="B41" s="302" t="s">
        <v>341</v>
      </c>
      <c r="C41" s="302"/>
      <c r="D41" s="302"/>
      <c r="E41" s="302"/>
      <c r="F41" s="302"/>
      <c r="G41" s="302"/>
      <c r="H41" s="121"/>
      <c r="I41" s="121"/>
      <c r="J41" s="121"/>
      <c r="K41" s="121"/>
      <c r="L41" s="121"/>
      <c r="M41" s="121"/>
      <c r="N41" s="121"/>
    </row>
    <row r="42" spans="2:14" ht="24.75" thickBot="1" thickTop="1">
      <c r="B42" s="303"/>
      <c r="C42" s="304"/>
      <c r="D42" s="104" t="s">
        <v>33</v>
      </c>
      <c r="E42" s="105" t="s">
        <v>34</v>
      </c>
      <c r="F42" s="105" t="s">
        <v>35</v>
      </c>
      <c r="G42" s="106" t="s">
        <v>36</v>
      </c>
      <c r="H42" s="121"/>
      <c r="I42" s="121"/>
      <c r="J42" s="121"/>
      <c r="K42" s="121"/>
      <c r="L42" s="121"/>
      <c r="M42" s="121"/>
      <c r="N42" s="121"/>
    </row>
    <row r="43" spans="2:14" ht="14.25" thickTop="1">
      <c r="B43" s="305" t="s">
        <v>37</v>
      </c>
      <c r="C43" s="107" t="s">
        <v>282</v>
      </c>
      <c r="D43" s="108">
        <v>55</v>
      </c>
      <c r="E43" s="109">
        <v>18.151815181518153</v>
      </c>
      <c r="F43" s="109">
        <v>18.151815181518153</v>
      </c>
      <c r="G43" s="110">
        <v>18.151815181518153</v>
      </c>
      <c r="H43" s="121"/>
      <c r="I43" s="121"/>
      <c r="J43" s="121"/>
      <c r="K43" s="121"/>
      <c r="L43" s="121"/>
      <c r="M43" s="121"/>
      <c r="N43" s="121"/>
    </row>
    <row r="44" spans="2:14" ht="14.25">
      <c r="B44" s="307"/>
      <c r="C44" s="111" t="s">
        <v>249</v>
      </c>
      <c r="D44" s="112">
        <v>248</v>
      </c>
      <c r="E44" s="113">
        <v>81.84818481848185</v>
      </c>
      <c r="F44" s="113">
        <v>81.84818481848185</v>
      </c>
      <c r="G44" s="114">
        <v>100</v>
      </c>
      <c r="H44" s="121"/>
      <c r="I44" s="121"/>
      <c r="J44" s="121"/>
      <c r="K44" s="121"/>
      <c r="L44" s="121"/>
      <c r="M44" s="121"/>
      <c r="N44" s="121"/>
    </row>
    <row r="45" spans="2:14" ht="14.25" thickBot="1">
      <c r="B45" s="306"/>
      <c r="C45" s="166" t="s">
        <v>24</v>
      </c>
      <c r="D45" s="116">
        <v>303</v>
      </c>
      <c r="E45" s="117">
        <v>100</v>
      </c>
      <c r="F45" s="117">
        <v>100</v>
      </c>
      <c r="G45" s="118"/>
      <c r="H45" s="121"/>
      <c r="I45" s="121"/>
      <c r="J45" s="121"/>
      <c r="K45" s="121"/>
      <c r="L45" s="121"/>
      <c r="M45" s="121"/>
      <c r="N45" s="121"/>
    </row>
    <row r="46" spans="2:14" ht="14.25" thickTop="1">
      <c r="B46" s="121"/>
      <c r="C46" s="121"/>
      <c r="D46" s="121"/>
      <c r="E46" s="121"/>
      <c r="F46" s="121"/>
      <c r="G46" s="121"/>
      <c r="H46" s="121"/>
      <c r="I46" s="121"/>
      <c r="J46" s="121"/>
      <c r="K46" s="121"/>
      <c r="L46" s="121"/>
      <c r="M46" s="121"/>
      <c r="N46" s="121"/>
    </row>
    <row r="47" spans="2:14" ht="14.25">
      <c r="B47" s="121"/>
      <c r="C47" s="121"/>
      <c r="D47" s="121"/>
      <c r="E47" s="121"/>
      <c r="F47" s="121"/>
      <c r="G47" s="121"/>
      <c r="H47" s="121"/>
      <c r="I47" s="121"/>
      <c r="J47" s="121"/>
      <c r="K47" s="121"/>
      <c r="L47" s="121"/>
      <c r="M47" s="121"/>
      <c r="N47" s="121"/>
    </row>
    <row r="48" spans="2:14" ht="17.25">
      <c r="B48" s="122" t="s">
        <v>38</v>
      </c>
      <c r="C48" s="121"/>
      <c r="D48" s="121"/>
      <c r="E48" s="121"/>
      <c r="F48" s="121"/>
      <c r="G48" s="121"/>
      <c r="H48" s="121"/>
      <c r="I48" s="121"/>
      <c r="J48" s="121"/>
      <c r="K48" s="121"/>
      <c r="L48" s="121"/>
      <c r="M48" s="121"/>
      <c r="N48" s="121"/>
    </row>
    <row r="49" spans="2:14" ht="14.25">
      <c r="B49" s="121"/>
      <c r="C49" s="121"/>
      <c r="D49" s="121"/>
      <c r="E49" s="121"/>
      <c r="F49" s="121"/>
      <c r="G49" s="121"/>
      <c r="H49" s="121"/>
      <c r="I49" s="121"/>
      <c r="J49" s="121"/>
      <c r="K49" s="121"/>
      <c r="L49" s="121"/>
      <c r="M49" s="121"/>
      <c r="N49" s="121"/>
    </row>
    <row r="50" spans="2:14" ht="14.25" thickBot="1">
      <c r="B50" s="302" t="s">
        <v>250</v>
      </c>
      <c r="C50" s="302"/>
      <c r="D50" s="302"/>
      <c r="E50" s="302"/>
      <c r="F50" s="302"/>
      <c r="G50" s="302"/>
      <c r="H50" s="302"/>
      <c r="I50" s="121"/>
      <c r="J50" s="121"/>
      <c r="K50" s="121"/>
      <c r="L50" s="121"/>
      <c r="M50" s="121"/>
      <c r="N50" s="121"/>
    </row>
    <row r="51" spans="2:14" ht="14.25" thickTop="1">
      <c r="B51" s="309"/>
      <c r="C51" s="312" t="s">
        <v>251</v>
      </c>
      <c r="D51" s="313"/>
      <c r="E51" s="313"/>
      <c r="F51" s="313"/>
      <c r="G51" s="313"/>
      <c r="H51" s="314"/>
      <c r="I51" s="121"/>
      <c r="J51" s="121"/>
      <c r="K51" s="121"/>
      <c r="L51" s="121"/>
      <c r="M51" s="121"/>
      <c r="N51" s="121"/>
    </row>
    <row r="52" spans="2:14" ht="14.25">
      <c r="B52" s="310"/>
      <c r="C52" s="315" t="s">
        <v>37</v>
      </c>
      <c r="D52" s="316"/>
      <c r="E52" s="316" t="s">
        <v>247</v>
      </c>
      <c r="F52" s="316"/>
      <c r="G52" s="316" t="s">
        <v>24</v>
      </c>
      <c r="H52" s="317"/>
      <c r="I52" s="121"/>
      <c r="J52" s="121"/>
      <c r="K52" s="121"/>
      <c r="L52" s="121"/>
      <c r="M52" s="121"/>
      <c r="N52" s="121"/>
    </row>
    <row r="53" spans="2:14" ht="14.25" thickBot="1">
      <c r="B53" s="311"/>
      <c r="C53" s="132" t="s">
        <v>246</v>
      </c>
      <c r="D53" s="133" t="s">
        <v>34</v>
      </c>
      <c r="E53" s="133" t="s">
        <v>246</v>
      </c>
      <c r="F53" s="133" t="s">
        <v>34</v>
      </c>
      <c r="G53" s="133" t="s">
        <v>246</v>
      </c>
      <c r="H53" s="167" t="s">
        <v>34</v>
      </c>
      <c r="I53" s="121"/>
      <c r="J53" s="121"/>
      <c r="K53" s="121"/>
      <c r="L53" s="121"/>
      <c r="M53" s="121"/>
      <c r="N53" s="121"/>
    </row>
    <row r="54" spans="2:14" ht="117" thickBot="1" thickTop="1">
      <c r="B54" s="135" t="s">
        <v>351</v>
      </c>
      <c r="C54" s="129">
        <v>303</v>
      </c>
      <c r="D54" s="136">
        <v>1</v>
      </c>
      <c r="E54" s="137">
        <v>0</v>
      </c>
      <c r="F54" s="136">
        <v>0</v>
      </c>
      <c r="G54" s="137">
        <v>303</v>
      </c>
      <c r="H54" s="138">
        <v>1</v>
      </c>
      <c r="I54" s="121"/>
      <c r="J54" s="121"/>
      <c r="K54" s="121"/>
      <c r="L54" s="121"/>
      <c r="M54" s="121"/>
      <c r="N54" s="121"/>
    </row>
    <row r="55" spans="2:14" ht="14.25" thickTop="1">
      <c r="B55" s="121"/>
      <c r="C55" s="121"/>
      <c r="D55" s="121"/>
      <c r="E55" s="121"/>
      <c r="F55" s="121"/>
      <c r="G55" s="121"/>
      <c r="H55" s="121"/>
      <c r="I55" s="121"/>
      <c r="J55" s="121"/>
      <c r="K55" s="121"/>
      <c r="L55" s="121"/>
      <c r="M55" s="121"/>
      <c r="N55" s="121"/>
    </row>
    <row r="56" spans="2:14" ht="14.25">
      <c r="B56" s="302" t="s">
        <v>352</v>
      </c>
      <c r="C56" s="302"/>
      <c r="D56" s="302"/>
      <c r="E56" s="302"/>
      <c r="F56" s="302"/>
      <c r="G56" s="302"/>
      <c r="H56" s="302"/>
      <c r="I56" s="302"/>
      <c r="J56" s="302"/>
      <c r="K56" s="302"/>
      <c r="L56" s="302"/>
      <c r="M56" s="302"/>
      <c r="N56" s="121"/>
    </row>
    <row r="57" spans="2:14" ht="14.25" thickBot="1">
      <c r="B57" s="139" t="s">
        <v>254</v>
      </c>
      <c r="C57" s="121"/>
      <c r="D57" s="121"/>
      <c r="E57" s="121"/>
      <c r="F57" s="121"/>
      <c r="G57" s="121"/>
      <c r="H57" s="121"/>
      <c r="I57" s="121"/>
      <c r="J57" s="121"/>
      <c r="K57" s="121"/>
      <c r="L57" s="121"/>
      <c r="M57" s="121"/>
      <c r="N57" s="121"/>
    </row>
    <row r="58" spans="2:14" ht="14.25" thickTop="1">
      <c r="B58" s="318"/>
      <c r="C58" s="319"/>
      <c r="D58" s="312" t="s">
        <v>340</v>
      </c>
      <c r="E58" s="313"/>
      <c r="F58" s="313"/>
      <c r="G58" s="313"/>
      <c r="H58" s="313"/>
      <c r="I58" s="313"/>
      <c r="J58" s="313"/>
      <c r="K58" s="313"/>
      <c r="L58" s="313"/>
      <c r="M58" s="314" t="s">
        <v>24</v>
      </c>
      <c r="N58" s="121"/>
    </row>
    <row r="59" spans="2:14" ht="36" thickBot="1">
      <c r="B59" s="320"/>
      <c r="C59" s="321"/>
      <c r="D59" s="132" t="s">
        <v>342</v>
      </c>
      <c r="E59" s="133" t="s">
        <v>343</v>
      </c>
      <c r="F59" s="133" t="s">
        <v>344</v>
      </c>
      <c r="G59" s="133" t="s">
        <v>345</v>
      </c>
      <c r="H59" s="133" t="s">
        <v>346</v>
      </c>
      <c r="I59" s="133" t="s">
        <v>347</v>
      </c>
      <c r="J59" s="133" t="s">
        <v>348</v>
      </c>
      <c r="K59" s="133" t="s">
        <v>349</v>
      </c>
      <c r="L59" s="133" t="s">
        <v>350</v>
      </c>
      <c r="M59" s="322"/>
      <c r="N59" s="121"/>
    </row>
    <row r="60" spans="2:14" ht="23.25" thickTop="1">
      <c r="B60" s="305" t="s">
        <v>339</v>
      </c>
      <c r="C60" s="107" t="s">
        <v>342</v>
      </c>
      <c r="D60" s="108">
        <v>2</v>
      </c>
      <c r="E60" s="123">
        <v>2</v>
      </c>
      <c r="F60" s="123">
        <v>0</v>
      </c>
      <c r="G60" s="123">
        <v>0</v>
      </c>
      <c r="H60" s="123">
        <v>2</v>
      </c>
      <c r="I60" s="123">
        <v>0</v>
      </c>
      <c r="J60" s="123">
        <v>0</v>
      </c>
      <c r="K60" s="123">
        <v>0</v>
      </c>
      <c r="L60" s="123">
        <v>0</v>
      </c>
      <c r="M60" s="124">
        <v>6</v>
      </c>
      <c r="N60" s="121"/>
    </row>
    <row r="61" spans="2:14" ht="34.5">
      <c r="B61" s="307"/>
      <c r="C61" s="111" t="s">
        <v>343</v>
      </c>
      <c r="D61" s="112">
        <v>1</v>
      </c>
      <c r="E61" s="140">
        <v>26</v>
      </c>
      <c r="F61" s="140">
        <v>1</v>
      </c>
      <c r="G61" s="140">
        <v>0</v>
      </c>
      <c r="H61" s="140">
        <v>0</v>
      </c>
      <c r="I61" s="140">
        <v>0</v>
      </c>
      <c r="J61" s="140">
        <v>0</v>
      </c>
      <c r="K61" s="140">
        <v>0</v>
      </c>
      <c r="L61" s="140">
        <v>0</v>
      </c>
      <c r="M61" s="141">
        <v>28</v>
      </c>
      <c r="N61" s="121"/>
    </row>
    <row r="62" spans="2:14" ht="23.25">
      <c r="B62" s="307"/>
      <c r="C62" s="111" t="s">
        <v>344</v>
      </c>
      <c r="D62" s="112">
        <v>0</v>
      </c>
      <c r="E62" s="140">
        <v>6</v>
      </c>
      <c r="F62" s="140">
        <v>6</v>
      </c>
      <c r="G62" s="140">
        <v>0</v>
      </c>
      <c r="H62" s="140">
        <v>1</v>
      </c>
      <c r="I62" s="140">
        <v>0</v>
      </c>
      <c r="J62" s="140">
        <v>0</v>
      </c>
      <c r="K62" s="140">
        <v>0</v>
      </c>
      <c r="L62" s="140">
        <v>0</v>
      </c>
      <c r="M62" s="141">
        <v>13</v>
      </c>
      <c r="N62" s="121"/>
    </row>
    <row r="63" spans="2:14" ht="14.25">
      <c r="B63" s="307"/>
      <c r="C63" s="111" t="s">
        <v>345</v>
      </c>
      <c r="D63" s="112">
        <v>2</v>
      </c>
      <c r="E63" s="140">
        <v>0</v>
      </c>
      <c r="F63" s="140">
        <v>0</v>
      </c>
      <c r="G63" s="140">
        <v>29</v>
      </c>
      <c r="H63" s="140">
        <v>14</v>
      </c>
      <c r="I63" s="140">
        <v>0</v>
      </c>
      <c r="J63" s="140">
        <v>0</v>
      </c>
      <c r="K63" s="140">
        <v>0</v>
      </c>
      <c r="L63" s="140">
        <v>0</v>
      </c>
      <c r="M63" s="141">
        <v>45</v>
      </c>
      <c r="N63" s="121"/>
    </row>
    <row r="64" spans="2:14" ht="23.25">
      <c r="B64" s="307"/>
      <c r="C64" s="111" t="s">
        <v>346</v>
      </c>
      <c r="D64" s="112">
        <v>1</v>
      </c>
      <c r="E64" s="140">
        <v>0</v>
      </c>
      <c r="F64" s="140">
        <v>0</v>
      </c>
      <c r="G64" s="140">
        <v>16</v>
      </c>
      <c r="H64" s="140">
        <v>170</v>
      </c>
      <c r="I64" s="140">
        <v>0</v>
      </c>
      <c r="J64" s="140">
        <v>0</v>
      </c>
      <c r="K64" s="140">
        <v>1</v>
      </c>
      <c r="L64" s="140">
        <v>0</v>
      </c>
      <c r="M64" s="141">
        <v>188</v>
      </c>
      <c r="N64" s="121"/>
    </row>
    <row r="65" spans="2:14" ht="14.25">
      <c r="B65" s="307"/>
      <c r="C65" s="111" t="s">
        <v>347</v>
      </c>
      <c r="D65" s="112">
        <v>0</v>
      </c>
      <c r="E65" s="140">
        <v>1</v>
      </c>
      <c r="F65" s="140">
        <v>0</v>
      </c>
      <c r="G65" s="140">
        <v>0</v>
      </c>
      <c r="H65" s="140">
        <v>0</v>
      </c>
      <c r="I65" s="140">
        <v>7</v>
      </c>
      <c r="J65" s="140">
        <v>1</v>
      </c>
      <c r="K65" s="140">
        <v>2</v>
      </c>
      <c r="L65" s="140">
        <v>0</v>
      </c>
      <c r="M65" s="141">
        <v>11</v>
      </c>
      <c r="N65" s="121"/>
    </row>
    <row r="66" spans="2:14" ht="14.25">
      <c r="B66" s="307"/>
      <c r="C66" s="111" t="s">
        <v>348</v>
      </c>
      <c r="D66" s="112">
        <v>0</v>
      </c>
      <c r="E66" s="140">
        <v>0</v>
      </c>
      <c r="F66" s="140">
        <v>0</v>
      </c>
      <c r="G66" s="140">
        <v>0</v>
      </c>
      <c r="H66" s="140">
        <v>0</v>
      </c>
      <c r="I66" s="140">
        <v>1</v>
      </c>
      <c r="J66" s="140">
        <v>1</v>
      </c>
      <c r="K66" s="140">
        <v>0</v>
      </c>
      <c r="L66" s="140">
        <v>0</v>
      </c>
      <c r="M66" s="141">
        <v>2</v>
      </c>
      <c r="N66" s="121"/>
    </row>
    <row r="67" spans="2:14" ht="34.5">
      <c r="B67" s="307"/>
      <c r="C67" s="111" t="s">
        <v>349</v>
      </c>
      <c r="D67" s="112">
        <v>0</v>
      </c>
      <c r="E67" s="140">
        <v>0</v>
      </c>
      <c r="F67" s="140">
        <v>0</v>
      </c>
      <c r="G67" s="140">
        <v>0</v>
      </c>
      <c r="H67" s="140">
        <v>0</v>
      </c>
      <c r="I67" s="140">
        <v>1</v>
      </c>
      <c r="J67" s="140">
        <v>2</v>
      </c>
      <c r="K67" s="140">
        <v>6</v>
      </c>
      <c r="L67" s="140">
        <v>0</v>
      </c>
      <c r="M67" s="141">
        <v>9</v>
      </c>
      <c r="N67" s="121"/>
    </row>
    <row r="68" spans="2:14" ht="14.25">
      <c r="B68" s="307"/>
      <c r="C68" s="111" t="s">
        <v>350</v>
      </c>
      <c r="D68" s="112">
        <v>0</v>
      </c>
      <c r="E68" s="140">
        <v>0</v>
      </c>
      <c r="F68" s="140">
        <v>0</v>
      </c>
      <c r="G68" s="140">
        <v>0</v>
      </c>
      <c r="H68" s="140">
        <v>0</v>
      </c>
      <c r="I68" s="140">
        <v>0</v>
      </c>
      <c r="J68" s="140">
        <v>0</v>
      </c>
      <c r="K68" s="140">
        <v>0</v>
      </c>
      <c r="L68" s="140">
        <v>1</v>
      </c>
      <c r="M68" s="141">
        <v>1</v>
      </c>
      <c r="N68" s="121"/>
    </row>
    <row r="69" spans="2:14" ht="14.25" thickBot="1">
      <c r="B69" s="306" t="s">
        <v>24</v>
      </c>
      <c r="C69" s="308"/>
      <c r="D69" s="116">
        <v>6</v>
      </c>
      <c r="E69" s="125">
        <v>35</v>
      </c>
      <c r="F69" s="125">
        <v>7</v>
      </c>
      <c r="G69" s="125">
        <v>45</v>
      </c>
      <c r="H69" s="125">
        <v>187</v>
      </c>
      <c r="I69" s="125">
        <v>9</v>
      </c>
      <c r="J69" s="125">
        <v>4</v>
      </c>
      <c r="K69" s="125">
        <v>9</v>
      </c>
      <c r="L69" s="125">
        <v>1</v>
      </c>
      <c r="M69" s="126">
        <v>303</v>
      </c>
      <c r="N69" s="121"/>
    </row>
    <row r="70" spans="2:14" ht="14.25" thickTop="1">
      <c r="B70" s="121"/>
      <c r="C70" s="121"/>
      <c r="D70" s="121"/>
      <c r="E70" s="121"/>
      <c r="F70" s="121"/>
      <c r="G70" s="121"/>
      <c r="H70" s="121"/>
      <c r="I70" s="121"/>
      <c r="J70" s="121"/>
      <c r="K70" s="121"/>
      <c r="L70" s="121"/>
      <c r="M70" s="121"/>
      <c r="N70" s="121"/>
    </row>
    <row r="71" spans="2:14" ht="14.25" thickBot="1">
      <c r="B71" s="302" t="s">
        <v>255</v>
      </c>
      <c r="C71" s="302"/>
      <c r="D71" s="302"/>
      <c r="E71" s="302"/>
      <c r="F71" s="121"/>
      <c r="G71" s="121"/>
      <c r="H71" s="121"/>
      <c r="I71" s="121"/>
      <c r="J71" s="121"/>
      <c r="K71" s="121"/>
      <c r="L71" s="121"/>
      <c r="M71" s="121"/>
      <c r="N71" s="121"/>
    </row>
    <row r="72" spans="2:14" ht="36" thickBot="1" thickTop="1">
      <c r="B72" s="142"/>
      <c r="C72" s="104" t="s">
        <v>25</v>
      </c>
      <c r="D72" s="105" t="s">
        <v>256</v>
      </c>
      <c r="E72" s="106" t="s">
        <v>257</v>
      </c>
      <c r="F72" s="121"/>
      <c r="G72" s="121"/>
      <c r="H72" s="121"/>
      <c r="I72" s="121"/>
      <c r="J72" s="121"/>
      <c r="K72" s="121"/>
      <c r="L72" s="121"/>
      <c r="M72" s="121"/>
      <c r="N72" s="121"/>
    </row>
    <row r="73" spans="2:14" ht="23.25" thickTop="1">
      <c r="B73" s="143" t="s">
        <v>260</v>
      </c>
      <c r="C73" s="144">
        <v>1189.5927979381343</v>
      </c>
      <c r="D73" s="123">
        <v>64</v>
      </c>
      <c r="E73" s="157">
        <v>6.263345769419881E-207</v>
      </c>
      <c r="F73" s="121"/>
      <c r="G73" s="121"/>
      <c r="H73" s="121"/>
      <c r="I73" s="121"/>
      <c r="J73" s="121"/>
      <c r="K73" s="121"/>
      <c r="L73" s="121"/>
      <c r="M73" s="121"/>
      <c r="N73" s="121"/>
    </row>
    <row r="74" spans="2:14" ht="23.25">
      <c r="B74" s="148" t="s">
        <v>262</v>
      </c>
      <c r="C74" s="149">
        <v>476.20150131385185</v>
      </c>
      <c r="D74" s="140">
        <v>64</v>
      </c>
      <c r="E74" s="154">
        <v>2.6241491693944406E-64</v>
      </c>
      <c r="F74" s="121"/>
      <c r="G74" s="121"/>
      <c r="H74" s="121"/>
      <c r="I74" s="121"/>
      <c r="J74" s="121"/>
      <c r="K74" s="121"/>
      <c r="L74" s="121"/>
      <c r="M74" s="121"/>
      <c r="N74" s="121"/>
    </row>
    <row r="75" spans="2:14" ht="34.5">
      <c r="B75" s="148" t="s">
        <v>264</v>
      </c>
      <c r="C75" s="149">
        <v>221.33694393251133</v>
      </c>
      <c r="D75" s="140">
        <v>1</v>
      </c>
      <c r="E75" s="154">
        <v>4.621319054956819E-50</v>
      </c>
      <c r="F75" s="121"/>
      <c r="G75" s="121"/>
      <c r="H75" s="121"/>
      <c r="I75" s="121"/>
      <c r="J75" s="121"/>
      <c r="K75" s="121"/>
      <c r="L75" s="121"/>
      <c r="M75" s="121"/>
      <c r="N75" s="121"/>
    </row>
    <row r="76" spans="2:14" ht="23.25" thickBot="1">
      <c r="B76" s="155" t="s">
        <v>32</v>
      </c>
      <c r="C76" s="116">
        <v>303</v>
      </c>
      <c r="D76" s="156"/>
      <c r="E76" s="118"/>
      <c r="F76" s="121"/>
      <c r="G76" s="121"/>
      <c r="H76" s="121"/>
      <c r="I76" s="121"/>
      <c r="J76" s="121"/>
      <c r="K76" s="121"/>
      <c r="L76" s="121"/>
      <c r="M76" s="121"/>
      <c r="N76" s="121"/>
    </row>
    <row r="77" spans="2:14" ht="14.25" thickTop="1">
      <c r="B77" s="121"/>
      <c r="C77" s="121"/>
      <c r="D77" s="121"/>
      <c r="E77" s="121"/>
      <c r="F77" s="121"/>
      <c r="G77" s="121"/>
      <c r="H77" s="121"/>
      <c r="I77" s="121"/>
      <c r="J77" s="121"/>
      <c r="K77" s="121"/>
      <c r="L77" s="121"/>
      <c r="M77" s="121"/>
      <c r="N77" s="121"/>
    </row>
    <row r="78" spans="2:14" ht="14.25">
      <c r="B78" s="121"/>
      <c r="C78" s="121"/>
      <c r="D78" s="121"/>
      <c r="E78" s="121"/>
      <c r="F78" s="121"/>
      <c r="G78" s="121"/>
      <c r="H78" s="121"/>
      <c r="I78" s="121"/>
      <c r="J78" s="121"/>
      <c r="K78" s="121"/>
      <c r="L78" s="121"/>
      <c r="M78" s="121"/>
      <c r="N78" s="121"/>
    </row>
    <row r="79" spans="2:14" ht="14.25" thickBot="1">
      <c r="B79" s="302" t="s">
        <v>265</v>
      </c>
      <c r="C79" s="302"/>
      <c r="D79" s="302"/>
      <c r="E79" s="302"/>
      <c r="F79" s="302"/>
      <c r="G79" s="302"/>
      <c r="H79" s="121"/>
      <c r="I79" s="121"/>
      <c r="J79" s="121"/>
      <c r="K79" s="121"/>
      <c r="L79" s="121"/>
      <c r="M79" s="121"/>
      <c r="N79" s="121"/>
    </row>
    <row r="80" spans="2:14" ht="24.75" thickBot="1" thickTop="1">
      <c r="B80" s="303"/>
      <c r="C80" s="304"/>
      <c r="D80" s="104" t="s">
        <v>25</v>
      </c>
      <c r="E80" s="105" t="s">
        <v>266</v>
      </c>
      <c r="F80" s="105" t="s">
        <v>267</v>
      </c>
      <c r="G80" s="106" t="s">
        <v>26</v>
      </c>
      <c r="H80" s="121"/>
      <c r="I80" s="121"/>
      <c r="J80" s="121"/>
      <c r="K80" s="121"/>
      <c r="L80" s="121"/>
      <c r="M80" s="121"/>
      <c r="N80" s="121"/>
    </row>
    <row r="81" spans="2:14" ht="14.25" thickTop="1">
      <c r="B81" s="305" t="s">
        <v>268</v>
      </c>
      <c r="C81" s="107" t="s">
        <v>269</v>
      </c>
      <c r="D81" s="144">
        <v>1.9814259607867388</v>
      </c>
      <c r="E81" s="146"/>
      <c r="F81" s="146"/>
      <c r="G81" s="157">
        <v>6.263345769419881E-207</v>
      </c>
      <c r="H81" s="121"/>
      <c r="I81" s="121"/>
      <c r="J81" s="121"/>
      <c r="K81" s="121"/>
      <c r="L81" s="121"/>
      <c r="M81" s="121"/>
      <c r="N81" s="121"/>
    </row>
    <row r="82" spans="2:14" ht="14.25">
      <c r="B82" s="307"/>
      <c r="C82" s="111" t="s">
        <v>270</v>
      </c>
      <c r="D82" s="162">
        <v>0.7005398666456867</v>
      </c>
      <c r="E82" s="151"/>
      <c r="F82" s="151"/>
      <c r="G82" s="154">
        <v>6.263345769419881E-207</v>
      </c>
      <c r="H82" s="121"/>
      <c r="I82" s="121"/>
      <c r="J82" s="121"/>
      <c r="K82" s="121"/>
      <c r="L82" s="121"/>
      <c r="M82" s="121"/>
      <c r="N82" s="121"/>
    </row>
    <row r="83" spans="2:14" ht="23.25">
      <c r="B83" s="165" t="s">
        <v>27</v>
      </c>
      <c r="C83" s="111" t="s">
        <v>28</v>
      </c>
      <c r="D83" s="162">
        <v>0.8560980013152687</v>
      </c>
      <c r="E83" s="150">
        <v>0.033995130828834375</v>
      </c>
      <c r="F83" s="158">
        <v>28.739080335829552</v>
      </c>
      <c r="G83" s="154">
        <v>2.771692485533821E-88</v>
      </c>
      <c r="H83" s="121"/>
      <c r="I83" s="121"/>
      <c r="J83" s="121"/>
      <c r="K83" s="121"/>
      <c r="L83" s="121"/>
      <c r="M83" s="121"/>
      <c r="N83" s="121"/>
    </row>
    <row r="84" spans="2:14" ht="23.25">
      <c r="B84" s="165" t="s">
        <v>29</v>
      </c>
      <c r="C84" s="111" t="s">
        <v>30</v>
      </c>
      <c r="D84" s="162">
        <v>0.8231966495069423</v>
      </c>
      <c r="E84" s="150">
        <v>0.034283225115284845</v>
      </c>
      <c r="F84" s="158">
        <v>25.155029993713246</v>
      </c>
      <c r="G84" s="154">
        <v>5.608879072394166E-76</v>
      </c>
      <c r="H84" s="121"/>
      <c r="I84" s="121"/>
      <c r="J84" s="121"/>
      <c r="K84" s="121"/>
      <c r="L84" s="121"/>
      <c r="M84" s="121"/>
      <c r="N84" s="121"/>
    </row>
    <row r="85" spans="2:14" ht="23.25">
      <c r="B85" s="165" t="s">
        <v>31</v>
      </c>
      <c r="C85" s="111" t="s">
        <v>17</v>
      </c>
      <c r="D85" s="162">
        <v>0.6875234380859522</v>
      </c>
      <c r="E85" s="150">
        <v>0.036293325561174566</v>
      </c>
      <c r="F85" s="158">
        <v>20.78736325516447</v>
      </c>
      <c r="G85" s="154">
        <v>5.632175582697545E-96</v>
      </c>
      <c r="H85" s="121"/>
      <c r="I85" s="121"/>
      <c r="J85" s="121"/>
      <c r="K85" s="121"/>
      <c r="L85" s="121"/>
      <c r="M85" s="121"/>
      <c r="N85" s="121"/>
    </row>
    <row r="86" spans="2:14" ht="14.25" thickBot="1">
      <c r="B86" s="306" t="s">
        <v>32</v>
      </c>
      <c r="C86" s="308"/>
      <c r="D86" s="116">
        <v>303</v>
      </c>
      <c r="E86" s="156"/>
      <c r="F86" s="156"/>
      <c r="G86" s="118"/>
      <c r="H86" s="121"/>
      <c r="I86" s="121"/>
      <c r="J86" s="121"/>
      <c r="K86" s="121"/>
      <c r="L86" s="121"/>
      <c r="M86" s="121"/>
      <c r="N86" s="121"/>
    </row>
    <row r="87" spans="2:14" ht="14.25" thickTop="1">
      <c r="B87" s="121"/>
      <c r="C87" s="121"/>
      <c r="D87" s="121"/>
      <c r="E87" s="121"/>
      <c r="F87" s="121"/>
      <c r="G87" s="121"/>
      <c r="H87" s="121"/>
      <c r="I87" s="121"/>
      <c r="J87" s="121"/>
      <c r="K87" s="121"/>
      <c r="L87" s="121"/>
      <c r="M87" s="121"/>
      <c r="N87" s="121"/>
    </row>
    <row r="88" spans="2:14" ht="14.25">
      <c r="B88" s="121"/>
      <c r="C88" s="121"/>
      <c r="D88" s="121"/>
      <c r="E88" s="121"/>
      <c r="F88" s="121"/>
      <c r="G88" s="121"/>
      <c r="H88" s="121"/>
      <c r="I88" s="121"/>
      <c r="J88" s="121"/>
      <c r="K88" s="121"/>
      <c r="L88" s="121"/>
      <c r="M88" s="121"/>
      <c r="N88" s="121"/>
    </row>
  </sheetData>
  <sheetProtection/>
  <mergeCells count="29">
    <mergeCell ref="B7:F7"/>
    <mergeCell ref="B8:C8"/>
    <mergeCell ref="B9:B10"/>
    <mergeCell ref="B15:G15"/>
    <mergeCell ref="B16:C16"/>
    <mergeCell ref="B17:B26"/>
    <mergeCell ref="B28:G28"/>
    <mergeCell ref="B29:C29"/>
    <mergeCell ref="B30:B39"/>
    <mergeCell ref="B41:G41"/>
    <mergeCell ref="B42:C42"/>
    <mergeCell ref="B43:B45"/>
    <mergeCell ref="B69:C69"/>
    <mergeCell ref="B50:H50"/>
    <mergeCell ref="B51:B53"/>
    <mergeCell ref="C51:H51"/>
    <mergeCell ref="C52:D52"/>
    <mergeCell ref="E52:F52"/>
    <mergeCell ref="G52:H52"/>
    <mergeCell ref="B71:E71"/>
    <mergeCell ref="B79:G79"/>
    <mergeCell ref="B80:C80"/>
    <mergeCell ref="B81:B82"/>
    <mergeCell ref="B86:C86"/>
    <mergeCell ref="B56:M56"/>
    <mergeCell ref="B58:C59"/>
    <mergeCell ref="D58:L58"/>
    <mergeCell ref="M58:M59"/>
    <mergeCell ref="B60:B6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2"/>
  <dimension ref="B2:I76"/>
  <sheetViews>
    <sheetView showGridLines="0" zoomScalePageLayoutView="0" workbookViewId="0" topLeftCell="A1">
      <selection activeCell="A1" sqref="A1"/>
    </sheetView>
  </sheetViews>
  <sheetFormatPr defaultColWidth="9.140625" defaultRowHeight="15"/>
  <cols>
    <col min="1" max="1" width="9.00390625" style="168" customWidth="1"/>
  </cols>
  <sheetData>
    <row r="1" s="168" customFormat="1" ht="14.25"/>
    <row r="2" spans="2:9" ht="14.25">
      <c r="B2" s="120" t="s">
        <v>353</v>
      </c>
      <c r="C2" s="121"/>
      <c r="D2" s="121"/>
      <c r="E2" s="121"/>
      <c r="F2" s="121"/>
      <c r="G2" s="121"/>
      <c r="H2" s="121"/>
      <c r="I2" s="121"/>
    </row>
    <row r="3" spans="2:9" ht="14.25">
      <c r="B3" s="121"/>
      <c r="C3" s="121"/>
      <c r="D3" s="121"/>
      <c r="E3" s="121"/>
      <c r="F3" s="121"/>
      <c r="G3" s="121"/>
      <c r="H3" s="121"/>
      <c r="I3" s="121"/>
    </row>
    <row r="4" spans="2:9" ht="14.25">
      <c r="B4" s="121"/>
      <c r="C4" s="121"/>
      <c r="D4" s="121"/>
      <c r="E4" s="121"/>
      <c r="F4" s="121"/>
      <c r="G4" s="121"/>
      <c r="H4" s="121"/>
      <c r="I4" s="121"/>
    </row>
    <row r="5" spans="2:9" ht="18" customHeight="1">
      <c r="B5" s="122" t="s">
        <v>242</v>
      </c>
      <c r="C5" s="121"/>
      <c r="D5" s="121"/>
      <c r="E5" s="121"/>
      <c r="F5" s="121"/>
      <c r="G5" s="121"/>
      <c r="H5" s="121"/>
      <c r="I5" s="121"/>
    </row>
    <row r="6" spans="2:9" ht="27.75" customHeight="1">
      <c r="B6" s="121"/>
      <c r="C6" s="121"/>
      <c r="D6" s="121"/>
      <c r="E6" s="121"/>
      <c r="F6" s="121"/>
      <c r="G6" s="121"/>
      <c r="H6" s="121"/>
      <c r="I6" s="121"/>
    </row>
    <row r="7" spans="2:9" ht="75" customHeight="1" thickBot="1">
      <c r="B7" s="302" t="s">
        <v>243</v>
      </c>
      <c r="C7" s="302"/>
      <c r="D7" s="302"/>
      <c r="E7" s="302"/>
      <c r="F7" s="302"/>
      <c r="G7" s="121"/>
      <c r="H7" s="121"/>
      <c r="I7" s="121"/>
    </row>
    <row r="8" spans="2:9" ht="93.75" customHeight="1" thickBot="1" thickTop="1">
      <c r="B8" s="303"/>
      <c r="C8" s="304"/>
      <c r="D8" s="104" t="s">
        <v>354</v>
      </c>
      <c r="E8" s="105" t="s">
        <v>355</v>
      </c>
      <c r="F8" s="106" t="s">
        <v>356</v>
      </c>
      <c r="G8" s="121"/>
      <c r="H8" s="121"/>
      <c r="I8" s="121"/>
    </row>
    <row r="9" spans="2:9" ht="18" customHeight="1" thickTop="1">
      <c r="B9" s="305" t="s">
        <v>246</v>
      </c>
      <c r="C9" s="107" t="s">
        <v>37</v>
      </c>
      <c r="D9" s="108">
        <v>303</v>
      </c>
      <c r="E9" s="123">
        <v>303</v>
      </c>
      <c r="F9" s="124">
        <v>303</v>
      </c>
      <c r="G9" s="121"/>
      <c r="H9" s="121"/>
      <c r="I9" s="121"/>
    </row>
    <row r="10" spans="2:9" ht="18" customHeight="1" thickBot="1">
      <c r="B10" s="306"/>
      <c r="C10" s="166" t="s">
        <v>247</v>
      </c>
      <c r="D10" s="116">
        <v>0</v>
      </c>
      <c r="E10" s="125">
        <v>0</v>
      </c>
      <c r="F10" s="126">
        <v>0</v>
      </c>
      <c r="G10" s="121"/>
      <c r="H10" s="121"/>
      <c r="I10" s="121"/>
    </row>
    <row r="11" spans="2:9" ht="18" customHeight="1" thickTop="1">
      <c r="B11" s="121"/>
      <c r="C11" s="121"/>
      <c r="D11" s="121"/>
      <c r="E11" s="121"/>
      <c r="F11" s="121"/>
      <c r="G11" s="121"/>
      <c r="H11" s="121"/>
      <c r="I11" s="121"/>
    </row>
    <row r="12" spans="2:9" ht="18" customHeight="1">
      <c r="B12" s="121"/>
      <c r="C12" s="121"/>
      <c r="D12" s="121"/>
      <c r="E12" s="121"/>
      <c r="F12" s="121"/>
      <c r="G12" s="121"/>
      <c r="H12" s="121"/>
      <c r="I12" s="121"/>
    </row>
    <row r="13" spans="2:9" ht="17.25">
      <c r="B13" s="122" t="s">
        <v>248</v>
      </c>
      <c r="C13" s="121"/>
      <c r="D13" s="121"/>
      <c r="E13" s="121"/>
      <c r="F13" s="121"/>
      <c r="G13" s="121"/>
      <c r="H13" s="121"/>
      <c r="I13" s="121"/>
    </row>
    <row r="14" spans="2:9" ht="14.25">
      <c r="B14" s="121"/>
      <c r="C14" s="121"/>
      <c r="D14" s="121"/>
      <c r="E14" s="121"/>
      <c r="F14" s="121"/>
      <c r="G14" s="121"/>
      <c r="H14" s="121"/>
      <c r="I14" s="121"/>
    </row>
    <row r="15" spans="2:9" ht="14.25" thickBot="1">
      <c r="B15" s="302" t="s">
        <v>354</v>
      </c>
      <c r="C15" s="302"/>
      <c r="D15" s="302"/>
      <c r="E15" s="302"/>
      <c r="F15" s="302"/>
      <c r="G15" s="302"/>
      <c r="H15" s="121"/>
      <c r="I15" s="121"/>
    </row>
    <row r="16" spans="2:9" ht="24.75" thickBot="1" thickTop="1">
      <c r="B16" s="303"/>
      <c r="C16" s="304"/>
      <c r="D16" s="104" t="s">
        <v>33</v>
      </c>
      <c r="E16" s="105" t="s">
        <v>34</v>
      </c>
      <c r="F16" s="105" t="s">
        <v>35</v>
      </c>
      <c r="G16" s="106" t="s">
        <v>36</v>
      </c>
      <c r="H16" s="121"/>
      <c r="I16" s="121"/>
    </row>
    <row r="17" spans="2:9" ht="23.25" thickTop="1">
      <c r="B17" s="305" t="s">
        <v>37</v>
      </c>
      <c r="C17" s="107" t="s">
        <v>342</v>
      </c>
      <c r="D17" s="108">
        <v>1</v>
      </c>
      <c r="E17" s="159">
        <v>0.33003300330033003</v>
      </c>
      <c r="F17" s="159">
        <v>0.33003300330033003</v>
      </c>
      <c r="G17" s="160">
        <v>0.33003300330033003</v>
      </c>
      <c r="H17" s="121"/>
      <c r="I17" s="121"/>
    </row>
    <row r="18" spans="2:9" ht="14.25">
      <c r="B18" s="307"/>
      <c r="C18" s="111" t="s">
        <v>357</v>
      </c>
      <c r="D18" s="112">
        <v>282</v>
      </c>
      <c r="E18" s="113">
        <v>93.06930693069307</v>
      </c>
      <c r="F18" s="113">
        <v>93.06930693069307</v>
      </c>
      <c r="G18" s="114">
        <v>93.3993399339934</v>
      </c>
      <c r="H18" s="121"/>
      <c r="I18" s="121"/>
    </row>
    <row r="19" spans="2:9" ht="15.75" customHeight="1">
      <c r="B19" s="307"/>
      <c r="C19" s="111" t="s">
        <v>358</v>
      </c>
      <c r="D19" s="112">
        <v>1</v>
      </c>
      <c r="E19" s="164">
        <v>0.33003300330033003</v>
      </c>
      <c r="F19" s="164">
        <v>0.33003300330033003</v>
      </c>
      <c r="G19" s="114">
        <v>93.72937293729373</v>
      </c>
      <c r="H19" s="121"/>
      <c r="I19" s="121"/>
    </row>
    <row r="20" spans="2:9" ht="14.25">
      <c r="B20" s="307"/>
      <c r="C20" s="111" t="s">
        <v>359</v>
      </c>
      <c r="D20" s="112">
        <v>16</v>
      </c>
      <c r="E20" s="113">
        <v>5.2805280528052805</v>
      </c>
      <c r="F20" s="113">
        <v>5.2805280528052805</v>
      </c>
      <c r="G20" s="114">
        <v>99.00990099009901</v>
      </c>
      <c r="H20" s="121"/>
      <c r="I20" s="121"/>
    </row>
    <row r="21" spans="2:9" ht="14.25">
      <c r="B21" s="307"/>
      <c r="C21" s="111" t="s">
        <v>360</v>
      </c>
      <c r="D21" s="112">
        <v>3</v>
      </c>
      <c r="E21" s="164">
        <v>0.9900990099009901</v>
      </c>
      <c r="F21" s="164">
        <v>0.9900990099009901</v>
      </c>
      <c r="G21" s="114">
        <v>100</v>
      </c>
      <c r="H21" s="121"/>
      <c r="I21" s="121"/>
    </row>
    <row r="22" spans="2:9" ht="14.25" thickBot="1">
      <c r="B22" s="306"/>
      <c r="C22" s="166" t="s">
        <v>24</v>
      </c>
      <c r="D22" s="116">
        <v>303</v>
      </c>
      <c r="E22" s="117">
        <v>100</v>
      </c>
      <c r="F22" s="117">
        <v>100</v>
      </c>
      <c r="G22" s="118"/>
      <c r="H22" s="121"/>
      <c r="I22" s="121"/>
    </row>
    <row r="23" spans="2:9" ht="14.25" thickTop="1">
      <c r="B23" s="121"/>
      <c r="C23" s="121"/>
      <c r="D23" s="121"/>
      <c r="E23" s="121"/>
      <c r="F23" s="121"/>
      <c r="G23" s="121"/>
      <c r="H23" s="121"/>
      <c r="I23" s="121"/>
    </row>
    <row r="24" spans="2:9" ht="14.25" thickBot="1">
      <c r="B24" s="302" t="s">
        <v>355</v>
      </c>
      <c r="C24" s="302"/>
      <c r="D24" s="302"/>
      <c r="E24" s="302"/>
      <c r="F24" s="302"/>
      <c r="G24" s="302"/>
      <c r="H24" s="121"/>
      <c r="I24" s="121"/>
    </row>
    <row r="25" spans="2:9" ht="24.75" thickBot="1" thickTop="1">
      <c r="B25" s="303"/>
      <c r="C25" s="304"/>
      <c r="D25" s="104" t="s">
        <v>33</v>
      </c>
      <c r="E25" s="105" t="s">
        <v>34</v>
      </c>
      <c r="F25" s="105" t="s">
        <v>35</v>
      </c>
      <c r="G25" s="106" t="s">
        <v>36</v>
      </c>
      <c r="H25" s="121"/>
      <c r="I25" s="121"/>
    </row>
    <row r="26" spans="2:9" ht="23.25" thickTop="1">
      <c r="B26" s="305" t="s">
        <v>37</v>
      </c>
      <c r="C26" s="107" t="s">
        <v>342</v>
      </c>
      <c r="D26" s="108">
        <v>4</v>
      </c>
      <c r="E26" s="109">
        <v>1.3201320132013201</v>
      </c>
      <c r="F26" s="109">
        <v>1.3201320132013201</v>
      </c>
      <c r="G26" s="110">
        <v>1.3201320132013201</v>
      </c>
      <c r="H26" s="121"/>
      <c r="I26" s="121"/>
    </row>
    <row r="27" spans="2:9" ht="14.25">
      <c r="B27" s="307"/>
      <c r="C27" s="111" t="s">
        <v>357</v>
      </c>
      <c r="D27" s="112">
        <v>280</v>
      </c>
      <c r="E27" s="113">
        <v>92.4092409240924</v>
      </c>
      <c r="F27" s="113">
        <v>92.4092409240924</v>
      </c>
      <c r="G27" s="114">
        <v>93.72937293729373</v>
      </c>
      <c r="H27" s="121"/>
      <c r="I27" s="121"/>
    </row>
    <row r="28" spans="2:9" ht="14.25">
      <c r="B28" s="307"/>
      <c r="C28" s="111" t="s">
        <v>358</v>
      </c>
      <c r="D28" s="112">
        <v>1</v>
      </c>
      <c r="E28" s="164">
        <v>0.33003300330033003</v>
      </c>
      <c r="F28" s="164">
        <v>0.33003300330033003</v>
      </c>
      <c r="G28" s="114">
        <v>94.05940594059405</v>
      </c>
      <c r="H28" s="121"/>
      <c r="I28" s="121"/>
    </row>
    <row r="29" spans="2:9" ht="14.25">
      <c r="B29" s="307"/>
      <c r="C29" s="111" t="s">
        <v>359</v>
      </c>
      <c r="D29" s="112">
        <v>16</v>
      </c>
      <c r="E29" s="113">
        <v>5.2805280528052805</v>
      </c>
      <c r="F29" s="113">
        <v>5.2805280528052805</v>
      </c>
      <c r="G29" s="114">
        <v>99.33993399339934</v>
      </c>
      <c r="H29" s="121"/>
      <c r="I29" s="121"/>
    </row>
    <row r="30" spans="2:9" ht="14.25">
      <c r="B30" s="307"/>
      <c r="C30" s="111" t="s">
        <v>360</v>
      </c>
      <c r="D30" s="112">
        <v>2</v>
      </c>
      <c r="E30" s="164">
        <v>0.6600660066006601</v>
      </c>
      <c r="F30" s="164">
        <v>0.6600660066006601</v>
      </c>
      <c r="G30" s="114">
        <v>100</v>
      </c>
      <c r="H30" s="121"/>
      <c r="I30" s="121"/>
    </row>
    <row r="31" spans="2:9" ht="14.25" thickBot="1">
      <c r="B31" s="306"/>
      <c r="C31" s="166" t="s">
        <v>24</v>
      </c>
      <c r="D31" s="116">
        <v>303</v>
      </c>
      <c r="E31" s="117">
        <v>100</v>
      </c>
      <c r="F31" s="117">
        <v>100</v>
      </c>
      <c r="G31" s="118"/>
      <c r="H31" s="121"/>
      <c r="I31" s="121"/>
    </row>
    <row r="32" spans="2:9" ht="14.25" thickTop="1">
      <c r="B32" s="121"/>
      <c r="C32" s="121"/>
      <c r="D32" s="121"/>
      <c r="E32" s="121"/>
      <c r="F32" s="121"/>
      <c r="G32" s="121"/>
      <c r="H32" s="121"/>
      <c r="I32" s="121"/>
    </row>
    <row r="33" spans="2:9" ht="14.25" thickBot="1">
      <c r="B33" s="302" t="s">
        <v>356</v>
      </c>
      <c r="C33" s="302"/>
      <c r="D33" s="302"/>
      <c r="E33" s="302"/>
      <c r="F33" s="302"/>
      <c r="G33" s="302"/>
      <c r="H33" s="121"/>
      <c r="I33" s="121"/>
    </row>
    <row r="34" spans="2:9" ht="24.75" thickBot="1" thickTop="1">
      <c r="B34" s="303"/>
      <c r="C34" s="304"/>
      <c r="D34" s="104" t="s">
        <v>33</v>
      </c>
      <c r="E34" s="105" t="s">
        <v>34</v>
      </c>
      <c r="F34" s="105" t="s">
        <v>35</v>
      </c>
      <c r="G34" s="106" t="s">
        <v>36</v>
      </c>
      <c r="H34" s="121"/>
      <c r="I34" s="121"/>
    </row>
    <row r="35" spans="2:9" ht="14.25" thickTop="1">
      <c r="B35" s="305" t="s">
        <v>37</v>
      </c>
      <c r="C35" s="107" t="s">
        <v>282</v>
      </c>
      <c r="D35" s="108">
        <v>9</v>
      </c>
      <c r="E35" s="109">
        <v>2.9702970297029703</v>
      </c>
      <c r="F35" s="109">
        <v>2.9702970297029703</v>
      </c>
      <c r="G35" s="110">
        <v>2.9702970297029703</v>
      </c>
      <c r="H35" s="121"/>
      <c r="I35" s="121"/>
    </row>
    <row r="36" spans="2:9" ht="14.25">
      <c r="B36" s="307"/>
      <c r="C36" s="111" t="s">
        <v>249</v>
      </c>
      <c r="D36" s="112">
        <v>294</v>
      </c>
      <c r="E36" s="113">
        <v>97.02970297029702</v>
      </c>
      <c r="F36" s="113">
        <v>97.02970297029702</v>
      </c>
      <c r="G36" s="114">
        <v>100</v>
      </c>
      <c r="H36" s="121"/>
      <c r="I36" s="121"/>
    </row>
    <row r="37" spans="2:9" ht="14.25" thickBot="1">
      <c r="B37" s="306"/>
      <c r="C37" s="166" t="s">
        <v>24</v>
      </c>
      <c r="D37" s="116">
        <v>303</v>
      </c>
      <c r="E37" s="117">
        <v>100</v>
      </c>
      <c r="F37" s="117">
        <v>100</v>
      </c>
      <c r="G37" s="118"/>
      <c r="H37" s="121"/>
      <c r="I37" s="121"/>
    </row>
    <row r="38" spans="2:9" ht="14.25" thickTop="1">
      <c r="B38" s="121"/>
      <c r="C38" s="121"/>
      <c r="D38" s="121"/>
      <c r="E38" s="121"/>
      <c r="F38" s="121"/>
      <c r="G38" s="121"/>
      <c r="H38" s="121"/>
      <c r="I38" s="121"/>
    </row>
    <row r="39" spans="2:9" ht="14.25">
      <c r="B39" s="121"/>
      <c r="C39" s="121"/>
      <c r="D39" s="121"/>
      <c r="E39" s="121"/>
      <c r="F39" s="121"/>
      <c r="G39" s="121"/>
      <c r="H39" s="121"/>
      <c r="I39" s="121"/>
    </row>
    <row r="40" spans="2:9" ht="17.25">
      <c r="B40" s="122" t="s">
        <v>38</v>
      </c>
      <c r="C40" s="121"/>
      <c r="D40" s="121"/>
      <c r="E40" s="121"/>
      <c r="F40" s="121"/>
      <c r="G40" s="121"/>
      <c r="H40" s="121"/>
      <c r="I40" s="121"/>
    </row>
    <row r="41" spans="2:9" ht="14.25">
      <c r="B41" s="121"/>
      <c r="C41" s="121"/>
      <c r="D41" s="121"/>
      <c r="E41" s="121"/>
      <c r="F41" s="121"/>
      <c r="G41" s="121"/>
      <c r="H41" s="121"/>
      <c r="I41" s="121"/>
    </row>
    <row r="42" spans="2:9" ht="14.25" thickBot="1">
      <c r="B42" s="302" t="s">
        <v>250</v>
      </c>
      <c r="C42" s="302"/>
      <c r="D42" s="302"/>
      <c r="E42" s="302"/>
      <c r="F42" s="302"/>
      <c r="G42" s="302"/>
      <c r="H42" s="302"/>
      <c r="I42" s="121"/>
    </row>
    <row r="43" spans="2:9" ht="14.25" thickTop="1">
      <c r="B43" s="309"/>
      <c r="C43" s="312" t="s">
        <v>251</v>
      </c>
      <c r="D43" s="313"/>
      <c r="E43" s="313"/>
      <c r="F43" s="313"/>
      <c r="G43" s="313"/>
      <c r="H43" s="314"/>
      <c r="I43" s="121"/>
    </row>
    <row r="44" spans="2:9" ht="14.25">
      <c r="B44" s="310"/>
      <c r="C44" s="315" t="s">
        <v>37</v>
      </c>
      <c r="D44" s="316"/>
      <c r="E44" s="316" t="s">
        <v>247</v>
      </c>
      <c r="F44" s="316"/>
      <c r="G44" s="316" t="s">
        <v>24</v>
      </c>
      <c r="H44" s="317"/>
      <c r="I44" s="121"/>
    </row>
    <row r="45" spans="2:9" ht="14.25" thickBot="1">
      <c r="B45" s="311"/>
      <c r="C45" s="132" t="s">
        <v>246</v>
      </c>
      <c r="D45" s="133" t="s">
        <v>34</v>
      </c>
      <c r="E45" s="133" t="s">
        <v>246</v>
      </c>
      <c r="F45" s="133" t="s">
        <v>34</v>
      </c>
      <c r="G45" s="133" t="s">
        <v>246</v>
      </c>
      <c r="H45" s="167" t="s">
        <v>34</v>
      </c>
      <c r="I45" s="121"/>
    </row>
    <row r="46" spans="2:9" ht="117" thickBot="1" thickTop="1">
      <c r="B46" s="135" t="s">
        <v>361</v>
      </c>
      <c r="C46" s="129">
        <v>303</v>
      </c>
      <c r="D46" s="136">
        <v>1</v>
      </c>
      <c r="E46" s="137">
        <v>0</v>
      </c>
      <c r="F46" s="136">
        <v>0</v>
      </c>
      <c r="G46" s="137">
        <v>303</v>
      </c>
      <c r="H46" s="138">
        <v>1</v>
      </c>
      <c r="I46" s="121"/>
    </row>
    <row r="47" spans="2:9" ht="14.25" thickTop="1">
      <c r="B47" s="121"/>
      <c r="C47" s="121"/>
      <c r="D47" s="121"/>
      <c r="E47" s="121"/>
      <c r="F47" s="121"/>
      <c r="G47" s="121"/>
      <c r="H47" s="121"/>
      <c r="I47" s="121"/>
    </row>
    <row r="48" spans="2:9" ht="14.25">
      <c r="B48" s="302" t="s">
        <v>362</v>
      </c>
      <c r="C48" s="302"/>
      <c r="D48" s="302"/>
      <c r="E48" s="302"/>
      <c r="F48" s="302"/>
      <c r="G48" s="302"/>
      <c r="H48" s="302"/>
      <c r="I48" s="302"/>
    </row>
    <row r="49" spans="2:9" ht="14.25" thickBot="1">
      <c r="B49" s="139" t="s">
        <v>254</v>
      </c>
      <c r="C49" s="121"/>
      <c r="D49" s="121"/>
      <c r="E49" s="121"/>
      <c r="F49" s="121"/>
      <c r="G49" s="121"/>
      <c r="H49" s="121"/>
      <c r="I49" s="121"/>
    </row>
    <row r="50" spans="2:9" ht="14.25" thickTop="1">
      <c r="B50" s="318"/>
      <c r="C50" s="319"/>
      <c r="D50" s="312" t="s">
        <v>355</v>
      </c>
      <c r="E50" s="313"/>
      <c r="F50" s="313"/>
      <c r="G50" s="313"/>
      <c r="H50" s="313"/>
      <c r="I50" s="314" t="s">
        <v>24</v>
      </c>
    </row>
    <row r="51" spans="2:9" ht="24" thickBot="1">
      <c r="B51" s="320"/>
      <c r="C51" s="321"/>
      <c r="D51" s="132" t="s">
        <v>342</v>
      </c>
      <c r="E51" s="133" t="s">
        <v>357</v>
      </c>
      <c r="F51" s="133" t="s">
        <v>358</v>
      </c>
      <c r="G51" s="133" t="s">
        <v>359</v>
      </c>
      <c r="H51" s="133" t="s">
        <v>360</v>
      </c>
      <c r="I51" s="322"/>
    </row>
    <row r="52" spans="2:9" ht="23.25" thickTop="1">
      <c r="B52" s="305" t="s">
        <v>354</v>
      </c>
      <c r="C52" s="107" t="s">
        <v>342</v>
      </c>
      <c r="D52" s="108">
        <v>1</v>
      </c>
      <c r="E52" s="123">
        <v>0</v>
      </c>
      <c r="F52" s="123">
        <v>0</v>
      </c>
      <c r="G52" s="123">
        <v>0</v>
      </c>
      <c r="H52" s="123">
        <v>0</v>
      </c>
      <c r="I52" s="124">
        <v>1</v>
      </c>
    </row>
    <row r="53" spans="2:9" ht="14.25">
      <c r="B53" s="307"/>
      <c r="C53" s="111" t="s">
        <v>357</v>
      </c>
      <c r="D53" s="112">
        <v>2</v>
      </c>
      <c r="E53" s="140">
        <v>277</v>
      </c>
      <c r="F53" s="140">
        <v>0</v>
      </c>
      <c r="G53" s="140">
        <v>2</v>
      </c>
      <c r="H53" s="140">
        <v>1</v>
      </c>
      <c r="I53" s="141">
        <v>282</v>
      </c>
    </row>
    <row r="54" spans="2:9" ht="14.25">
      <c r="B54" s="307"/>
      <c r="C54" s="111" t="s">
        <v>358</v>
      </c>
      <c r="D54" s="112">
        <v>0</v>
      </c>
      <c r="E54" s="140">
        <v>0</v>
      </c>
      <c r="F54" s="140">
        <v>1</v>
      </c>
      <c r="G54" s="140">
        <v>0</v>
      </c>
      <c r="H54" s="140">
        <v>0</v>
      </c>
      <c r="I54" s="141">
        <v>1</v>
      </c>
    </row>
    <row r="55" spans="2:9" ht="14.25">
      <c r="B55" s="307"/>
      <c r="C55" s="111" t="s">
        <v>359</v>
      </c>
      <c r="D55" s="112">
        <v>0</v>
      </c>
      <c r="E55" s="140">
        <v>2</v>
      </c>
      <c r="F55" s="140">
        <v>0</v>
      </c>
      <c r="G55" s="140">
        <v>14</v>
      </c>
      <c r="H55" s="140">
        <v>0</v>
      </c>
      <c r="I55" s="141">
        <v>16</v>
      </c>
    </row>
    <row r="56" spans="2:9" ht="14.25">
      <c r="B56" s="307"/>
      <c r="C56" s="111" t="s">
        <v>360</v>
      </c>
      <c r="D56" s="112">
        <v>1</v>
      </c>
      <c r="E56" s="140">
        <v>1</v>
      </c>
      <c r="F56" s="140">
        <v>0</v>
      </c>
      <c r="G56" s="140">
        <v>0</v>
      </c>
      <c r="H56" s="140">
        <v>1</v>
      </c>
      <c r="I56" s="141">
        <v>3</v>
      </c>
    </row>
    <row r="57" spans="2:9" ht="14.25" thickBot="1">
      <c r="B57" s="306" t="s">
        <v>24</v>
      </c>
      <c r="C57" s="308"/>
      <c r="D57" s="116">
        <v>4</v>
      </c>
      <c r="E57" s="125">
        <v>280</v>
      </c>
      <c r="F57" s="125">
        <v>1</v>
      </c>
      <c r="G57" s="125">
        <v>16</v>
      </c>
      <c r="H57" s="125">
        <v>2</v>
      </c>
      <c r="I57" s="126">
        <v>303</v>
      </c>
    </row>
    <row r="58" spans="2:9" ht="14.25" thickTop="1">
      <c r="B58" s="121"/>
      <c r="C58" s="121"/>
      <c r="D58" s="121"/>
      <c r="E58" s="121"/>
      <c r="F58" s="121"/>
      <c r="G58" s="121"/>
      <c r="H58" s="121"/>
      <c r="I58" s="121"/>
    </row>
    <row r="59" spans="2:9" ht="14.25" thickBot="1">
      <c r="B59" s="302" t="s">
        <v>255</v>
      </c>
      <c r="C59" s="302"/>
      <c r="D59" s="302"/>
      <c r="E59" s="302"/>
      <c r="F59" s="121"/>
      <c r="G59" s="121"/>
      <c r="H59" s="121"/>
      <c r="I59" s="121"/>
    </row>
    <row r="60" spans="2:9" ht="36" thickBot="1" thickTop="1">
      <c r="B60" s="142"/>
      <c r="C60" s="104" t="s">
        <v>25</v>
      </c>
      <c r="D60" s="105" t="s">
        <v>256</v>
      </c>
      <c r="E60" s="106" t="s">
        <v>257</v>
      </c>
      <c r="F60" s="121"/>
      <c r="G60" s="121"/>
      <c r="H60" s="121"/>
      <c r="I60" s="121"/>
    </row>
    <row r="61" spans="2:9" ht="23.25" thickTop="1">
      <c r="B61" s="143" t="s">
        <v>260</v>
      </c>
      <c r="C61" s="144">
        <v>680.4347359422494</v>
      </c>
      <c r="D61" s="123">
        <v>16</v>
      </c>
      <c r="E61" s="157">
        <v>1.880792599314271E-134</v>
      </c>
      <c r="F61" s="121"/>
      <c r="G61" s="121"/>
      <c r="H61" s="121"/>
      <c r="I61" s="121"/>
    </row>
    <row r="62" spans="2:9" ht="23.25">
      <c r="B62" s="148" t="s">
        <v>262</v>
      </c>
      <c r="C62" s="149">
        <v>125.0210886119804</v>
      </c>
      <c r="D62" s="140">
        <v>16</v>
      </c>
      <c r="E62" s="154">
        <v>5.914088913240733E-19</v>
      </c>
      <c r="F62" s="121"/>
      <c r="G62" s="121"/>
      <c r="H62" s="121"/>
      <c r="I62" s="121"/>
    </row>
    <row r="63" spans="2:9" ht="34.5">
      <c r="B63" s="148" t="s">
        <v>264</v>
      </c>
      <c r="C63" s="149">
        <v>146.20601657829027</v>
      </c>
      <c r="D63" s="140">
        <v>1</v>
      </c>
      <c r="E63" s="154">
        <v>1.1703157702153094E-33</v>
      </c>
      <c r="F63" s="121"/>
      <c r="G63" s="121"/>
      <c r="H63" s="121"/>
      <c r="I63" s="121"/>
    </row>
    <row r="64" spans="2:9" ht="23.25" thickBot="1">
      <c r="B64" s="155" t="s">
        <v>32</v>
      </c>
      <c r="C64" s="116">
        <v>303</v>
      </c>
      <c r="D64" s="156"/>
      <c r="E64" s="118"/>
      <c r="F64" s="121"/>
      <c r="G64" s="121"/>
      <c r="H64" s="121"/>
      <c r="I64" s="121"/>
    </row>
    <row r="65" spans="2:9" ht="14.25" thickTop="1">
      <c r="B65" s="121"/>
      <c r="C65" s="121"/>
      <c r="D65" s="121"/>
      <c r="E65" s="121"/>
      <c r="F65" s="121"/>
      <c r="G65" s="121"/>
      <c r="H65" s="121"/>
      <c r="I65" s="121"/>
    </row>
    <row r="66" spans="2:9" ht="14.25">
      <c r="B66" s="121"/>
      <c r="C66" s="121"/>
      <c r="D66" s="121"/>
      <c r="E66" s="121"/>
      <c r="F66" s="121"/>
      <c r="G66" s="121"/>
      <c r="H66" s="121"/>
      <c r="I66" s="121"/>
    </row>
    <row r="67" spans="2:9" ht="14.25" thickBot="1">
      <c r="B67" s="302" t="s">
        <v>265</v>
      </c>
      <c r="C67" s="302"/>
      <c r="D67" s="302"/>
      <c r="E67" s="302"/>
      <c r="F67" s="302"/>
      <c r="G67" s="302"/>
      <c r="H67" s="121"/>
      <c r="I67" s="121"/>
    </row>
    <row r="68" spans="2:9" ht="24.75" thickBot="1" thickTop="1">
      <c r="B68" s="303"/>
      <c r="C68" s="304"/>
      <c r="D68" s="104" t="s">
        <v>25</v>
      </c>
      <c r="E68" s="105" t="s">
        <v>266</v>
      </c>
      <c r="F68" s="105" t="s">
        <v>267</v>
      </c>
      <c r="G68" s="106" t="s">
        <v>26</v>
      </c>
      <c r="H68" s="121"/>
      <c r="I68" s="121"/>
    </row>
    <row r="69" spans="2:9" ht="14.25" thickTop="1">
      <c r="B69" s="305" t="s">
        <v>268</v>
      </c>
      <c r="C69" s="107" t="s">
        <v>269</v>
      </c>
      <c r="D69" s="144">
        <v>1.4985523662951776</v>
      </c>
      <c r="E69" s="146"/>
      <c r="F69" s="146"/>
      <c r="G69" s="157">
        <v>1.880792599314271E-134</v>
      </c>
      <c r="H69" s="121"/>
      <c r="I69" s="121"/>
    </row>
    <row r="70" spans="2:9" ht="14.25">
      <c r="B70" s="307"/>
      <c r="C70" s="111" t="s">
        <v>270</v>
      </c>
      <c r="D70" s="162">
        <v>0.7492761831475888</v>
      </c>
      <c r="E70" s="151"/>
      <c r="F70" s="151"/>
      <c r="G70" s="154">
        <v>1.880792599314271E-134</v>
      </c>
      <c r="H70" s="121"/>
      <c r="I70" s="121"/>
    </row>
    <row r="71" spans="2:9" ht="23.25">
      <c r="B71" s="165" t="s">
        <v>27</v>
      </c>
      <c r="C71" s="111" t="s">
        <v>28</v>
      </c>
      <c r="D71" s="162">
        <v>0.6957915511915694</v>
      </c>
      <c r="E71" s="150">
        <v>0.11353365403870506</v>
      </c>
      <c r="F71" s="158">
        <v>16.807012742426572</v>
      </c>
      <c r="G71" s="154">
        <v>3.598615351958549E-45</v>
      </c>
      <c r="H71" s="121"/>
      <c r="I71" s="121"/>
    </row>
    <row r="72" spans="2:9" ht="23.25">
      <c r="B72" s="165" t="s">
        <v>29</v>
      </c>
      <c r="C72" s="111" t="s">
        <v>30</v>
      </c>
      <c r="D72" s="162">
        <v>0.7128056604189851</v>
      </c>
      <c r="E72" s="150">
        <v>0.10883953493235937</v>
      </c>
      <c r="F72" s="158">
        <v>17.632439599634868</v>
      </c>
      <c r="G72" s="154">
        <v>2.732026729821902E-48</v>
      </c>
      <c r="H72" s="121"/>
      <c r="I72" s="121"/>
    </row>
    <row r="73" spans="2:9" ht="23.25">
      <c r="B73" s="165" t="s">
        <v>31</v>
      </c>
      <c r="C73" s="111" t="s">
        <v>17</v>
      </c>
      <c r="D73" s="162">
        <v>0.783261802575107</v>
      </c>
      <c r="E73" s="150">
        <v>0.06826704876677957</v>
      </c>
      <c r="F73" s="158">
        <v>16.953211137939117</v>
      </c>
      <c r="G73" s="154">
        <v>1.822235083726883E-64</v>
      </c>
      <c r="H73" s="121"/>
      <c r="I73" s="121"/>
    </row>
    <row r="74" spans="2:9" ht="14.25" thickBot="1">
      <c r="B74" s="306" t="s">
        <v>32</v>
      </c>
      <c r="C74" s="308"/>
      <c r="D74" s="116">
        <v>303</v>
      </c>
      <c r="E74" s="156"/>
      <c r="F74" s="156"/>
      <c r="G74" s="118"/>
      <c r="H74" s="121"/>
      <c r="I74" s="121"/>
    </row>
    <row r="75" spans="2:9" ht="14.25" thickTop="1">
      <c r="B75" s="121"/>
      <c r="C75" s="121"/>
      <c r="D75" s="121"/>
      <c r="E75" s="121"/>
      <c r="F75" s="121"/>
      <c r="G75" s="121"/>
      <c r="H75" s="121"/>
      <c r="I75" s="121"/>
    </row>
    <row r="76" spans="2:9" ht="14.25">
      <c r="B76" s="121"/>
      <c r="C76" s="121"/>
      <c r="D76" s="121"/>
      <c r="E76" s="121"/>
      <c r="F76" s="121"/>
      <c r="G76" s="121"/>
      <c r="H76" s="121"/>
      <c r="I76" s="121"/>
    </row>
  </sheetData>
  <sheetProtection/>
  <mergeCells count="29">
    <mergeCell ref="G44:H44"/>
    <mergeCell ref="B7:F7"/>
    <mergeCell ref="B8:C8"/>
    <mergeCell ref="B9:B10"/>
    <mergeCell ref="B15:G15"/>
    <mergeCell ref="B16:C16"/>
    <mergeCell ref="B17:B22"/>
    <mergeCell ref="B25:C25"/>
    <mergeCell ref="B24:G24"/>
    <mergeCell ref="B57:C57"/>
    <mergeCell ref="B26:B31"/>
    <mergeCell ref="B33:G33"/>
    <mergeCell ref="B34:C34"/>
    <mergeCell ref="B35:B37"/>
    <mergeCell ref="B42:H42"/>
    <mergeCell ref="B43:B45"/>
    <mergeCell ref="C43:H43"/>
    <mergeCell ref="C44:D44"/>
    <mergeCell ref="E44:F44"/>
    <mergeCell ref="B59:E59"/>
    <mergeCell ref="B67:G67"/>
    <mergeCell ref="B68:C68"/>
    <mergeCell ref="B69:B70"/>
    <mergeCell ref="B74:C74"/>
    <mergeCell ref="B48:I48"/>
    <mergeCell ref="B50:C51"/>
    <mergeCell ref="D50:H50"/>
    <mergeCell ref="I50:I51"/>
    <mergeCell ref="B52:B5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3"/>
  <dimension ref="B2:K82"/>
  <sheetViews>
    <sheetView showGridLines="0" zoomScale="85" zoomScaleNormal="85" zoomScalePageLayoutView="0" workbookViewId="0" topLeftCell="A1">
      <selection activeCell="A1" sqref="A1"/>
    </sheetView>
  </sheetViews>
  <sheetFormatPr defaultColWidth="9.140625" defaultRowHeight="15"/>
  <cols>
    <col min="1" max="1" width="9.00390625" style="168" customWidth="1"/>
  </cols>
  <sheetData>
    <row r="1" s="168" customFormat="1" ht="14.25"/>
    <row r="2" spans="2:11" ht="14.25">
      <c r="B2" s="120" t="s">
        <v>363</v>
      </c>
      <c r="C2" s="121"/>
      <c r="D2" s="121"/>
      <c r="E2" s="121"/>
      <c r="F2" s="121"/>
      <c r="G2" s="121"/>
      <c r="H2" s="121"/>
      <c r="I2" s="121"/>
      <c r="J2" s="121"/>
      <c r="K2" s="121"/>
    </row>
    <row r="3" spans="2:11" ht="14.25">
      <c r="B3" s="121"/>
      <c r="C3" s="121"/>
      <c r="D3" s="121"/>
      <c r="E3" s="121"/>
      <c r="F3" s="121"/>
      <c r="G3" s="121"/>
      <c r="H3" s="121"/>
      <c r="I3" s="121"/>
      <c r="J3" s="121"/>
      <c r="K3" s="121"/>
    </row>
    <row r="4" spans="2:11" ht="14.25">
      <c r="B4" s="121"/>
      <c r="C4" s="121"/>
      <c r="D4" s="121"/>
      <c r="E4" s="121"/>
      <c r="F4" s="121"/>
      <c r="G4" s="121"/>
      <c r="H4" s="121"/>
      <c r="I4" s="121"/>
      <c r="J4" s="121"/>
      <c r="K4" s="121"/>
    </row>
    <row r="5" spans="2:11" ht="18" customHeight="1">
      <c r="B5" s="122" t="s">
        <v>242</v>
      </c>
      <c r="C5" s="121"/>
      <c r="D5" s="121"/>
      <c r="E5" s="121"/>
      <c r="F5" s="121"/>
      <c r="G5" s="121"/>
      <c r="H5" s="121"/>
      <c r="I5" s="121"/>
      <c r="J5" s="121"/>
      <c r="K5" s="121"/>
    </row>
    <row r="6" spans="2:11" ht="39.75" customHeight="1">
      <c r="B6" s="121"/>
      <c r="C6" s="121"/>
      <c r="D6" s="121"/>
      <c r="E6" s="121"/>
      <c r="F6" s="121"/>
      <c r="G6" s="121"/>
      <c r="H6" s="121"/>
      <c r="I6" s="121"/>
      <c r="J6" s="121"/>
      <c r="K6" s="121"/>
    </row>
    <row r="7" spans="2:11" ht="75" customHeight="1" thickBot="1">
      <c r="B7" s="302" t="s">
        <v>243</v>
      </c>
      <c r="C7" s="302"/>
      <c r="D7" s="302"/>
      <c r="E7" s="302"/>
      <c r="F7" s="302"/>
      <c r="G7" s="121"/>
      <c r="H7" s="121"/>
      <c r="I7" s="121"/>
      <c r="J7" s="121"/>
      <c r="K7" s="121"/>
    </row>
    <row r="8" spans="2:11" ht="105" customHeight="1" thickBot="1" thickTop="1">
      <c r="B8" s="303"/>
      <c r="C8" s="304"/>
      <c r="D8" s="104" t="s">
        <v>364</v>
      </c>
      <c r="E8" s="105" t="s">
        <v>365</v>
      </c>
      <c r="F8" s="106" t="s">
        <v>366</v>
      </c>
      <c r="G8" s="121"/>
      <c r="H8" s="121"/>
      <c r="I8" s="121"/>
      <c r="J8" s="121"/>
      <c r="K8" s="121"/>
    </row>
    <row r="9" spans="2:11" ht="18" customHeight="1" thickTop="1">
      <c r="B9" s="305" t="s">
        <v>246</v>
      </c>
      <c r="C9" s="107" t="s">
        <v>37</v>
      </c>
      <c r="D9" s="108">
        <v>303</v>
      </c>
      <c r="E9" s="123">
        <v>303</v>
      </c>
      <c r="F9" s="124">
        <v>303</v>
      </c>
      <c r="G9" s="121"/>
      <c r="H9" s="121"/>
      <c r="I9" s="121"/>
      <c r="J9" s="121"/>
      <c r="K9" s="121"/>
    </row>
    <row r="10" spans="2:11" ht="18" customHeight="1" thickBot="1">
      <c r="B10" s="306"/>
      <c r="C10" s="166" t="s">
        <v>247</v>
      </c>
      <c r="D10" s="116">
        <v>0</v>
      </c>
      <c r="E10" s="125">
        <v>0</v>
      </c>
      <c r="F10" s="126">
        <v>0</v>
      </c>
      <c r="G10" s="121"/>
      <c r="H10" s="121"/>
      <c r="I10" s="121"/>
      <c r="J10" s="121"/>
      <c r="K10" s="121"/>
    </row>
    <row r="11" spans="2:11" ht="18" customHeight="1" thickTop="1">
      <c r="B11" s="121"/>
      <c r="C11" s="121"/>
      <c r="D11" s="121"/>
      <c r="E11" s="121"/>
      <c r="F11" s="121"/>
      <c r="G11" s="121"/>
      <c r="H11" s="121"/>
      <c r="I11" s="121"/>
      <c r="J11" s="121"/>
      <c r="K11" s="121"/>
    </row>
    <row r="12" spans="2:11" ht="18" customHeight="1">
      <c r="B12" s="121"/>
      <c r="C12" s="121"/>
      <c r="D12" s="121"/>
      <c r="E12" s="121"/>
      <c r="F12" s="121"/>
      <c r="G12" s="121"/>
      <c r="H12" s="121"/>
      <c r="I12" s="121"/>
      <c r="J12" s="121"/>
      <c r="K12" s="121"/>
    </row>
    <row r="13" spans="2:11" ht="18" customHeight="1">
      <c r="B13" s="122" t="s">
        <v>248</v>
      </c>
      <c r="C13" s="121"/>
      <c r="D13" s="121"/>
      <c r="E13" s="121"/>
      <c r="F13" s="121"/>
      <c r="G13" s="121"/>
      <c r="H13" s="121"/>
      <c r="I13" s="121"/>
      <c r="J13" s="121"/>
      <c r="K13" s="121"/>
    </row>
    <row r="14" spans="2:11" ht="18" customHeight="1">
      <c r="B14" s="121"/>
      <c r="C14" s="121"/>
      <c r="D14" s="121"/>
      <c r="E14" s="121"/>
      <c r="F14" s="121"/>
      <c r="G14" s="121"/>
      <c r="H14" s="121"/>
      <c r="I14" s="121"/>
      <c r="J14" s="121"/>
      <c r="K14" s="121"/>
    </row>
    <row r="15" spans="2:11" ht="18" customHeight="1" thickBot="1">
      <c r="B15" s="302" t="s">
        <v>364</v>
      </c>
      <c r="C15" s="302"/>
      <c r="D15" s="302"/>
      <c r="E15" s="302"/>
      <c r="F15" s="302"/>
      <c r="G15" s="302"/>
      <c r="H15" s="121"/>
      <c r="I15" s="121"/>
      <c r="J15" s="121"/>
      <c r="K15" s="121"/>
    </row>
    <row r="16" spans="2:11" ht="18" customHeight="1" thickBot="1" thickTop="1">
      <c r="B16" s="303"/>
      <c r="C16" s="304"/>
      <c r="D16" s="104" t="s">
        <v>33</v>
      </c>
      <c r="E16" s="105" t="s">
        <v>34</v>
      </c>
      <c r="F16" s="105" t="s">
        <v>35</v>
      </c>
      <c r="G16" s="106" t="s">
        <v>36</v>
      </c>
      <c r="H16" s="121"/>
      <c r="I16" s="121"/>
      <c r="J16" s="121"/>
      <c r="K16" s="121"/>
    </row>
    <row r="17" spans="2:11" ht="23.25" thickTop="1">
      <c r="B17" s="305" t="s">
        <v>37</v>
      </c>
      <c r="C17" s="107" t="s">
        <v>342</v>
      </c>
      <c r="D17" s="108">
        <v>3</v>
      </c>
      <c r="E17" s="159">
        <v>0.9900990099009901</v>
      </c>
      <c r="F17" s="159">
        <v>0.9900990099009901</v>
      </c>
      <c r="G17" s="160">
        <v>0.9900990099009901</v>
      </c>
      <c r="H17" s="121"/>
      <c r="I17" s="121"/>
      <c r="J17" s="121"/>
      <c r="K17" s="121"/>
    </row>
    <row r="18" spans="2:11" ht="23.25">
      <c r="B18" s="307"/>
      <c r="C18" s="111" t="s">
        <v>367</v>
      </c>
      <c r="D18" s="112">
        <v>223</v>
      </c>
      <c r="E18" s="113">
        <v>73.5973597359736</v>
      </c>
      <c r="F18" s="113">
        <v>73.5973597359736</v>
      </c>
      <c r="G18" s="114">
        <v>74.58745874587459</v>
      </c>
      <c r="H18" s="121"/>
      <c r="I18" s="121"/>
      <c r="J18" s="121"/>
      <c r="K18" s="121"/>
    </row>
    <row r="19" spans="2:11" ht="23.25">
      <c r="B19" s="307"/>
      <c r="C19" s="111" t="s">
        <v>368</v>
      </c>
      <c r="D19" s="112">
        <v>48</v>
      </c>
      <c r="E19" s="113">
        <v>15.841584158415841</v>
      </c>
      <c r="F19" s="113">
        <v>15.841584158415841</v>
      </c>
      <c r="G19" s="114">
        <v>90.42904290429043</v>
      </c>
      <c r="H19" s="121"/>
      <c r="I19" s="121"/>
      <c r="J19" s="121"/>
      <c r="K19" s="121"/>
    </row>
    <row r="20" spans="2:11" ht="34.5">
      <c r="B20" s="307"/>
      <c r="C20" s="111" t="s">
        <v>369</v>
      </c>
      <c r="D20" s="112">
        <v>13</v>
      </c>
      <c r="E20" s="113">
        <v>4.29042904290429</v>
      </c>
      <c r="F20" s="113">
        <v>4.29042904290429</v>
      </c>
      <c r="G20" s="114">
        <v>94.71947194719472</v>
      </c>
      <c r="H20" s="121"/>
      <c r="I20" s="121"/>
      <c r="J20" s="121"/>
      <c r="K20" s="121"/>
    </row>
    <row r="21" spans="2:11" ht="23.25">
      <c r="B21" s="307"/>
      <c r="C21" s="111" t="s">
        <v>370</v>
      </c>
      <c r="D21" s="112">
        <v>8</v>
      </c>
      <c r="E21" s="113">
        <v>2.6402640264026402</v>
      </c>
      <c r="F21" s="113">
        <v>2.6402640264026402</v>
      </c>
      <c r="G21" s="114">
        <v>97.35973597359737</v>
      </c>
      <c r="H21" s="121"/>
      <c r="I21" s="121"/>
      <c r="J21" s="121"/>
      <c r="K21" s="121"/>
    </row>
    <row r="22" spans="2:11" ht="23.25">
      <c r="B22" s="307"/>
      <c r="C22" s="111" t="s">
        <v>371</v>
      </c>
      <c r="D22" s="112">
        <v>5</v>
      </c>
      <c r="E22" s="113">
        <v>1.65016501650165</v>
      </c>
      <c r="F22" s="113">
        <v>1.65016501650165</v>
      </c>
      <c r="G22" s="114">
        <v>99.00990099009901</v>
      </c>
      <c r="H22" s="121"/>
      <c r="I22" s="121"/>
      <c r="J22" s="121"/>
      <c r="K22" s="121"/>
    </row>
    <row r="23" spans="2:11" ht="15.75" customHeight="1">
      <c r="B23" s="307"/>
      <c r="C23" s="111" t="s">
        <v>372</v>
      </c>
      <c r="D23" s="112">
        <v>3</v>
      </c>
      <c r="E23" s="164">
        <v>0.9900990099009901</v>
      </c>
      <c r="F23" s="164">
        <v>0.9900990099009901</v>
      </c>
      <c r="G23" s="114">
        <v>100</v>
      </c>
      <c r="H23" s="121"/>
      <c r="I23" s="121"/>
      <c r="J23" s="121"/>
      <c r="K23" s="121"/>
    </row>
    <row r="24" spans="2:11" ht="14.25" thickBot="1">
      <c r="B24" s="306"/>
      <c r="C24" s="166" t="s">
        <v>24</v>
      </c>
      <c r="D24" s="116">
        <v>303</v>
      </c>
      <c r="E24" s="117">
        <v>100</v>
      </c>
      <c r="F24" s="117">
        <v>100</v>
      </c>
      <c r="G24" s="118"/>
      <c r="H24" s="121"/>
      <c r="I24" s="121"/>
      <c r="J24" s="121"/>
      <c r="K24" s="121"/>
    </row>
    <row r="25" spans="2:11" ht="14.25" thickTop="1">
      <c r="B25" s="121"/>
      <c r="C25" s="121"/>
      <c r="D25" s="121"/>
      <c r="E25" s="121"/>
      <c r="F25" s="121"/>
      <c r="G25" s="121"/>
      <c r="H25" s="121"/>
      <c r="I25" s="121"/>
      <c r="J25" s="121"/>
      <c r="K25" s="121"/>
    </row>
    <row r="26" spans="2:11" ht="14.25" thickBot="1">
      <c r="B26" s="302" t="s">
        <v>365</v>
      </c>
      <c r="C26" s="302"/>
      <c r="D26" s="302"/>
      <c r="E26" s="302"/>
      <c r="F26" s="302"/>
      <c r="G26" s="302"/>
      <c r="H26" s="121"/>
      <c r="I26" s="121"/>
      <c r="J26" s="121"/>
      <c r="K26" s="121"/>
    </row>
    <row r="27" spans="2:11" ht="24.75" thickBot="1" thickTop="1">
      <c r="B27" s="303"/>
      <c r="C27" s="304"/>
      <c r="D27" s="104" t="s">
        <v>33</v>
      </c>
      <c r="E27" s="105" t="s">
        <v>34</v>
      </c>
      <c r="F27" s="105" t="s">
        <v>35</v>
      </c>
      <c r="G27" s="106" t="s">
        <v>36</v>
      </c>
      <c r="H27" s="121"/>
      <c r="I27" s="121"/>
      <c r="J27" s="121"/>
      <c r="K27" s="121"/>
    </row>
    <row r="28" spans="2:11" ht="23.25" thickTop="1">
      <c r="B28" s="305" t="s">
        <v>37</v>
      </c>
      <c r="C28" s="107" t="s">
        <v>342</v>
      </c>
      <c r="D28" s="108">
        <v>3</v>
      </c>
      <c r="E28" s="159">
        <v>0.9900990099009901</v>
      </c>
      <c r="F28" s="159">
        <v>0.9900990099009901</v>
      </c>
      <c r="G28" s="160">
        <v>0.9900990099009901</v>
      </c>
      <c r="H28" s="121"/>
      <c r="I28" s="121"/>
      <c r="J28" s="121"/>
      <c r="K28" s="121"/>
    </row>
    <row r="29" spans="2:11" ht="23.25">
      <c r="B29" s="307"/>
      <c r="C29" s="111" t="s">
        <v>367</v>
      </c>
      <c r="D29" s="112">
        <v>219</v>
      </c>
      <c r="E29" s="113">
        <v>72.27722772277228</v>
      </c>
      <c r="F29" s="113">
        <v>72.27722772277228</v>
      </c>
      <c r="G29" s="114">
        <v>73.26732673267327</v>
      </c>
      <c r="H29" s="121"/>
      <c r="I29" s="121"/>
      <c r="J29" s="121"/>
      <c r="K29" s="121"/>
    </row>
    <row r="30" spans="2:11" ht="23.25">
      <c r="B30" s="307"/>
      <c r="C30" s="111" t="s">
        <v>368</v>
      </c>
      <c r="D30" s="112">
        <v>46</v>
      </c>
      <c r="E30" s="113">
        <v>15.181518151815181</v>
      </c>
      <c r="F30" s="113">
        <v>15.181518151815181</v>
      </c>
      <c r="G30" s="114">
        <v>88.44884488448845</v>
      </c>
      <c r="H30" s="121"/>
      <c r="I30" s="121"/>
      <c r="J30" s="121"/>
      <c r="K30" s="121"/>
    </row>
    <row r="31" spans="2:11" ht="34.5">
      <c r="B31" s="307"/>
      <c r="C31" s="111" t="s">
        <v>369</v>
      </c>
      <c r="D31" s="112">
        <v>14</v>
      </c>
      <c r="E31" s="113">
        <v>4.62046204620462</v>
      </c>
      <c r="F31" s="113">
        <v>4.62046204620462</v>
      </c>
      <c r="G31" s="114">
        <v>93.06930693069307</v>
      </c>
      <c r="H31" s="121"/>
      <c r="I31" s="121"/>
      <c r="J31" s="121"/>
      <c r="K31" s="121"/>
    </row>
    <row r="32" spans="2:11" ht="23.25">
      <c r="B32" s="307"/>
      <c r="C32" s="111" t="s">
        <v>370</v>
      </c>
      <c r="D32" s="112">
        <v>9</v>
      </c>
      <c r="E32" s="113">
        <v>2.9702970297029703</v>
      </c>
      <c r="F32" s="113">
        <v>2.9702970297029703</v>
      </c>
      <c r="G32" s="114">
        <v>96.03960396039604</v>
      </c>
      <c r="H32" s="121"/>
      <c r="I32" s="121"/>
      <c r="J32" s="121"/>
      <c r="K32" s="121"/>
    </row>
    <row r="33" spans="2:11" ht="23.25">
      <c r="B33" s="307"/>
      <c r="C33" s="111" t="s">
        <v>371</v>
      </c>
      <c r="D33" s="112">
        <v>5</v>
      </c>
      <c r="E33" s="113">
        <v>1.65016501650165</v>
      </c>
      <c r="F33" s="113">
        <v>1.65016501650165</v>
      </c>
      <c r="G33" s="114">
        <v>97.6897689768977</v>
      </c>
      <c r="H33" s="121"/>
      <c r="I33" s="121"/>
      <c r="J33" s="121"/>
      <c r="K33" s="121"/>
    </row>
    <row r="34" spans="2:11" ht="23.25">
      <c r="B34" s="307"/>
      <c r="C34" s="111" t="s">
        <v>372</v>
      </c>
      <c r="D34" s="112">
        <v>7</v>
      </c>
      <c r="E34" s="113">
        <v>2.31023102310231</v>
      </c>
      <c r="F34" s="113">
        <v>2.31023102310231</v>
      </c>
      <c r="G34" s="114">
        <v>100</v>
      </c>
      <c r="H34" s="121"/>
      <c r="I34" s="121"/>
      <c r="J34" s="121"/>
      <c r="K34" s="121"/>
    </row>
    <row r="35" spans="2:11" ht="14.25" thickBot="1">
      <c r="B35" s="306"/>
      <c r="C35" s="166" t="s">
        <v>24</v>
      </c>
      <c r="D35" s="116">
        <v>303</v>
      </c>
      <c r="E35" s="117">
        <v>100</v>
      </c>
      <c r="F35" s="117">
        <v>100</v>
      </c>
      <c r="G35" s="118"/>
      <c r="H35" s="121"/>
      <c r="I35" s="121"/>
      <c r="J35" s="121"/>
      <c r="K35" s="121"/>
    </row>
    <row r="36" spans="2:11" ht="14.25" thickTop="1">
      <c r="B36" s="121"/>
      <c r="C36" s="121"/>
      <c r="D36" s="121"/>
      <c r="E36" s="121"/>
      <c r="F36" s="121"/>
      <c r="G36" s="121"/>
      <c r="H36" s="121"/>
      <c r="I36" s="121"/>
      <c r="J36" s="121"/>
      <c r="K36" s="121"/>
    </row>
    <row r="37" spans="2:11" ht="14.25" thickBot="1">
      <c r="B37" s="302" t="s">
        <v>366</v>
      </c>
      <c r="C37" s="302"/>
      <c r="D37" s="302"/>
      <c r="E37" s="302"/>
      <c r="F37" s="302"/>
      <c r="G37" s="302"/>
      <c r="H37" s="121"/>
      <c r="I37" s="121"/>
      <c r="J37" s="121"/>
      <c r="K37" s="121"/>
    </row>
    <row r="38" spans="2:11" ht="24.75" thickBot="1" thickTop="1">
      <c r="B38" s="303"/>
      <c r="C38" s="304"/>
      <c r="D38" s="104" t="s">
        <v>33</v>
      </c>
      <c r="E38" s="105" t="s">
        <v>34</v>
      </c>
      <c r="F38" s="105" t="s">
        <v>35</v>
      </c>
      <c r="G38" s="106" t="s">
        <v>36</v>
      </c>
      <c r="H38" s="121"/>
      <c r="I38" s="121"/>
      <c r="J38" s="121"/>
      <c r="K38" s="121"/>
    </row>
    <row r="39" spans="2:11" ht="14.25" thickTop="1">
      <c r="B39" s="305" t="s">
        <v>37</v>
      </c>
      <c r="C39" s="107" t="s">
        <v>282</v>
      </c>
      <c r="D39" s="108">
        <v>33</v>
      </c>
      <c r="E39" s="109">
        <v>10.891089108910892</v>
      </c>
      <c r="F39" s="109">
        <v>10.891089108910892</v>
      </c>
      <c r="G39" s="110">
        <v>10.891089108910892</v>
      </c>
      <c r="H39" s="121"/>
      <c r="I39" s="121"/>
      <c r="J39" s="121"/>
      <c r="K39" s="121"/>
    </row>
    <row r="40" spans="2:11" ht="14.25">
      <c r="B40" s="307"/>
      <c r="C40" s="111" t="s">
        <v>249</v>
      </c>
      <c r="D40" s="112">
        <v>270</v>
      </c>
      <c r="E40" s="113">
        <v>89.10891089108911</v>
      </c>
      <c r="F40" s="113">
        <v>89.10891089108911</v>
      </c>
      <c r="G40" s="114">
        <v>100</v>
      </c>
      <c r="H40" s="121"/>
      <c r="I40" s="121"/>
      <c r="J40" s="121"/>
      <c r="K40" s="121"/>
    </row>
    <row r="41" spans="2:11" ht="14.25" thickBot="1">
      <c r="B41" s="306"/>
      <c r="C41" s="166" t="s">
        <v>24</v>
      </c>
      <c r="D41" s="116">
        <v>303</v>
      </c>
      <c r="E41" s="117">
        <v>100</v>
      </c>
      <c r="F41" s="117">
        <v>100</v>
      </c>
      <c r="G41" s="118"/>
      <c r="H41" s="121"/>
      <c r="I41" s="121"/>
      <c r="J41" s="121"/>
      <c r="K41" s="121"/>
    </row>
    <row r="42" spans="2:11" ht="14.25" thickTop="1">
      <c r="B42" s="121"/>
      <c r="C42" s="121"/>
      <c r="D42" s="121"/>
      <c r="E42" s="121"/>
      <c r="F42" s="121"/>
      <c r="G42" s="121"/>
      <c r="H42" s="121"/>
      <c r="I42" s="121"/>
      <c r="J42" s="121"/>
      <c r="K42" s="121"/>
    </row>
    <row r="43" spans="2:11" ht="14.25">
      <c r="B43" s="121"/>
      <c r="C43" s="121"/>
      <c r="D43" s="121"/>
      <c r="E43" s="121"/>
      <c r="F43" s="121"/>
      <c r="G43" s="121"/>
      <c r="H43" s="121"/>
      <c r="I43" s="121"/>
      <c r="J43" s="121"/>
      <c r="K43" s="121"/>
    </row>
    <row r="44" spans="2:11" ht="17.25">
      <c r="B44" s="122" t="s">
        <v>38</v>
      </c>
      <c r="C44" s="121"/>
      <c r="D44" s="121"/>
      <c r="E44" s="121"/>
      <c r="F44" s="121"/>
      <c r="G44" s="121"/>
      <c r="H44" s="121"/>
      <c r="I44" s="121"/>
      <c r="J44" s="121"/>
      <c r="K44" s="121"/>
    </row>
    <row r="45" spans="2:11" ht="14.25">
      <c r="B45" s="121"/>
      <c r="C45" s="121"/>
      <c r="D45" s="121"/>
      <c r="E45" s="121"/>
      <c r="F45" s="121"/>
      <c r="G45" s="121"/>
      <c r="H45" s="121"/>
      <c r="I45" s="121"/>
      <c r="J45" s="121"/>
      <c r="K45" s="121"/>
    </row>
    <row r="46" spans="2:11" ht="14.25" thickBot="1">
      <c r="B46" s="302" t="s">
        <v>250</v>
      </c>
      <c r="C46" s="302"/>
      <c r="D46" s="302"/>
      <c r="E46" s="302"/>
      <c r="F46" s="302"/>
      <c r="G46" s="302"/>
      <c r="H46" s="302"/>
      <c r="I46" s="121"/>
      <c r="J46" s="121"/>
      <c r="K46" s="121"/>
    </row>
    <row r="47" spans="2:11" ht="14.25" thickTop="1">
      <c r="B47" s="309"/>
      <c r="C47" s="312" t="s">
        <v>251</v>
      </c>
      <c r="D47" s="313"/>
      <c r="E47" s="313"/>
      <c r="F47" s="313"/>
      <c r="G47" s="313"/>
      <c r="H47" s="314"/>
      <c r="I47" s="121"/>
      <c r="J47" s="121"/>
      <c r="K47" s="121"/>
    </row>
    <row r="48" spans="2:11" ht="14.25">
      <c r="B48" s="310"/>
      <c r="C48" s="315" t="s">
        <v>37</v>
      </c>
      <c r="D48" s="316"/>
      <c r="E48" s="316" t="s">
        <v>247</v>
      </c>
      <c r="F48" s="316"/>
      <c r="G48" s="316" t="s">
        <v>24</v>
      </c>
      <c r="H48" s="317"/>
      <c r="I48" s="121"/>
      <c r="J48" s="121"/>
      <c r="K48" s="121"/>
    </row>
    <row r="49" spans="2:11" ht="14.25" thickBot="1">
      <c r="B49" s="311"/>
      <c r="C49" s="132" t="s">
        <v>246</v>
      </c>
      <c r="D49" s="133" t="s">
        <v>34</v>
      </c>
      <c r="E49" s="133" t="s">
        <v>246</v>
      </c>
      <c r="F49" s="133" t="s">
        <v>34</v>
      </c>
      <c r="G49" s="133" t="s">
        <v>246</v>
      </c>
      <c r="H49" s="167" t="s">
        <v>34</v>
      </c>
      <c r="I49" s="121"/>
      <c r="J49" s="121"/>
      <c r="K49" s="121"/>
    </row>
    <row r="50" spans="2:11" ht="117" thickBot="1" thickTop="1">
      <c r="B50" s="135" t="s">
        <v>373</v>
      </c>
      <c r="C50" s="129">
        <v>303</v>
      </c>
      <c r="D50" s="136">
        <v>1</v>
      </c>
      <c r="E50" s="137">
        <v>0</v>
      </c>
      <c r="F50" s="136">
        <v>0</v>
      </c>
      <c r="G50" s="137">
        <v>303</v>
      </c>
      <c r="H50" s="138">
        <v>1</v>
      </c>
      <c r="I50" s="121"/>
      <c r="J50" s="121"/>
      <c r="K50" s="121"/>
    </row>
    <row r="51" spans="2:11" ht="14.25" thickTop="1">
      <c r="B51" s="121"/>
      <c r="C51" s="121"/>
      <c r="D51" s="121"/>
      <c r="E51" s="121"/>
      <c r="F51" s="121"/>
      <c r="G51" s="121"/>
      <c r="H51" s="121"/>
      <c r="I51" s="121"/>
      <c r="J51" s="121"/>
      <c r="K51" s="121"/>
    </row>
    <row r="52" spans="2:11" ht="14.25">
      <c r="B52" s="302" t="s">
        <v>374</v>
      </c>
      <c r="C52" s="302"/>
      <c r="D52" s="302"/>
      <c r="E52" s="302"/>
      <c r="F52" s="302"/>
      <c r="G52" s="302"/>
      <c r="H52" s="302"/>
      <c r="I52" s="302"/>
      <c r="J52" s="302"/>
      <c r="K52" s="302"/>
    </row>
    <row r="53" spans="2:11" ht="14.25" thickBot="1">
      <c r="B53" s="139" t="s">
        <v>254</v>
      </c>
      <c r="C53" s="121"/>
      <c r="D53" s="121"/>
      <c r="E53" s="121"/>
      <c r="F53" s="121"/>
      <c r="G53" s="121"/>
      <c r="H53" s="121"/>
      <c r="I53" s="121"/>
      <c r="J53" s="121"/>
      <c r="K53" s="121"/>
    </row>
    <row r="54" spans="2:11" ht="14.25" thickTop="1">
      <c r="B54" s="318"/>
      <c r="C54" s="319"/>
      <c r="D54" s="312" t="s">
        <v>365</v>
      </c>
      <c r="E54" s="313"/>
      <c r="F54" s="313"/>
      <c r="G54" s="313"/>
      <c r="H54" s="313"/>
      <c r="I54" s="313"/>
      <c r="J54" s="313"/>
      <c r="K54" s="314" t="s">
        <v>24</v>
      </c>
    </row>
    <row r="55" spans="2:11" ht="36" thickBot="1">
      <c r="B55" s="320"/>
      <c r="C55" s="321"/>
      <c r="D55" s="132" t="s">
        <v>342</v>
      </c>
      <c r="E55" s="133" t="s">
        <v>367</v>
      </c>
      <c r="F55" s="133" t="s">
        <v>368</v>
      </c>
      <c r="G55" s="133" t="s">
        <v>369</v>
      </c>
      <c r="H55" s="133" t="s">
        <v>370</v>
      </c>
      <c r="I55" s="133" t="s">
        <v>371</v>
      </c>
      <c r="J55" s="133" t="s">
        <v>372</v>
      </c>
      <c r="K55" s="322"/>
    </row>
    <row r="56" spans="2:11" ht="23.25" thickTop="1">
      <c r="B56" s="305" t="s">
        <v>364</v>
      </c>
      <c r="C56" s="107" t="s">
        <v>342</v>
      </c>
      <c r="D56" s="108">
        <v>0</v>
      </c>
      <c r="E56" s="123">
        <v>0</v>
      </c>
      <c r="F56" s="123">
        <v>1</v>
      </c>
      <c r="G56" s="123">
        <v>0</v>
      </c>
      <c r="H56" s="123">
        <v>0</v>
      </c>
      <c r="I56" s="123">
        <v>0</v>
      </c>
      <c r="J56" s="123">
        <v>2</v>
      </c>
      <c r="K56" s="124">
        <v>3</v>
      </c>
    </row>
    <row r="57" spans="2:11" ht="23.25">
      <c r="B57" s="307"/>
      <c r="C57" s="111" t="s">
        <v>367</v>
      </c>
      <c r="D57" s="112">
        <v>1</v>
      </c>
      <c r="E57" s="140">
        <v>211</v>
      </c>
      <c r="F57" s="140">
        <v>6</v>
      </c>
      <c r="G57" s="140">
        <v>1</v>
      </c>
      <c r="H57" s="140">
        <v>2</v>
      </c>
      <c r="I57" s="140">
        <v>0</v>
      </c>
      <c r="J57" s="140">
        <v>2</v>
      </c>
      <c r="K57" s="141">
        <v>223</v>
      </c>
    </row>
    <row r="58" spans="2:11" ht="23.25">
      <c r="B58" s="307"/>
      <c r="C58" s="111" t="s">
        <v>368</v>
      </c>
      <c r="D58" s="112">
        <v>1</v>
      </c>
      <c r="E58" s="140">
        <v>7</v>
      </c>
      <c r="F58" s="140">
        <v>37</v>
      </c>
      <c r="G58" s="140">
        <v>2</v>
      </c>
      <c r="H58" s="140">
        <v>1</v>
      </c>
      <c r="I58" s="140">
        <v>0</v>
      </c>
      <c r="J58" s="140">
        <v>0</v>
      </c>
      <c r="K58" s="141">
        <v>48</v>
      </c>
    </row>
    <row r="59" spans="2:11" ht="34.5">
      <c r="B59" s="307"/>
      <c r="C59" s="111" t="s">
        <v>369</v>
      </c>
      <c r="D59" s="112">
        <v>0</v>
      </c>
      <c r="E59" s="140">
        <v>0</v>
      </c>
      <c r="F59" s="140">
        <v>1</v>
      </c>
      <c r="G59" s="140">
        <v>11</v>
      </c>
      <c r="H59" s="140">
        <v>0</v>
      </c>
      <c r="I59" s="140">
        <v>0</v>
      </c>
      <c r="J59" s="140">
        <v>1</v>
      </c>
      <c r="K59" s="141">
        <v>13</v>
      </c>
    </row>
    <row r="60" spans="2:11" ht="23.25">
      <c r="B60" s="307"/>
      <c r="C60" s="111" t="s">
        <v>370</v>
      </c>
      <c r="D60" s="112">
        <v>0</v>
      </c>
      <c r="E60" s="140">
        <v>1</v>
      </c>
      <c r="F60" s="140">
        <v>1</v>
      </c>
      <c r="G60" s="140">
        <v>0</v>
      </c>
      <c r="H60" s="140">
        <v>5</v>
      </c>
      <c r="I60" s="140">
        <v>1</v>
      </c>
      <c r="J60" s="140">
        <v>0</v>
      </c>
      <c r="K60" s="141">
        <v>8</v>
      </c>
    </row>
    <row r="61" spans="2:11" ht="23.25">
      <c r="B61" s="307"/>
      <c r="C61" s="111" t="s">
        <v>371</v>
      </c>
      <c r="D61" s="112">
        <v>0</v>
      </c>
      <c r="E61" s="140">
        <v>0</v>
      </c>
      <c r="F61" s="140">
        <v>0</v>
      </c>
      <c r="G61" s="140">
        <v>0</v>
      </c>
      <c r="H61" s="140">
        <v>1</v>
      </c>
      <c r="I61" s="140">
        <v>4</v>
      </c>
      <c r="J61" s="140">
        <v>0</v>
      </c>
      <c r="K61" s="141">
        <v>5</v>
      </c>
    </row>
    <row r="62" spans="2:11" ht="23.25">
      <c r="B62" s="307"/>
      <c r="C62" s="111" t="s">
        <v>372</v>
      </c>
      <c r="D62" s="112">
        <v>1</v>
      </c>
      <c r="E62" s="140">
        <v>0</v>
      </c>
      <c r="F62" s="140">
        <v>0</v>
      </c>
      <c r="G62" s="140">
        <v>0</v>
      </c>
      <c r="H62" s="140">
        <v>0</v>
      </c>
      <c r="I62" s="140">
        <v>0</v>
      </c>
      <c r="J62" s="140">
        <v>2</v>
      </c>
      <c r="K62" s="141">
        <v>3</v>
      </c>
    </row>
    <row r="63" spans="2:11" ht="14.25" thickBot="1">
      <c r="B63" s="306" t="s">
        <v>24</v>
      </c>
      <c r="C63" s="308"/>
      <c r="D63" s="116">
        <v>3</v>
      </c>
      <c r="E63" s="125">
        <v>219</v>
      </c>
      <c r="F63" s="125">
        <v>46</v>
      </c>
      <c r="G63" s="125">
        <v>14</v>
      </c>
      <c r="H63" s="125">
        <v>9</v>
      </c>
      <c r="I63" s="125">
        <v>5</v>
      </c>
      <c r="J63" s="125">
        <v>7</v>
      </c>
      <c r="K63" s="126">
        <v>303</v>
      </c>
    </row>
    <row r="64" spans="2:11" ht="14.25" thickTop="1">
      <c r="B64" s="121"/>
      <c r="C64" s="121"/>
      <c r="D64" s="121"/>
      <c r="E64" s="121"/>
      <c r="F64" s="121"/>
      <c r="G64" s="121"/>
      <c r="H64" s="121"/>
      <c r="I64" s="121"/>
      <c r="J64" s="121"/>
      <c r="K64" s="121"/>
    </row>
    <row r="65" spans="2:11" ht="14.25" thickBot="1">
      <c r="B65" s="302" t="s">
        <v>255</v>
      </c>
      <c r="C65" s="302"/>
      <c r="D65" s="302"/>
      <c r="E65" s="302"/>
      <c r="F65" s="121"/>
      <c r="G65" s="121"/>
      <c r="H65" s="121"/>
      <c r="I65" s="121"/>
      <c r="J65" s="121"/>
      <c r="K65" s="121"/>
    </row>
    <row r="66" spans="2:11" ht="36" thickBot="1" thickTop="1">
      <c r="B66" s="142"/>
      <c r="C66" s="104" t="s">
        <v>25</v>
      </c>
      <c r="D66" s="105" t="s">
        <v>256</v>
      </c>
      <c r="E66" s="106" t="s">
        <v>257</v>
      </c>
      <c r="F66" s="121"/>
      <c r="G66" s="121"/>
      <c r="H66" s="121"/>
      <c r="I66" s="121"/>
      <c r="J66" s="121"/>
      <c r="K66" s="121"/>
    </row>
    <row r="67" spans="2:11" ht="23.25" thickTop="1">
      <c r="B67" s="143" t="s">
        <v>260</v>
      </c>
      <c r="C67" s="144">
        <v>841.1081209124628</v>
      </c>
      <c r="D67" s="123">
        <v>36</v>
      </c>
      <c r="E67" s="157">
        <v>2.6758995926873266E-153</v>
      </c>
      <c r="F67" s="121"/>
      <c r="G67" s="121"/>
      <c r="H67" s="121"/>
      <c r="I67" s="121"/>
      <c r="J67" s="121"/>
      <c r="K67" s="121"/>
    </row>
    <row r="68" spans="2:11" ht="23.25">
      <c r="B68" s="148" t="s">
        <v>262</v>
      </c>
      <c r="C68" s="149">
        <v>342.2671169761911</v>
      </c>
      <c r="D68" s="140">
        <v>36</v>
      </c>
      <c r="E68" s="154">
        <v>1.3753116866100385E-51</v>
      </c>
      <c r="F68" s="121"/>
      <c r="G68" s="121"/>
      <c r="H68" s="121"/>
      <c r="I68" s="121"/>
      <c r="J68" s="121"/>
      <c r="K68" s="121"/>
    </row>
    <row r="69" spans="2:11" ht="34.5">
      <c r="B69" s="148" t="s">
        <v>264</v>
      </c>
      <c r="C69" s="149">
        <v>145.5699557715326</v>
      </c>
      <c r="D69" s="140">
        <v>1</v>
      </c>
      <c r="E69" s="154">
        <v>1.6119668206197455E-33</v>
      </c>
      <c r="F69" s="121"/>
      <c r="G69" s="121"/>
      <c r="H69" s="121"/>
      <c r="I69" s="121"/>
      <c r="J69" s="121"/>
      <c r="K69" s="121"/>
    </row>
    <row r="70" spans="2:11" ht="23.25" thickBot="1">
      <c r="B70" s="155" t="s">
        <v>32</v>
      </c>
      <c r="C70" s="116">
        <v>303</v>
      </c>
      <c r="D70" s="156"/>
      <c r="E70" s="118"/>
      <c r="F70" s="121"/>
      <c r="G70" s="121"/>
      <c r="H70" s="121"/>
      <c r="I70" s="121"/>
      <c r="J70" s="121"/>
      <c r="K70" s="121"/>
    </row>
    <row r="71" spans="2:11" ht="14.25" thickTop="1">
      <c r="B71" s="121"/>
      <c r="C71" s="121"/>
      <c r="D71" s="121"/>
      <c r="E71" s="121"/>
      <c r="F71" s="121"/>
      <c r="G71" s="121"/>
      <c r="H71" s="121"/>
      <c r="I71" s="121"/>
      <c r="J71" s="121"/>
      <c r="K71" s="121"/>
    </row>
    <row r="72" spans="2:11" ht="14.25">
      <c r="B72" s="121"/>
      <c r="C72" s="121"/>
      <c r="D72" s="121"/>
      <c r="E72" s="121"/>
      <c r="F72" s="121"/>
      <c r="G72" s="121"/>
      <c r="H72" s="121"/>
      <c r="I72" s="121"/>
      <c r="J72" s="121"/>
      <c r="K72" s="121"/>
    </row>
    <row r="73" spans="2:11" ht="14.25" thickBot="1">
      <c r="B73" s="302" t="s">
        <v>265</v>
      </c>
      <c r="C73" s="302"/>
      <c r="D73" s="302"/>
      <c r="E73" s="302"/>
      <c r="F73" s="302"/>
      <c r="G73" s="302"/>
      <c r="H73" s="121"/>
      <c r="I73" s="121"/>
      <c r="J73" s="121"/>
      <c r="K73" s="121"/>
    </row>
    <row r="74" spans="2:11" ht="24.75" thickBot="1" thickTop="1">
      <c r="B74" s="303"/>
      <c r="C74" s="304"/>
      <c r="D74" s="104" t="s">
        <v>25</v>
      </c>
      <c r="E74" s="105" t="s">
        <v>266</v>
      </c>
      <c r="F74" s="105" t="s">
        <v>267</v>
      </c>
      <c r="G74" s="106" t="s">
        <v>26</v>
      </c>
      <c r="H74" s="121"/>
      <c r="I74" s="121"/>
      <c r="J74" s="121"/>
      <c r="K74" s="121"/>
    </row>
    <row r="75" spans="2:11" ht="14.25" thickTop="1">
      <c r="B75" s="305" t="s">
        <v>268</v>
      </c>
      <c r="C75" s="107" t="s">
        <v>269</v>
      </c>
      <c r="D75" s="144">
        <v>1.6661135592901142</v>
      </c>
      <c r="E75" s="146"/>
      <c r="F75" s="146"/>
      <c r="G75" s="157">
        <v>2.6758995926873266E-153</v>
      </c>
      <c r="H75" s="121"/>
      <c r="I75" s="121"/>
      <c r="J75" s="121"/>
      <c r="K75" s="121"/>
    </row>
    <row r="76" spans="2:11" ht="14.25">
      <c r="B76" s="307"/>
      <c r="C76" s="111" t="s">
        <v>270</v>
      </c>
      <c r="D76" s="162">
        <v>0.6801880122988512</v>
      </c>
      <c r="E76" s="151"/>
      <c r="F76" s="151"/>
      <c r="G76" s="154">
        <v>2.6758995926873266E-153</v>
      </c>
      <c r="H76" s="121"/>
      <c r="I76" s="121"/>
      <c r="J76" s="121"/>
      <c r="K76" s="121"/>
    </row>
    <row r="77" spans="2:11" ht="23.25">
      <c r="B77" s="165" t="s">
        <v>27</v>
      </c>
      <c r="C77" s="111" t="s">
        <v>28</v>
      </c>
      <c r="D77" s="162">
        <v>0.6942764010808592</v>
      </c>
      <c r="E77" s="150">
        <v>0.07611288165765158</v>
      </c>
      <c r="F77" s="158">
        <v>16.736284074427374</v>
      </c>
      <c r="G77" s="154">
        <v>6.658511575948815E-45</v>
      </c>
      <c r="H77" s="121"/>
      <c r="I77" s="121"/>
      <c r="J77" s="121"/>
      <c r="K77" s="121"/>
    </row>
    <row r="78" spans="2:11" ht="23.25">
      <c r="B78" s="165" t="s">
        <v>29</v>
      </c>
      <c r="C78" s="111" t="s">
        <v>30</v>
      </c>
      <c r="D78" s="162">
        <v>0.7057158743030115</v>
      </c>
      <c r="E78" s="150">
        <v>0.06581036986292187</v>
      </c>
      <c r="F78" s="158">
        <v>17.281298455001355</v>
      </c>
      <c r="G78" s="154">
        <v>5.802286515857442E-47</v>
      </c>
      <c r="H78" s="121"/>
      <c r="I78" s="121"/>
      <c r="J78" s="121"/>
      <c r="K78" s="121"/>
    </row>
    <row r="79" spans="2:11" ht="23.25">
      <c r="B79" s="165" t="s">
        <v>31</v>
      </c>
      <c r="C79" s="111" t="s">
        <v>17</v>
      </c>
      <c r="D79" s="162">
        <v>0.7528364849833149</v>
      </c>
      <c r="E79" s="150">
        <v>0.03784738989097802</v>
      </c>
      <c r="F79" s="158">
        <v>19.40288155485484</v>
      </c>
      <c r="G79" s="154">
        <v>7.296463108261367E-84</v>
      </c>
      <c r="H79" s="121"/>
      <c r="I79" s="121"/>
      <c r="J79" s="121"/>
      <c r="K79" s="121"/>
    </row>
    <row r="80" spans="2:11" ht="14.25" thickBot="1">
      <c r="B80" s="306" t="s">
        <v>32</v>
      </c>
      <c r="C80" s="308"/>
      <c r="D80" s="116">
        <v>303</v>
      </c>
      <c r="E80" s="156"/>
      <c r="F80" s="156"/>
      <c r="G80" s="118"/>
      <c r="H80" s="121"/>
      <c r="I80" s="121"/>
      <c r="J80" s="121"/>
      <c r="K80" s="121"/>
    </row>
    <row r="81" spans="2:11" ht="14.25" thickTop="1">
      <c r="B81" s="121"/>
      <c r="C81" s="121"/>
      <c r="D81" s="121"/>
      <c r="E81" s="121"/>
      <c r="F81" s="121"/>
      <c r="G81" s="121"/>
      <c r="H81" s="121"/>
      <c r="I81" s="121"/>
      <c r="J81" s="121"/>
      <c r="K81" s="121"/>
    </row>
    <row r="82" spans="2:11" ht="14.25">
      <c r="B82" s="121"/>
      <c r="C82" s="121"/>
      <c r="D82" s="121"/>
      <c r="E82" s="121"/>
      <c r="F82" s="121"/>
      <c r="G82" s="121"/>
      <c r="H82" s="121"/>
      <c r="I82" s="121"/>
      <c r="J82" s="121"/>
      <c r="K82" s="121"/>
    </row>
  </sheetData>
  <sheetProtection/>
  <mergeCells count="29">
    <mergeCell ref="B7:F7"/>
    <mergeCell ref="B8:C8"/>
    <mergeCell ref="B9:B10"/>
    <mergeCell ref="B15:G15"/>
    <mergeCell ref="B16:C16"/>
    <mergeCell ref="B17:B24"/>
    <mergeCell ref="B26:G26"/>
    <mergeCell ref="B27:C27"/>
    <mergeCell ref="B28:B35"/>
    <mergeCell ref="B37:G37"/>
    <mergeCell ref="B38:C38"/>
    <mergeCell ref="B39:B41"/>
    <mergeCell ref="B63:C63"/>
    <mergeCell ref="B46:H46"/>
    <mergeCell ref="B47:B49"/>
    <mergeCell ref="C47:H47"/>
    <mergeCell ref="C48:D48"/>
    <mergeCell ref="E48:F48"/>
    <mergeCell ref="G48:H48"/>
    <mergeCell ref="B65:E65"/>
    <mergeCell ref="B73:G73"/>
    <mergeCell ref="B74:C74"/>
    <mergeCell ref="B75:B76"/>
    <mergeCell ref="B80:C80"/>
    <mergeCell ref="B52:K52"/>
    <mergeCell ref="B54:C55"/>
    <mergeCell ref="D54:J54"/>
    <mergeCell ref="K54:K55"/>
    <mergeCell ref="B56:B6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4"/>
  <dimension ref="B2:I79"/>
  <sheetViews>
    <sheetView showGridLines="0" zoomScalePageLayoutView="0" workbookViewId="0" topLeftCell="A1">
      <selection activeCell="A1" sqref="A1"/>
    </sheetView>
  </sheetViews>
  <sheetFormatPr defaultColWidth="9.140625" defaultRowHeight="15"/>
  <cols>
    <col min="1" max="1" width="9.00390625" style="168" customWidth="1"/>
  </cols>
  <sheetData>
    <row r="1" s="168" customFormat="1" ht="14.25"/>
    <row r="2" spans="2:9" ht="14.25">
      <c r="B2" s="120" t="s">
        <v>375</v>
      </c>
      <c r="C2" s="121"/>
      <c r="D2" s="121"/>
      <c r="E2" s="121"/>
      <c r="F2" s="121"/>
      <c r="G2" s="121"/>
      <c r="H2" s="121"/>
      <c r="I2" s="121"/>
    </row>
    <row r="3" spans="2:9" ht="14.25">
      <c r="B3" s="121"/>
      <c r="C3" s="121"/>
      <c r="D3" s="121"/>
      <c r="E3" s="121"/>
      <c r="F3" s="121"/>
      <c r="G3" s="121"/>
      <c r="H3" s="121"/>
      <c r="I3" s="121"/>
    </row>
    <row r="4" spans="2:9" ht="14.25">
      <c r="B4" s="121"/>
      <c r="C4" s="121"/>
      <c r="D4" s="121"/>
      <c r="E4" s="121"/>
      <c r="F4" s="121"/>
      <c r="G4" s="121"/>
      <c r="H4" s="121"/>
      <c r="I4" s="121"/>
    </row>
    <row r="5" spans="2:9" ht="18" customHeight="1">
      <c r="B5" s="122" t="s">
        <v>242</v>
      </c>
      <c r="C5" s="121"/>
      <c r="D5" s="121"/>
      <c r="E5" s="121"/>
      <c r="F5" s="121"/>
      <c r="G5" s="121"/>
      <c r="H5" s="121"/>
      <c r="I5" s="121"/>
    </row>
    <row r="6" spans="2:9" ht="54" customHeight="1">
      <c r="B6" s="121"/>
      <c r="C6" s="121"/>
      <c r="D6" s="121"/>
      <c r="E6" s="121"/>
      <c r="F6" s="121"/>
      <c r="G6" s="121"/>
      <c r="H6" s="121"/>
      <c r="I6" s="121"/>
    </row>
    <row r="7" spans="2:9" ht="75" customHeight="1" thickBot="1">
      <c r="B7" s="302" t="s">
        <v>243</v>
      </c>
      <c r="C7" s="302"/>
      <c r="D7" s="302"/>
      <c r="E7" s="302"/>
      <c r="F7" s="302"/>
      <c r="G7" s="121"/>
      <c r="H7" s="121"/>
      <c r="I7" s="121"/>
    </row>
    <row r="8" spans="2:9" ht="90" customHeight="1" thickBot="1" thickTop="1">
      <c r="B8" s="303"/>
      <c r="C8" s="304"/>
      <c r="D8" s="104" t="s">
        <v>376</v>
      </c>
      <c r="E8" s="105" t="s">
        <v>377</v>
      </c>
      <c r="F8" s="106" t="s">
        <v>378</v>
      </c>
      <c r="G8" s="121"/>
      <c r="H8" s="121"/>
      <c r="I8" s="121"/>
    </row>
    <row r="9" spans="2:9" ht="18" customHeight="1" thickTop="1">
      <c r="B9" s="305" t="s">
        <v>246</v>
      </c>
      <c r="C9" s="107" t="s">
        <v>37</v>
      </c>
      <c r="D9" s="108">
        <v>303</v>
      </c>
      <c r="E9" s="123">
        <v>303</v>
      </c>
      <c r="F9" s="124">
        <v>303</v>
      </c>
      <c r="G9" s="121"/>
      <c r="H9" s="121"/>
      <c r="I9" s="121"/>
    </row>
    <row r="10" spans="2:9" ht="18" customHeight="1" thickBot="1">
      <c r="B10" s="306"/>
      <c r="C10" s="166" t="s">
        <v>247</v>
      </c>
      <c r="D10" s="116">
        <v>0</v>
      </c>
      <c r="E10" s="125">
        <v>0</v>
      </c>
      <c r="F10" s="126">
        <v>0</v>
      </c>
      <c r="G10" s="121"/>
      <c r="H10" s="121"/>
      <c r="I10" s="121"/>
    </row>
    <row r="11" spans="2:9" ht="18" customHeight="1" thickTop="1">
      <c r="B11" s="121"/>
      <c r="C11" s="121"/>
      <c r="D11" s="121"/>
      <c r="E11" s="121"/>
      <c r="F11" s="121"/>
      <c r="G11" s="121"/>
      <c r="H11" s="121"/>
      <c r="I11" s="121"/>
    </row>
    <row r="12" spans="2:9" ht="18" customHeight="1">
      <c r="B12" s="121"/>
      <c r="C12" s="121"/>
      <c r="D12" s="121"/>
      <c r="E12" s="121"/>
      <c r="F12" s="121"/>
      <c r="G12" s="121"/>
      <c r="H12" s="121"/>
      <c r="I12" s="121"/>
    </row>
    <row r="13" spans="2:9" ht="17.25">
      <c r="B13" s="122" t="s">
        <v>248</v>
      </c>
      <c r="C13" s="121"/>
      <c r="D13" s="121"/>
      <c r="E13" s="121"/>
      <c r="F13" s="121"/>
      <c r="G13" s="121"/>
      <c r="H13" s="121"/>
      <c r="I13" s="121"/>
    </row>
    <row r="14" spans="2:9" ht="14.25">
      <c r="B14" s="121"/>
      <c r="C14" s="121"/>
      <c r="D14" s="121"/>
      <c r="E14" s="121"/>
      <c r="F14" s="121"/>
      <c r="G14" s="121"/>
      <c r="H14" s="121"/>
      <c r="I14" s="121"/>
    </row>
    <row r="15" spans="2:9" ht="14.25" thickBot="1">
      <c r="B15" s="302" t="s">
        <v>376</v>
      </c>
      <c r="C15" s="302"/>
      <c r="D15" s="302"/>
      <c r="E15" s="302"/>
      <c r="F15" s="302"/>
      <c r="G15" s="302"/>
      <c r="H15" s="121"/>
      <c r="I15" s="121"/>
    </row>
    <row r="16" spans="2:9" ht="24.75" thickBot="1" thickTop="1">
      <c r="B16" s="303"/>
      <c r="C16" s="304"/>
      <c r="D16" s="104" t="s">
        <v>33</v>
      </c>
      <c r="E16" s="105" t="s">
        <v>34</v>
      </c>
      <c r="F16" s="105" t="s">
        <v>35</v>
      </c>
      <c r="G16" s="106" t="s">
        <v>36</v>
      </c>
      <c r="H16" s="121"/>
      <c r="I16" s="121"/>
    </row>
    <row r="17" spans="2:9" ht="23.25" thickTop="1">
      <c r="B17" s="305" t="s">
        <v>37</v>
      </c>
      <c r="C17" s="107" t="s">
        <v>342</v>
      </c>
      <c r="D17" s="108">
        <v>10</v>
      </c>
      <c r="E17" s="109">
        <v>3.3003300330033</v>
      </c>
      <c r="F17" s="109">
        <v>3.3003300330033</v>
      </c>
      <c r="G17" s="110">
        <v>3.3003300330033</v>
      </c>
      <c r="H17" s="121"/>
      <c r="I17" s="121"/>
    </row>
    <row r="18" spans="2:9" ht="23.25">
      <c r="B18" s="307"/>
      <c r="C18" s="111" t="s">
        <v>379</v>
      </c>
      <c r="D18" s="112">
        <v>221</v>
      </c>
      <c r="E18" s="113">
        <v>72.93729372937293</v>
      </c>
      <c r="F18" s="113">
        <v>72.93729372937293</v>
      </c>
      <c r="G18" s="114">
        <v>76.23762376237624</v>
      </c>
      <c r="H18" s="121"/>
      <c r="I18" s="121"/>
    </row>
    <row r="19" spans="2:9" ht="15.75" customHeight="1">
      <c r="B19" s="307"/>
      <c r="C19" s="111" t="s">
        <v>380</v>
      </c>
      <c r="D19" s="112">
        <v>5</v>
      </c>
      <c r="E19" s="113">
        <v>1.65016501650165</v>
      </c>
      <c r="F19" s="113">
        <v>1.65016501650165</v>
      </c>
      <c r="G19" s="114">
        <v>77.88778877887789</v>
      </c>
      <c r="H19" s="121"/>
      <c r="I19" s="121"/>
    </row>
    <row r="20" spans="2:9" ht="14.25">
      <c r="B20" s="307"/>
      <c r="C20" s="111" t="s">
        <v>381</v>
      </c>
      <c r="D20" s="112">
        <v>64</v>
      </c>
      <c r="E20" s="113">
        <v>21.122112211221122</v>
      </c>
      <c r="F20" s="113">
        <v>21.122112211221122</v>
      </c>
      <c r="G20" s="114">
        <v>99.00990099009901</v>
      </c>
      <c r="H20" s="121"/>
      <c r="I20" s="121"/>
    </row>
    <row r="21" spans="2:9" ht="14.25">
      <c r="B21" s="307"/>
      <c r="C21" s="111" t="s">
        <v>382</v>
      </c>
      <c r="D21" s="112">
        <v>1</v>
      </c>
      <c r="E21" s="164">
        <v>0.33003300330033003</v>
      </c>
      <c r="F21" s="164">
        <v>0.33003300330033003</v>
      </c>
      <c r="G21" s="114">
        <v>99.33993399339934</v>
      </c>
      <c r="H21" s="121"/>
      <c r="I21" s="121"/>
    </row>
    <row r="22" spans="2:9" ht="46.5">
      <c r="B22" s="307"/>
      <c r="C22" s="111" t="s">
        <v>383</v>
      </c>
      <c r="D22" s="112">
        <v>2</v>
      </c>
      <c r="E22" s="164">
        <v>0.6600660066006601</v>
      </c>
      <c r="F22" s="164">
        <v>0.6600660066006601</v>
      </c>
      <c r="G22" s="114">
        <v>100</v>
      </c>
      <c r="H22" s="121"/>
      <c r="I22" s="121"/>
    </row>
    <row r="23" spans="2:9" ht="14.25" thickBot="1">
      <c r="B23" s="306"/>
      <c r="C23" s="166" t="s">
        <v>24</v>
      </c>
      <c r="D23" s="116">
        <v>303</v>
      </c>
      <c r="E23" s="117">
        <v>100</v>
      </c>
      <c r="F23" s="117">
        <v>100</v>
      </c>
      <c r="G23" s="118"/>
      <c r="H23" s="121"/>
      <c r="I23" s="121"/>
    </row>
    <row r="24" spans="2:9" ht="14.25" thickTop="1">
      <c r="B24" s="121"/>
      <c r="C24" s="121"/>
      <c r="D24" s="121"/>
      <c r="E24" s="121"/>
      <c r="F24" s="121"/>
      <c r="G24" s="121"/>
      <c r="H24" s="121"/>
      <c r="I24" s="121"/>
    </row>
    <row r="25" spans="2:9" ht="14.25" thickBot="1">
      <c r="B25" s="302" t="s">
        <v>377</v>
      </c>
      <c r="C25" s="302"/>
      <c r="D25" s="302"/>
      <c r="E25" s="302"/>
      <c r="F25" s="302"/>
      <c r="G25" s="302"/>
      <c r="H25" s="121"/>
      <c r="I25" s="121"/>
    </row>
    <row r="26" spans="2:9" ht="24.75" thickBot="1" thickTop="1">
      <c r="B26" s="303"/>
      <c r="C26" s="304"/>
      <c r="D26" s="104" t="s">
        <v>33</v>
      </c>
      <c r="E26" s="105" t="s">
        <v>34</v>
      </c>
      <c r="F26" s="105" t="s">
        <v>35</v>
      </c>
      <c r="G26" s="106" t="s">
        <v>36</v>
      </c>
      <c r="H26" s="121"/>
      <c r="I26" s="121"/>
    </row>
    <row r="27" spans="2:9" ht="23.25" thickTop="1">
      <c r="B27" s="305" t="s">
        <v>37</v>
      </c>
      <c r="C27" s="107" t="s">
        <v>342</v>
      </c>
      <c r="D27" s="108">
        <v>8</v>
      </c>
      <c r="E27" s="109">
        <v>2.6402640264026402</v>
      </c>
      <c r="F27" s="109">
        <v>2.6402640264026402</v>
      </c>
      <c r="G27" s="110">
        <v>2.6402640264026402</v>
      </c>
      <c r="H27" s="121"/>
      <c r="I27" s="121"/>
    </row>
    <row r="28" spans="2:9" ht="23.25">
      <c r="B28" s="307"/>
      <c r="C28" s="111" t="s">
        <v>379</v>
      </c>
      <c r="D28" s="112">
        <v>218</v>
      </c>
      <c r="E28" s="113">
        <v>71.94719471947195</v>
      </c>
      <c r="F28" s="113">
        <v>71.94719471947195</v>
      </c>
      <c r="G28" s="114">
        <v>74.58745874587459</v>
      </c>
      <c r="H28" s="121"/>
      <c r="I28" s="121"/>
    </row>
    <row r="29" spans="2:9" ht="34.5">
      <c r="B29" s="307"/>
      <c r="C29" s="111" t="s">
        <v>380</v>
      </c>
      <c r="D29" s="112">
        <v>5</v>
      </c>
      <c r="E29" s="113">
        <v>1.65016501650165</v>
      </c>
      <c r="F29" s="113">
        <v>1.65016501650165</v>
      </c>
      <c r="G29" s="114">
        <v>76.23762376237624</v>
      </c>
      <c r="H29" s="121"/>
      <c r="I29" s="121"/>
    </row>
    <row r="30" spans="2:9" ht="14.25">
      <c r="B30" s="307"/>
      <c r="C30" s="111" t="s">
        <v>381</v>
      </c>
      <c r="D30" s="112">
        <v>67</v>
      </c>
      <c r="E30" s="113">
        <v>22.112211221122113</v>
      </c>
      <c r="F30" s="113">
        <v>22.112211221122113</v>
      </c>
      <c r="G30" s="114">
        <v>98.34983498349835</v>
      </c>
      <c r="H30" s="121"/>
      <c r="I30" s="121"/>
    </row>
    <row r="31" spans="2:9" ht="46.5">
      <c r="B31" s="307"/>
      <c r="C31" s="111" t="s">
        <v>383</v>
      </c>
      <c r="D31" s="112">
        <v>5</v>
      </c>
      <c r="E31" s="113">
        <v>1.65016501650165</v>
      </c>
      <c r="F31" s="113">
        <v>1.65016501650165</v>
      </c>
      <c r="G31" s="114">
        <v>100</v>
      </c>
      <c r="H31" s="121"/>
      <c r="I31" s="121"/>
    </row>
    <row r="32" spans="2:9" ht="14.25" thickBot="1">
      <c r="B32" s="306"/>
      <c r="C32" s="166" t="s">
        <v>24</v>
      </c>
      <c r="D32" s="116">
        <v>303</v>
      </c>
      <c r="E32" s="117">
        <v>100</v>
      </c>
      <c r="F32" s="117">
        <v>100</v>
      </c>
      <c r="G32" s="118"/>
      <c r="H32" s="121"/>
      <c r="I32" s="121"/>
    </row>
    <row r="33" spans="2:9" ht="14.25" thickTop="1">
      <c r="B33" s="121"/>
      <c r="C33" s="121"/>
      <c r="D33" s="121"/>
      <c r="E33" s="121"/>
      <c r="F33" s="121"/>
      <c r="G33" s="121"/>
      <c r="H33" s="121"/>
      <c r="I33" s="121"/>
    </row>
    <row r="34" spans="2:9" ht="14.25" thickBot="1">
      <c r="B34" s="302" t="s">
        <v>378</v>
      </c>
      <c r="C34" s="302"/>
      <c r="D34" s="302"/>
      <c r="E34" s="302"/>
      <c r="F34" s="302"/>
      <c r="G34" s="302"/>
      <c r="H34" s="121"/>
      <c r="I34" s="121"/>
    </row>
    <row r="35" spans="2:9" ht="24.75" thickBot="1" thickTop="1">
      <c r="B35" s="303"/>
      <c r="C35" s="304"/>
      <c r="D35" s="104" t="s">
        <v>33</v>
      </c>
      <c r="E35" s="105" t="s">
        <v>34</v>
      </c>
      <c r="F35" s="105" t="s">
        <v>35</v>
      </c>
      <c r="G35" s="106" t="s">
        <v>36</v>
      </c>
      <c r="H35" s="121"/>
      <c r="I35" s="121"/>
    </row>
    <row r="36" spans="2:9" ht="14.25" thickTop="1">
      <c r="B36" s="305" t="s">
        <v>37</v>
      </c>
      <c r="C36" s="107" t="s">
        <v>282</v>
      </c>
      <c r="D36" s="108">
        <v>11</v>
      </c>
      <c r="E36" s="109">
        <v>3.6303630363036308</v>
      </c>
      <c r="F36" s="109">
        <v>3.6303630363036308</v>
      </c>
      <c r="G36" s="110">
        <v>3.6303630363036308</v>
      </c>
      <c r="H36" s="121"/>
      <c r="I36" s="121"/>
    </row>
    <row r="37" spans="2:9" ht="14.25">
      <c r="B37" s="307"/>
      <c r="C37" s="111" t="s">
        <v>249</v>
      </c>
      <c r="D37" s="112">
        <v>292</v>
      </c>
      <c r="E37" s="113">
        <v>96.36963696369637</v>
      </c>
      <c r="F37" s="113">
        <v>96.36963696369637</v>
      </c>
      <c r="G37" s="114">
        <v>100</v>
      </c>
      <c r="H37" s="121"/>
      <c r="I37" s="121"/>
    </row>
    <row r="38" spans="2:9" ht="14.25" thickBot="1">
      <c r="B38" s="306"/>
      <c r="C38" s="166" t="s">
        <v>24</v>
      </c>
      <c r="D38" s="116">
        <v>303</v>
      </c>
      <c r="E38" s="117">
        <v>100</v>
      </c>
      <c r="F38" s="117">
        <v>100</v>
      </c>
      <c r="G38" s="118"/>
      <c r="H38" s="121"/>
      <c r="I38" s="121"/>
    </row>
    <row r="39" spans="2:9" ht="14.25" thickTop="1">
      <c r="B39" s="121"/>
      <c r="C39" s="121"/>
      <c r="D39" s="121"/>
      <c r="E39" s="121"/>
      <c r="F39" s="121"/>
      <c r="G39" s="121"/>
      <c r="H39" s="121"/>
      <c r="I39" s="121"/>
    </row>
    <row r="40" spans="2:9" ht="14.25">
      <c r="B40" s="121"/>
      <c r="C40" s="121"/>
      <c r="D40" s="121"/>
      <c r="E40" s="121"/>
      <c r="F40" s="121"/>
      <c r="G40" s="121"/>
      <c r="H40" s="121"/>
      <c r="I40" s="121"/>
    </row>
    <row r="41" spans="2:9" ht="17.25">
      <c r="B41" s="122" t="s">
        <v>38</v>
      </c>
      <c r="C41" s="121"/>
      <c r="D41" s="121"/>
      <c r="E41" s="121"/>
      <c r="F41" s="121"/>
      <c r="G41" s="121"/>
      <c r="H41" s="121"/>
      <c r="I41" s="121"/>
    </row>
    <row r="42" spans="2:9" ht="14.25">
      <c r="B42" s="121"/>
      <c r="C42" s="121"/>
      <c r="D42" s="121"/>
      <c r="E42" s="121"/>
      <c r="F42" s="121"/>
      <c r="G42" s="121"/>
      <c r="H42" s="121"/>
      <c r="I42" s="121"/>
    </row>
    <row r="43" spans="2:9" ht="14.25" thickBot="1">
      <c r="B43" s="302" t="s">
        <v>250</v>
      </c>
      <c r="C43" s="302"/>
      <c r="D43" s="302"/>
      <c r="E43" s="302"/>
      <c r="F43" s="302"/>
      <c r="G43" s="302"/>
      <c r="H43" s="302"/>
      <c r="I43" s="121"/>
    </row>
    <row r="44" spans="2:9" ht="14.25" thickTop="1">
      <c r="B44" s="309"/>
      <c r="C44" s="312" t="s">
        <v>251</v>
      </c>
      <c r="D44" s="313"/>
      <c r="E44" s="313"/>
      <c r="F44" s="313"/>
      <c r="G44" s="313"/>
      <c r="H44" s="314"/>
      <c r="I44" s="121"/>
    </row>
    <row r="45" spans="2:9" ht="14.25">
      <c r="B45" s="310"/>
      <c r="C45" s="315" t="s">
        <v>37</v>
      </c>
      <c r="D45" s="316"/>
      <c r="E45" s="316" t="s">
        <v>247</v>
      </c>
      <c r="F45" s="316"/>
      <c r="G45" s="316" t="s">
        <v>24</v>
      </c>
      <c r="H45" s="317"/>
      <c r="I45" s="121"/>
    </row>
    <row r="46" spans="2:9" ht="14.25" thickBot="1">
      <c r="B46" s="311"/>
      <c r="C46" s="132" t="s">
        <v>246</v>
      </c>
      <c r="D46" s="133" t="s">
        <v>34</v>
      </c>
      <c r="E46" s="133" t="s">
        <v>246</v>
      </c>
      <c r="F46" s="133" t="s">
        <v>34</v>
      </c>
      <c r="G46" s="133" t="s">
        <v>246</v>
      </c>
      <c r="H46" s="167" t="s">
        <v>34</v>
      </c>
      <c r="I46" s="121"/>
    </row>
    <row r="47" spans="2:9" ht="93.75" thickBot="1" thickTop="1">
      <c r="B47" s="135" t="s">
        <v>384</v>
      </c>
      <c r="C47" s="129">
        <v>303</v>
      </c>
      <c r="D47" s="136">
        <v>1</v>
      </c>
      <c r="E47" s="137">
        <v>0</v>
      </c>
      <c r="F47" s="136">
        <v>0</v>
      </c>
      <c r="G47" s="137">
        <v>303</v>
      </c>
      <c r="H47" s="138">
        <v>1</v>
      </c>
      <c r="I47" s="121"/>
    </row>
    <row r="48" spans="2:9" ht="14.25" thickTop="1">
      <c r="B48" s="121"/>
      <c r="C48" s="121"/>
      <c r="D48" s="121"/>
      <c r="E48" s="121"/>
      <c r="F48" s="121"/>
      <c r="G48" s="121"/>
      <c r="H48" s="121"/>
      <c r="I48" s="121"/>
    </row>
    <row r="49" spans="2:9" ht="14.25">
      <c r="B49" s="302" t="s">
        <v>385</v>
      </c>
      <c r="C49" s="302"/>
      <c r="D49" s="302"/>
      <c r="E49" s="302"/>
      <c r="F49" s="302"/>
      <c r="G49" s="302"/>
      <c r="H49" s="302"/>
      <c r="I49" s="302"/>
    </row>
    <row r="50" spans="2:9" ht="14.25" thickBot="1">
      <c r="B50" s="139" t="s">
        <v>254</v>
      </c>
      <c r="C50" s="121"/>
      <c r="D50" s="121"/>
      <c r="E50" s="121"/>
      <c r="F50" s="121"/>
      <c r="G50" s="121"/>
      <c r="H50" s="121"/>
      <c r="I50" s="121"/>
    </row>
    <row r="51" spans="2:9" ht="14.25" thickTop="1">
      <c r="B51" s="318"/>
      <c r="C51" s="319"/>
      <c r="D51" s="312" t="s">
        <v>377</v>
      </c>
      <c r="E51" s="313"/>
      <c r="F51" s="313"/>
      <c r="G51" s="313"/>
      <c r="H51" s="313"/>
      <c r="I51" s="314" t="s">
        <v>24</v>
      </c>
    </row>
    <row r="52" spans="2:9" ht="47.25" thickBot="1">
      <c r="B52" s="320"/>
      <c r="C52" s="321"/>
      <c r="D52" s="132" t="s">
        <v>342</v>
      </c>
      <c r="E52" s="133" t="s">
        <v>379</v>
      </c>
      <c r="F52" s="133" t="s">
        <v>380</v>
      </c>
      <c r="G52" s="133" t="s">
        <v>381</v>
      </c>
      <c r="H52" s="133" t="s">
        <v>383</v>
      </c>
      <c r="I52" s="322"/>
    </row>
    <row r="53" spans="2:9" ht="23.25" thickTop="1">
      <c r="B53" s="305" t="s">
        <v>376</v>
      </c>
      <c r="C53" s="107" t="s">
        <v>342</v>
      </c>
      <c r="D53" s="108">
        <v>6</v>
      </c>
      <c r="E53" s="123">
        <v>0</v>
      </c>
      <c r="F53" s="123">
        <v>0</v>
      </c>
      <c r="G53" s="123">
        <v>4</v>
      </c>
      <c r="H53" s="123">
        <v>0</v>
      </c>
      <c r="I53" s="124">
        <v>10</v>
      </c>
    </row>
    <row r="54" spans="2:9" ht="23.25">
      <c r="B54" s="307"/>
      <c r="C54" s="111" t="s">
        <v>379</v>
      </c>
      <c r="D54" s="112">
        <v>2</v>
      </c>
      <c r="E54" s="140">
        <v>217</v>
      </c>
      <c r="F54" s="140">
        <v>0</v>
      </c>
      <c r="G54" s="140">
        <v>1</v>
      </c>
      <c r="H54" s="140">
        <v>1</v>
      </c>
      <c r="I54" s="141">
        <v>221</v>
      </c>
    </row>
    <row r="55" spans="2:9" ht="34.5">
      <c r="B55" s="307"/>
      <c r="C55" s="111" t="s">
        <v>380</v>
      </c>
      <c r="D55" s="112">
        <v>0</v>
      </c>
      <c r="E55" s="140">
        <v>0</v>
      </c>
      <c r="F55" s="140">
        <v>5</v>
      </c>
      <c r="G55" s="140">
        <v>0</v>
      </c>
      <c r="H55" s="140">
        <v>0</v>
      </c>
      <c r="I55" s="141">
        <v>5</v>
      </c>
    </row>
    <row r="56" spans="2:9" ht="14.25">
      <c r="B56" s="307"/>
      <c r="C56" s="111" t="s">
        <v>381</v>
      </c>
      <c r="D56" s="112">
        <v>0</v>
      </c>
      <c r="E56" s="140">
        <v>1</v>
      </c>
      <c r="F56" s="140">
        <v>0</v>
      </c>
      <c r="G56" s="140">
        <v>62</v>
      </c>
      <c r="H56" s="140">
        <v>1</v>
      </c>
      <c r="I56" s="141">
        <v>64</v>
      </c>
    </row>
    <row r="57" spans="2:9" ht="14.25">
      <c r="B57" s="307"/>
      <c r="C57" s="111" t="s">
        <v>382</v>
      </c>
      <c r="D57" s="112">
        <v>0</v>
      </c>
      <c r="E57" s="140">
        <v>0</v>
      </c>
      <c r="F57" s="140">
        <v>0</v>
      </c>
      <c r="G57" s="140">
        <v>0</v>
      </c>
      <c r="H57" s="140">
        <v>1</v>
      </c>
      <c r="I57" s="141">
        <v>1</v>
      </c>
    </row>
    <row r="58" spans="2:9" ht="46.5">
      <c r="B58" s="307"/>
      <c r="C58" s="111" t="s">
        <v>383</v>
      </c>
      <c r="D58" s="112">
        <v>0</v>
      </c>
      <c r="E58" s="140">
        <v>0</v>
      </c>
      <c r="F58" s="140">
        <v>0</v>
      </c>
      <c r="G58" s="140">
        <v>0</v>
      </c>
      <c r="H58" s="140">
        <v>2</v>
      </c>
      <c r="I58" s="141">
        <v>2</v>
      </c>
    </row>
    <row r="59" spans="2:9" ht="14.25" thickBot="1">
      <c r="B59" s="306" t="s">
        <v>24</v>
      </c>
      <c r="C59" s="308"/>
      <c r="D59" s="116">
        <v>8</v>
      </c>
      <c r="E59" s="125">
        <v>218</v>
      </c>
      <c r="F59" s="125">
        <v>5</v>
      </c>
      <c r="G59" s="125">
        <v>67</v>
      </c>
      <c r="H59" s="125">
        <v>5</v>
      </c>
      <c r="I59" s="126">
        <v>303</v>
      </c>
    </row>
    <row r="60" spans="2:9" ht="14.25" thickTop="1">
      <c r="B60" s="121"/>
      <c r="C60" s="121"/>
      <c r="D60" s="121"/>
      <c r="E60" s="121"/>
      <c r="F60" s="121"/>
      <c r="G60" s="121"/>
      <c r="H60" s="121"/>
      <c r="I60" s="121"/>
    </row>
    <row r="61" spans="2:9" ht="14.25" thickBot="1">
      <c r="B61" s="302" t="s">
        <v>255</v>
      </c>
      <c r="C61" s="302"/>
      <c r="D61" s="302"/>
      <c r="E61" s="302"/>
      <c r="F61" s="121"/>
      <c r="G61" s="121"/>
      <c r="H61" s="121"/>
      <c r="I61" s="121"/>
    </row>
    <row r="62" spans="2:9" ht="36" thickBot="1" thickTop="1">
      <c r="B62" s="142"/>
      <c r="C62" s="104" t="s">
        <v>25</v>
      </c>
      <c r="D62" s="105" t="s">
        <v>256</v>
      </c>
      <c r="E62" s="106" t="s">
        <v>257</v>
      </c>
      <c r="F62" s="121"/>
      <c r="G62" s="121"/>
      <c r="H62" s="121"/>
      <c r="I62" s="121"/>
    </row>
    <row r="63" spans="2:9" ht="23.25" thickTop="1">
      <c r="B63" s="143" t="s">
        <v>260</v>
      </c>
      <c r="C63" s="144">
        <v>895.1116234067558</v>
      </c>
      <c r="D63" s="123">
        <v>20</v>
      </c>
      <c r="E63" s="157">
        <v>8.622724529403611E-177</v>
      </c>
      <c r="F63" s="121"/>
      <c r="G63" s="121"/>
      <c r="H63" s="121"/>
      <c r="I63" s="121"/>
    </row>
    <row r="64" spans="2:9" ht="23.25">
      <c r="B64" s="148" t="s">
        <v>262</v>
      </c>
      <c r="C64" s="149">
        <v>403.62112067200667</v>
      </c>
      <c r="D64" s="140">
        <v>20</v>
      </c>
      <c r="E64" s="154">
        <v>3.624334598986269E-73</v>
      </c>
      <c r="F64" s="121"/>
      <c r="G64" s="121"/>
      <c r="H64" s="121"/>
      <c r="I64" s="121"/>
    </row>
    <row r="65" spans="2:9" ht="34.5">
      <c r="B65" s="148" t="s">
        <v>264</v>
      </c>
      <c r="C65" s="149">
        <v>221.51728910873504</v>
      </c>
      <c r="D65" s="140">
        <v>1</v>
      </c>
      <c r="E65" s="154">
        <v>4.221134581510702E-50</v>
      </c>
      <c r="F65" s="121"/>
      <c r="G65" s="121"/>
      <c r="H65" s="121"/>
      <c r="I65" s="121"/>
    </row>
    <row r="66" spans="2:9" ht="23.25" thickBot="1">
      <c r="B66" s="155" t="s">
        <v>32</v>
      </c>
      <c r="C66" s="116">
        <v>303</v>
      </c>
      <c r="D66" s="156"/>
      <c r="E66" s="118"/>
      <c r="F66" s="121"/>
      <c r="G66" s="121"/>
      <c r="H66" s="121"/>
      <c r="I66" s="121"/>
    </row>
    <row r="67" spans="2:9" ht="14.25" thickTop="1">
      <c r="B67" s="121"/>
      <c r="C67" s="121"/>
      <c r="D67" s="121"/>
      <c r="E67" s="121"/>
      <c r="F67" s="121"/>
      <c r="G67" s="121"/>
      <c r="H67" s="121"/>
      <c r="I67" s="121"/>
    </row>
    <row r="68" spans="2:9" ht="14.25">
      <c r="B68" s="121"/>
      <c r="C68" s="121"/>
      <c r="D68" s="121"/>
      <c r="E68" s="121"/>
      <c r="F68" s="121"/>
      <c r="G68" s="121"/>
      <c r="H68" s="121"/>
      <c r="I68" s="121"/>
    </row>
    <row r="69" spans="2:9" ht="14.25" thickBot="1">
      <c r="B69" s="302" t="s">
        <v>265</v>
      </c>
      <c r="C69" s="302"/>
      <c r="D69" s="302"/>
      <c r="E69" s="302"/>
      <c r="F69" s="302"/>
      <c r="G69" s="302"/>
      <c r="H69" s="121"/>
      <c r="I69" s="121"/>
    </row>
    <row r="70" spans="2:9" ht="24.75" thickBot="1" thickTop="1">
      <c r="B70" s="303"/>
      <c r="C70" s="304"/>
      <c r="D70" s="104" t="s">
        <v>25</v>
      </c>
      <c r="E70" s="105" t="s">
        <v>266</v>
      </c>
      <c r="F70" s="105" t="s">
        <v>267</v>
      </c>
      <c r="G70" s="106" t="s">
        <v>26</v>
      </c>
      <c r="H70" s="121"/>
      <c r="I70" s="121"/>
    </row>
    <row r="71" spans="2:9" ht="14.25" thickTop="1">
      <c r="B71" s="305" t="s">
        <v>268</v>
      </c>
      <c r="C71" s="107" t="s">
        <v>269</v>
      </c>
      <c r="D71" s="144">
        <v>1.7187680976849833</v>
      </c>
      <c r="E71" s="146"/>
      <c r="F71" s="146"/>
      <c r="G71" s="157">
        <v>8.622724529403611E-177</v>
      </c>
      <c r="H71" s="121"/>
      <c r="I71" s="121"/>
    </row>
    <row r="72" spans="2:9" ht="14.25">
      <c r="B72" s="307"/>
      <c r="C72" s="111" t="s">
        <v>270</v>
      </c>
      <c r="D72" s="162">
        <v>0.8593840488424916</v>
      </c>
      <c r="E72" s="151"/>
      <c r="F72" s="151"/>
      <c r="G72" s="154">
        <v>8.622724529403611E-177</v>
      </c>
      <c r="H72" s="121"/>
      <c r="I72" s="121"/>
    </row>
    <row r="73" spans="2:9" ht="23.25">
      <c r="B73" s="165" t="s">
        <v>27</v>
      </c>
      <c r="C73" s="111" t="s">
        <v>28</v>
      </c>
      <c r="D73" s="162">
        <v>0.8564467043042971</v>
      </c>
      <c r="E73" s="150">
        <v>0.05426658879897475</v>
      </c>
      <c r="F73" s="158">
        <v>28.78298051205896</v>
      </c>
      <c r="G73" s="154">
        <v>1.97820987167103E-88</v>
      </c>
      <c r="H73" s="121"/>
      <c r="I73" s="121"/>
    </row>
    <row r="74" spans="2:9" ht="23.25">
      <c r="B74" s="165" t="s">
        <v>29</v>
      </c>
      <c r="C74" s="111" t="s">
        <v>30</v>
      </c>
      <c r="D74" s="162">
        <v>0.8666574590880556</v>
      </c>
      <c r="E74" s="150">
        <v>0.049405616322578755</v>
      </c>
      <c r="F74" s="158">
        <v>30.137973640743557</v>
      </c>
      <c r="G74" s="154">
        <v>6.714212725400315E-93</v>
      </c>
      <c r="H74" s="121"/>
      <c r="I74" s="121"/>
    </row>
    <row r="75" spans="2:9" ht="23.25">
      <c r="B75" s="165" t="s">
        <v>31</v>
      </c>
      <c r="C75" s="111" t="s">
        <v>17</v>
      </c>
      <c r="D75" s="162">
        <v>0.9150351789538085</v>
      </c>
      <c r="E75" s="150">
        <v>0.024289460942951407</v>
      </c>
      <c r="F75" s="158">
        <v>19.63194194911612</v>
      </c>
      <c r="G75" s="154">
        <v>8.250042628163497E-86</v>
      </c>
      <c r="H75" s="121"/>
      <c r="I75" s="121"/>
    </row>
    <row r="76" spans="2:9" ht="14.25" thickBot="1">
      <c r="B76" s="306" t="s">
        <v>32</v>
      </c>
      <c r="C76" s="308"/>
      <c r="D76" s="116">
        <v>303</v>
      </c>
      <c r="E76" s="156"/>
      <c r="F76" s="156"/>
      <c r="G76" s="118"/>
      <c r="H76" s="121"/>
      <c r="I76" s="121"/>
    </row>
    <row r="77" spans="2:9" ht="14.25" thickTop="1">
      <c r="B77" s="121"/>
      <c r="C77" s="121"/>
      <c r="D77" s="121"/>
      <c r="E77" s="121"/>
      <c r="F77" s="121"/>
      <c r="G77" s="121"/>
      <c r="H77" s="121"/>
      <c r="I77" s="121"/>
    </row>
    <row r="78" spans="2:9" ht="14.25">
      <c r="B78" s="121"/>
      <c r="C78" s="121"/>
      <c r="D78" s="121"/>
      <c r="E78" s="121"/>
      <c r="F78" s="121"/>
      <c r="G78" s="121"/>
      <c r="H78" s="121"/>
      <c r="I78" s="121"/>
    </row>
    <row r="79" spans="2:9" ht="14.25">
      <c r="B79" s="121"/>
      <c r="C79" s="121"/>
      <c r="D79" s="121"/>
      <c r="E79" s="121"/>
      <c r="F79" s="121"/>
      <c r="G79" s="121"/>
      <c r="H79" s="121"/>
      <c r="I79" s="121"/>
    </row>
  </sheetData>
  <sheetProtection/>
  <mergeCells count="29">
    <mergeCell ref="B7:F7"/>
    <mergeCell ref="B8:C8"/>
    <mergeCell ref="B9:B10"/>
    <mergeCell ref="B15:G15"/>
    <mergeCell ref="B16:C16"/>
    <mergeCell ref="B17:B23"/>
    <mergeCell ref="B25:G25"/>
    <mergeCell ref="B26:C26"/>
    <mergeCell ref="B27:B32"/>
    <mergeCell ref="B34:G34"/>
    <mergeCell ref="B35:C35"/>
    <mergeCell ref="B36:B38"/>
    <mergeCell ref="B59:C59"/>
    <mergeCell ref="B43:H43"/>
    <mergeCell ref="B44:B46"/>
    <mergeCell ref="C44:H44"/>
    <mergeCell ref="C45:D45"/>
    <mergeCell ref="E45:F45"/>
    <mergeCell ref="G45:H45"/>
    <mergeCell ref="B61:E61"/>
    <mergeCell ref="B69:G69"/>
    <mergeCell ref="B70:C70"/>
    <mergeCell ref="B71:B72"/>
    <mergeCell ref="B76:C76"/>
    <mergeCell ref="B49:I49"/>
    <mergeCell ref="B51:C52"/>
    <mergeCell ref="D51:H51"/>
    <mergeCell ref="I51:I52"/>
    <mergeCell ref="B53:B5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5"/>
  <dimension ref="B2:L85"/>
  <sheetViews>
    <sheetView showGridLines="0" zoomScalePageLayoutView="0" workbookViewId="0" topLeftCell="A1">
      <selection activeCell="A1" sqref="A1"/>
    </sheetView>
  </sheetViews>
  <sheetFormatPr defaultColWidth="9.140625" defaultRowHeight="15"/>
  <cols>
    <col min="1" max="1" width="9.00390625" style="168" customWidth="1"/>
  </cols>
  <sheetData>
    <row r="1" s="168" customFormat="1" ht="14.25"/>
    <row r="2" spans="2:12" ht="14.25">
      <c r="B2" s="120" t="s">
        <v>386</v>
      </c>
      <c r="C2" s="121"/>
      <c r="D2" s="121"/>
      <c r="E2" s="121"/>
      <c r="F2" s="121"/>
      <c r="G2" s="121"/>
      <c r="H2" s="121"/>
      <c r="I2" s="121"/>
      <c r="J2" s="121"/>
      <c r="K2" s="121"/>
      <c r="L2" s="121"/>
    </row>
    <row r="3" spans="2:12" ht="14.25">
      <c r="B3" s="121"/>
      <c r="C3" s="121"/>
      <c r="D3" s="121"/>
      <c r="E3" s="121"/>
      <c r="F3" s="121"/>
      <c r="G3" s="121"/>
      <c r="H3" s="121"/>
      <c r="I3" s="121"/>
      <c r="J3" s="121"/>
      <c r="K3" s="121"/>
      <c r="L3" s="121"/>
    </row>
    <row r="4" spans="2:12" ht="14.25">
      <c r="B4" s="121"/>
      <c r="C4" s="121"/>
      <c r="D4" s="121"/>
      <c r="E4" s="121"/>
      <c r="F4" s="121"/>
      <c r="G4" s="121"/>
      <c r="H4" s="121"/>
      <c r="I4" s="121"/>
      <c r="J4" s="121"/>
      <c r="K4" s="121"/>
      <c r="L4" s="121"/>
    </row>
    <row r="5" spans="2:12" ht="18" customHeight="1">
      <c r="B5" s="122" t="s">
        <v>242</v>
      </c>
      <c r="C5" s="121"/>
      <c r="D5" s="121"/>
      <c r="E5" s="121"/>
      <c r="F5" s="121"/>
      <c r="G5" s="121"/>
      <c r="H5" s="121"/>
      <c r="I5" s="121"/>
      <c r="J5" s="121"/>
      <c r="K5" s="121"/>
      <c r="L5" s="121"/>
    </row>
    <row r="6" spans="2:12" ht="54.75" customHeight="1">
      <c r="B6" s="121"/>
      <c r="C6" s="121"/>
      <c r="D6" s="121"/>
      <c r="E6" s="121"/>
      <c r="F6" s="121"/>
      <c r="G6" s="121"/>
      <c r="H6" s="121"/>
      <c r="I6" s="121"/>
      <c r="J6" s="121"/>
      <c r="K6" s="121"/>
      <c r="L6" s="121"/>
    </row>
    <row r="7" spans="2:12" ht="75" customHeight="1" thickBot="1">
      <c r="B7" s="302" t="s">
        <v>243</v>
      </c>
      <c r="C7" s="302"/>
      <c r="D7" s="302"/>
      <c r="E7" s="302"/>
      <c r="F7" s="302"/>
      <c r="G7" s="121"/>
      <c r="H7" s="121"/>
      <c r="I7" s="121"/>
      <c r="J7" s="121"/>
      <c r="K7" s="121"/>
      <c r="L7" s="121"/>
    </row>
    <row r="8" spans="2:12" ht="80.25" customHeight="1" thickBot="1" thickTop="1">
      <c r="B8" s="303"/>
      <c r="C8" s="304"/>
      <c r="D8" s="104" t="s">
        <v>387</v>
      </c>
      <c r="E8" s="105" t="s">
        <v>388</v>
      </c>
      <c r="F8" s="106" t="s">
        <v>389</v>
      </c>
      <c r="G8" s="121"/>
      <c r="H8" s="121"/>
      <c r="I8" s="121"/>
      <c r="J8" s="121"/>
      <c r="K8" s="121"/>
      <c r="L8" s="121"/>
    </row>
    <row r="9" spans="2:12" ht="18" customHeight="1" thickTop="1">
      <c r="B9" s="305" t="s">
        <v>246</v>
      </c>
      <c r="C9" s="107" t="s">
        <v>37</v>
      </c>
      <c r="D9" s="108">
        <v>303</v>
      </c>
      <c r="E9" s="123">
        <v>303</v>
      </c>
      <c r="F9" s="124">
        <v>303</v>
      </c>
      <c r="G9" s="121"/>
      <c r="H9" s="121"/>
      <c r="I9" s="121"/>
      <c r="J9" s="121"/>
      <c r="K9" s="121"/>
      <c r="L9" s="121"/>
    </row>
    <row r="10" spans="2:12" ht="18" customHeight="1" thickBot="1">
      <c r="B10" s="306"/>
      <c r="C10" s="166" t="s">
        <v>247</v>
      </c>
      <c r="D10" s="116">
        <v>0</v>
      </c>
      <c r="E10" s="125">
        <v>0</v>
      </c>
      <c r="F10" s="126">
        <v>0</v>
      </c>
      <c r="G10" s="121"/>
      <c r="H10" s="121"/>
      <c r="I10" s="121"/>
      <c r="J10" s="121"/>
      <c r="K10" s="121"/>
      <c r="L10" s="121"/>
    </row>
    <row r="11" spans="2:12" ht="18" customHeight="1" thickTop="1">
      <c r="B11" s="121"/>
      <c r="C11" s="121"/>
      <c r="D11" s="121"/>
      <c r="E11" s="121"/>
      <c r="F11" s="121"/>
      <c r="G11" s="121"/>
      <c r="H11" s="121"/>
      <c r="I11" s="121"/>
      <c r="J11" s="121"/>
      <c r="K11" s="121"/>
      <c r="L11" s="121"/>
    </row>
    <row r="12" spans="2:12" ht="18" customHeight="1">
      <c r="B12" s="121"/>
      <c r="C12" s="121"/>
      <c r="D12" s="121"/>
      <c r="E12" s="121"/>
      <c r="F12" s="121"/>
      <c r="G12" s="121"/>
      <c r="H12" s="121"/>
      <c r="I12" s="121"/>
      <c r="J12" s="121"/>
      <c r="K12" s="121"/>
      <c r="L12" s="121"/>
    </row>
    <row r="13" spans="2:12" ht="18" customHeight="1">
      <c r="B13" s="122" t="s">
        <v>248</v>
      </c>
      <c r="C13" s="121"/>
      <c r="D13" s="121"/>
      <c r="E13" s="121"/>
      <c r="F13" s="121"/>
      <c r="G13" s="121"/>
      <c r="H13" s="121"/>
      <c r="I13" s="121"/>
      <c r="J13" s="121"/>
      <c r="K13" s="121"/>
      <c r="L13" s="121"/>
    </row>
    <row r="14" spans="2:12" ht="18" customHeight="1">
      <c r="B14" s="121"/>
      <c r="C14" s="121"/>
      <c r="D14" s="121"/>
      <c r="E14" s="121"/>
      <c r="F14" s="121"/>
      <c r="G14" s="121"/>
      <c r="H14" s="121"/>
      <c r="I14" s="121"/>
      <c r="J14" s="121"/>
      <c r="K14" s="121"/>
      <c r="L14" s="121"/>
    </row>
    <row r="15" spans="2:12" ht="18" customHeight="1" thickBot="1">
      <c r="B15" s="302" t="s">
        <v>387</v>
      </c>
      <c r="C15" s="302"/>
      <c r="D15" s="302"/>
      <c r="E15" s="302"/>
      <c r="F15" s="302"/>
      <c r="G15" s="302"/>
      <c r="H15" s="121"/>
      <c r="I15" s="121"/>
      <c r="J15" s="121"/>
      <c r="K15" s="121"/>
      <c r="L15" s="121"/>
    </row>
    <row r="16" spans="2:12" ht="24.75" thickBot="1" thickTop="1">
      <c r="B16" s="303"/>
      <c r="C16" s="304"/>
      <c r="D16" s="104" t="s">
        <v>33</v>
      </c>
      <c r="E16" s="105" t="s">
        <v>34</v>
      </c>
      <c r="F16" s="105" t="s">
        <v>35</v>
      </c>
      <c r="G16" s="106" t="s">
        <v>36</v>
      </c>
      <c r="H16" s="121"/>
      <c r="I16" s="121"/>
      <c r="J16" s="121"/>
      <c r="K16" s="121"/>
      <c r="L16" s="121"/>
    </row>
    <row r="17" spans="2:12" ht="23.25" thickTop="1">
      <c r="B17" s="305" t="s">
        <v>37</v>
      </c>
      <c r="C17" s="107" t="s">
        <v>342</v>
      </c>
      <c r="D17" s="108">
        <v>11</v>
      </c>
      <c r="E17" s="109">
        <v>3.6303630363036308</v>
      </c>
      <c r="F17" s="109">
        <v>3.6303630363036308</v>
      </c>
      <c r="G17" s="110">
        <v>3.6303630363036308</v>
      </c>
      <c r="H17" s="121"/>
      <c r="I17" s="121"/>
      <c r="J17" s="121"/>
      <c r="K17" s="121"/>
      <c r="L17" s="121"/>
    </row>
    <row r="18" spans="2:12" ht="46.5">
      <c r="B18" s="307"/>
      <c r="C18" s="111" t="s">
        <v>390</v>
      </c>
      <c r="D18" s="112">
        <v>10</v>
      </c>
      <c r="E18" s="113">
        <v>3.3003300330033</v>
      </c>
      <c r="F18" s="113">
        <v>3.3003300330033</v>
      </c>
      <c r="G18" s="114">
        <v>6.9306930693069315</v>
      </c>
      <c r="H18" s="121"/>
      <c r="I18" s="121"/>
      <c r="J18" s="121"/>
      <c r="K18" s="121"/>
      <c r="L18" s="121"/>
    </row>
    <row r="19" spans="2:12" ht="34.5">
      <c r="B19" s="307"/>
      <c r="C19" s="111" t="s">
        <v>391</v>
      </c>
      <c r="D19" s="112">
        <v>6</v>
      </c>
      <c r="E19" s="113">
        <v>1.9801980198019802</v>
      </c>
      <c r="F19" s="113">
        <v>1.9801980198019802</v>
      </c>
      <c r="G19" s="114">
        <v>8.91089108910891</v>
      </c>
      <c r="H19" s="121"/>
      <c r="I19" s="121"/>
      <c r="J19" s="121"/>
      <c r="K19" s="121"/>
      <c r="L19" s="121"/>
    </row>
    <row r="20" spans="2:12" ht="34.5">
      <c r="B20" s="307"/>
      <c r="C20" s="111" t="s">
        <v>392</v>
      </c>
      <c r="D20" s="112">
        <v>2</v>
      </c>
      <c r="E20" s="164">
        <v>0.6600660066006601</v>
      </c>
      <c r="F20" s="164">
        <v>0.6600660066006601</v>
      </c>
      <c r="G20" s="114">
        <v>9.570957095709572</v>
      </c>
      <c r="H20" s="121"/>
      <c r="I20" s="121"/>
      <c r="J20" s="121"/>
      <c r="K20" s="121"/>
      <c r="L20" s="121"/>
    </row>
    <row r="21" spans="2:12" ht="34.5">
      <c r="B21" s="307"/>
      <c r="C21" s="111" t="s">
        <v>393</v>
      </c>
      <c r="D21" s="112">
        <v>1</v>
      </c>
      <c r="E21" s="164">
        <v>0.33003300330033003</v>
      </c>
      <c r="F21" s="164">
        <v>0.33003300330033003</v>
      </c>
      <c r="G21" s="114">
        <v>9.900990099009901</v>
      </c>
      <c r="H21" s="121"/>
      <c r="I21" s="121"/>
      <c r="J21" s="121"/>
      <c r="K21" s="121"/>
      <c r="L21" s="121"/>
    </row>
    <row r="22" spans="2:12" ht="15.75" customHeight="1">
      <c r="B22" s="307"/>
      <c r="C22" s="111" t="s">
        <v>394</v>
      </c>
      <c r="D22" s="112">
        <v>27</v>
      </c>
      <c r="E22" s="113">
        <v>8.91089108910891</v>
      </c>
      <c r="F22" s="113">
        <v>8.91089108910891</v>
      </c>
      <c r="G22" s="114">
        <v>18.81188118811881</v>
      </c>
      <c r="H22" s="121"/>
      <c r="I22" s="121"/>
      <c r="J22" s="121"/>
      <c r="K22" s="121"/>
      <c r="L22" s="121"/>
    </row>
    <row r="23" spans="2:12" ht="34.5">
      <c r="B23" s="307"/>
      <c r="C23" s="111" t="s">
        <v>395</v>
      </c>
      <c r="D23" s="112">
        <v>239</v>
      </c>
      <c r="E23" s="113">
        <v>78.87788778877888</v>
      </c>
      <c r="F23" s="113">
        <v>78.87788778877888</v>
      </c>
      <c r="G23" s="114">
        <v>97.6897689768977</v>
      </c>
      <c r="H23" s="121"/>
      <c r="I23" s="121"/>
      <c r="J23" s="121"/>
      <c r="K23" s="121"/>
      <c r="L23" s="121"/>
    </row>
    <row r="24" spans="2:12" ht="34.5">
      <c r="B24" s="307"/>
      <c r="C24" s="111" t="s">
        <v>396</v>
      </c>
      <c r="D24" s="112">
        <v>7</v>
      </c>
      <c r="E24" s="113">
        <v>2.31023102310231</v>
      </c>
      <c r="F24" s="113">
        <v>2.31023102310231</v>
      </c>
      <c r="G24" s="114">
        <v>100</v>
      </c>
      <c r="H24" s="121"/>
      <c r="I24" s="121"/>
      <c r="J24" s="121"/>
      <c r="K24" s="121"/>
      <c r="L24" s="121"/>
    </row>
    <row r="25" spans="2:12" ht="14.25" thickBot="1">
      <c r="B25" s="306"/>
      <c r="C25" s="166" t="s">
        <v>24</v>
      </c>
      <c r="D25" s="116">
        <v>303</v>
      </c>
      <c r="E25" s="117">
        <v>100</v>
      </c>
      <c r="F25" s="117">
        <v>100</v>
      </c>
      <c r="G25" s="118"/>
      <c r="H25" s="121"/>
      <c r="I25" s="121"/>
      <c r="J25" s="121"/>
      <c r="K25" s="121"/>
      <c r="L25" s="121"/>
    </row>
    <row r="26" spans="2:12" ht="14.25" thickTop="1">
      <c r="B26" s="121"/>
      <c r="C26" s="121"/>
      <c r="D26" s="121"/>
      <c r="E26" s="121"/>
      <c r="F26" s="121"/>
      <c r="G26" s="121"/>
      <c r="H26" s="121"/>
      <c r="I26" s="121"/>
      <c r="J26" s="121"/>
      <c r="K26" s="121"/>
      <c r="L26" s="121"/>
    </row>
    <row r="27" spans="2:12" ht="14.25" thickBot="1">
      <c r="B27" s="302" t="s">
        <v>388</v>
      </c>
      <c r="C27" s="302"/>
      <c r="D27" s="302"/>
      <c r="E27" s="302"/>
      <c r="F27" s="302"/>
      <c r="G27" s="302"/>
      <c r="H27" s="121"/>
      <c r="I27" s="121"/>
      <c r="J27" s="121"/>
      <c r="K27" s="121"/>
      <c r="L27" s="121"/>
    </row>
    <row r="28" spans="2:12" ht="24.75" thickBot="1" thickTop="1">
      <c r="B28" s="303"/>
      <c r="C28" s="304"/>
      <c r="D28" s="104" t="s">
        <v>33</v>
      </c>
      <c r="E28" s="105" t="s">
        <v>34</v>
      </c>
      <c r="F28" s="105" t="s">
        <v>35</v>
      </c>
      <c r="G28" s="106" t="s">
        <v>36</v>
      </c>
      <c r="H28" s="121"/>
      <c r="I28" s="121"/>
      <c r="J28" s="121"/>
      <c r="K28" s="121"/>
      <c r="L28" s="121"/>
    </row>
    <row r="29" spans="2:12" ht="23.25" thickTop="1">
      <c r="B29" s="305" t="s">
        <v>37</v>
      </c>
      <c r="C29" s="107" t="s">
        <v>342</v>
      </c>
      <c r="D29" s="108">
        <v>6</v>
      </c>
      <c r="E29" s="109">
        <v>1.9801980198019802</v>
      </c>
      <c r="F29" s="109">
        <v>1.9801980198019802</v>
      </c>
      <c r="G29" s="110">
        <v>1.9801980198019802</v>
      </c>
      <c r="H29" s="121"/>
      <c r="I29" s="121"/>
      <c r="J29" s="121"/>
      <c r="K29" s="121"/>
      <c r="L29" s="121"/>
    </row>
    <row r="30" spans="2:12" ht="46.5">
      <c r="B30" s="307"/>
      <c r="C30" s="111" t="s">
        <v>390</v>
      </c>
      <c r="D30" s="112">
        <v>9</v>
      </c>
      <c r="E30" s="113">
        <v>2.9702970297029703</v>
      </c>
      <c r="F30" s="113">
        <v>2.9702970297029703</v>
      </c>
      <c r="G30" s="114">
        <v>4.9504950495049505</v>
      </c>
      <c r="H30" s="121"/>
      <c r="I30" s="121"/>
      <c r="J30" s="121"/>
      <c r="K30" s="121"/>
      <c r="L30" s="121"/>
    </row>
    <row r="31" spans="2:12" ht="34.5">
      <c r="B31" s="307"/>
      <c r="C31" s="111" t="s">
        <v>391</v>
      </c>
      <c r="D31" s="112">
        <v>7</v>
      </c>
      <c r="E31" s="113">
        <v>2.31023102310231</v>
      </c>
      <c r="F31" s="113">
        <v>2.31023102310231</v>
      </c>
      <c r="G31" s="114">
        <v>7.2607260726072615</v>
      </c>
      <c r="H31" s="121"/>
      <c r="I31" s="121"/>
      <c r="J31" s="121"/>
      <c r="K31" s="121"/>
      <c r="L31" s="121"/>
    </row>
    <row r="32" spans="2:12" ht="34.5">
      <c r="B32" s="307"/>
      <c r="C32" s="111" t="s">
        <v>392</v>
      </c>
      <c r="D32" s="112">
        <v>2</v>
      </c>
      <c r="E32" s="164">
        <v>0.6600660066006601</v>
      </c>
      <c r="F32" s="164">
        <v>0.6600660066006601</v>
      </c>
      <c r="G32" s="114">
        <v>7.920792079207921</v>
      </c>
      <c r="H32" s="121"/>
      <c r="I32" s="121"/>
      <c r="J32" s="121"/>
      <c r="K32" s="121"/>
      <c r="L32" s="121"/>
    </row>
    <row r="33" spans="2:12" ht="34.5">
      <c r="B33" s="307"/>
      <c r="C33" s="111" t="s">
        <v>393</v>
      </c>
      <c r="D33" s="112">
        <v>1</v>
      </c>
      <c r="E33" s="164">
        <v>0.33003300330033003</v>
      </c>
      <c r="F33" s="164">
        <v>0.33003300330033003</v>
      </c>
      <c r="G33" s="114">
        <v>8.25082508250825</v>
      </c>
      <c r="H33" s="121"/>
      <c r="I33" s="121"/>
      <c r="J33" s="121"/>
      <c r="K33" s="121"/>
      <c r="L33" s="121"/>
    </row>
    <row r="34" spans="2:12" ht="34.5">
      <c r="B34" s="307"/>
      <c r="C34" s="111" t="s">
        <v>394</v>
      </c>
      <c r="D34" s="112">
        <v>26</v>
      </c>
      <c r="E34" s="113">
        <v>8.58085808580858</v>
      </c>
      <c r="F34" s="113">
        <v>8.58085808580858</v>
      </c>
      <c r="G34" s="114">
        <v>16.831683168316832</v>
      </c>
      <c r="H34" s="121"/>
      <c r="I34" s="121"/>
      <c r="J34" s="121"/>
      <c r="K34" s="121"/>
      <c r="L34" s="121"/>
    </row>
    <row r="35" spans="2:12" ht="34.5">
      <c r="B35" s="307"/>
      <c r="C35" s="111" t="s">
        <v>395</v>
      </c>
      <c r="D35" s="112">
        <v>245</v>
      </c>
      <c r="E35" s="113">
        <v>80.85808580858085</v>
      </c>
      <c r="F35" s="113">
        <v>80.85808580858085</v>
      </c>
      <c r="G35" s="114">
        <v>97.6897689768977</v>
      </c>
      <c r="H35" s="121"/>
      <c r="I35" s="121"/>
      <c r="J35" s="121"/>
      <c r="K35" s="121"/>
      <c r="L35" s="121"/>
    </row>
    <row r="36" spans="2:12" ht="34.5">
      <c r="B36" s="307"/>
      <c r="C36" s="111" t="s">
        <v>396</v>
      </c>
      <c r="D36" s="112">
        <v>7</v>
      </c>
      <c r="E36" s="113">
        <v>2.31023102310231</v>
      </c>
      <c r="F36" s="113">
        <v>2.31023102310231</v>
      </c>
      <c r="G36" s="114">
        <v>100</v>
      </c>
      <c r="H36" s="121"/>
      <c r="I36" s="121"/>
      <c r="J36" s="121"/>
      <c r="K36" s="121"/>
      <c r="L36" s="121"/>
    </row>
    <row r="37" spans="2:12" ht="14.25" thickBot="1">
      <c r="B37" s="306"/>
      <c r="C37" s="166" t="s">
        <v>24</v>
      </c>
      <c r="D37" s="116">
        <v>303</v>
      </c>
      <c r="E37" s="117">
        <v>100</v>
      </c>
      <c r="F37" s="117">
        <v>100</v>
      </c>
      <c r="G37" s="118"/>
      <c r="H37" s="121"/>
      <c r="I37" s="121"/>
      <c r="J37" s="121"/>
      <c r="K37" s="121"/>
      <c r="L37" s="121"/>
    </row>
    <row r="38" spans="2:12" ht="14.25" thickTop="1">
      <c r="B38" s="121"/>
      <c r="C38" s="121"/>
      <c r="D38" s="121"/>
      <c r="E38" s="121"/>
      <c r="F38" s="121"/>
      <c r="G38" s="121"/>
      <c r="H38" s="121"/>
      <c r="I38" s="121"/>
      <c r="J38" s="121"/>
      <c r="K38" s="121"/>
      <c r="L38" s="121"/>
    </row>
    <row r="39" spans="2:12" ht="14.25" thickBot="1">
      <c r="B39" s="302" t="s">
        <v>389</v>
      </c>
      <c r="C39" s="302"/>
      <c r="D39" s="302"/>
      <c r="E39" s="302"/>
      <c r="F39" s="302"/>
      <c r="G39" s="302"/>
      <c r="H39" s="121"/>
      <c r="I39" s="121"/>
      <c r="J39" s="121"/>
      <c r="K39" s="121"/>
      <c r="L39" s="121"/>
    </row>
    <row r="40" spans="2:12" ht="24.75" thickBot="1" thickTop="1">
      <c r="B40" s="303"/>
      <c r="C40" s="304"/>
      <c r="D40" s="104" t="s">
        <v>33</v>
      </c>
      <c r="E40" s="105" t="s">
        <v>34</v>
      </c>
      <c r="F40" s="105" t="s">
        <v>35</v>
      </c>
      <c r="G40" s="106" t="s">
        <v>36</v>
      </c>
      <c r="H40" s="121"/>
      <c r="I40" s="121"/>
      <c r="J40" s="121"/>
      <c r="K40" s="121"/>
      <c r="L40" s="121"/>
    </row>
    <row r="41" spans="2:12" ht="14.25" thickTop="1">
      <c r="B41" s="305" t="s">
        <v>37</v>
      </c>
      <c r="C41" s="107" t="s">
        <v>282</v>
      </c>
      <c r="D41" s="108">
        <v>32</v>
      </c>
      <c r="E41" s="109">
        <v>10.561056105610561</v>
      </c>
      <c r="F41" s="109">
        <v>10.561056105610561</v>
      </c>
      <c r="G41" s="110">
        <v>10.561056105610561</v>
      </c>
      <c r="H41" s="121"/>
      <c r="I41" s="121"/>
      <c r="J41" s="121"/>
      <c r="K41" s="121"/>
      <c r="L41" s="121"/>
    </row>
    <row r="42" spans="2:12" ht="14.25">
      <c r="B42" s="307"/>
      <c r="C42" s="111" t="s">
        <v>249</v>
      </c>
      <c r="D42" s="112">
        <v>271</v>
      </c>
      <c r="E42" s="113">
        <v>89.43894389438944</v>
      </c>
      <c r="F42" s="113">
        <v>89.43894389438944</v>
      </c>
      <c r="G42" s="114">
        <v>100</v>
      </c>
      <c r="H42" s="121"/>
      <c r="I42" s="121"/>
      <c r="J42" s="121"/>
      <c r="K42" s="121"/>
      <c r="L42" s="121"/>
    </row>
    <row r="43" spans="2:12" ht="14.25" thickBot="1">
      <c r="B43" s="306"/>
      <c r="C43" s="166" t="s">
        <v>24</v>
      </c>
      <c r="D43" s="116">
        <v>303</v>
      </c>
      <c r="E43" s="117">
        <v>100</v>
      </c>
      <c r="F43" s="117">
        <v>100</v>
      </c>
      <c r="G43" s="118"/>
      <c r="H43" s="121"/>
      <c r="I43" s="121"/>
      <c r="J43" s="121"/>
      <c r="K43" s="121"/>
      <c r="L43" s="121"/>
    </row>
    <row r="44" spans="2:12" ht="14.25" thickTop="1">
      <c r="B44" s="121"/>
      <c r="C44" s="121"/>
      <c r="D44" s="121"/>
      <c r="E44" s="121"/>
      <c r="F44" s="121"/>
      <c r="G44" s="121"/>
      <c r="H44" s="121"/>
      <c r="I44" s="121"/>
      <c r="J44" s="121"/>
      <c r="K44" s="121"/>
      <c r="L44" s="121"/>
    </row>
    <row r="45" spans="2:12" ht="14.25">
      <c r="B45" s="121"/>
      <c r="C45" s="121"/>
      <c r="D45" s="121"/>
      <c r="E45" s="121"/>
      <c r="F45" s="121"/>
      <c r="G45" s="121"/>
      <c r="H45" s="121"/>
      <c r="I45" s="121"/>
      <c r="J45" s="121"/>
      <c r="K45" s="121"/>
      <c r="L45" s="121"/>
    </row>
    <row r="46" spans="2:12" ht="17.25">
      <c r="B46" s="122" t="s">
        <v>38</v>
      </c>
      <c r="C46" s="121"/>
      <c r="D46" s="121"/>
      <c r="E46" s="121"/>
      <c r="F46" s="121"/>
      <c r="G46" s="121"/>
      <c r="H46" s="121"/>
      <c r="I46" s="121"/>
      <c r="J46" s="121"/>
      <c r="K46" s="121"/>
      <c r="L46" s="121"/>
    </row>
    <row r="47" spans="2:12" ht="14.25">
      <c r="B47" s="121"/>
      <c r="C47" s="121"/>
      <c r="D47" s="121"/>
      <c r="E47" s="121"/>
      <c r="F47" s="121"/>
      <c r="G47" s="121"/>
      <c r="H47" s="121"/>
      <c r="I47" s="121"/>
      <c r="J47" s="121"/>
      <c r="K47" s="121"/>
      <c r="L47" s="121"/>
    </row>
    <row r="48" spans="2:12" ht="14.25" thickBot="1">
      <c r="B48" s="302" t="s">
        <v>250</v>
      </c>
      <c r="C48" s="302"/>
      <c r="D48" s="302"/>
      <c r="E48" s="302"/>
      <c r="F48" s="302"/>
      <c r="G48" s="302"/>
      <c r="H48" s="302"/>
      <c r="I48" s="121"/>
      <c r="J48" s="121"/>
      <c r="K48" s="121"/>
      <c r="L48" s="121"/>
    </row>
    <row r="49" spans="2:12" ht="14.25" thickTop="1">
      <c r="B49" s="309"/>
      <c r="C49" s="312" t="s">
        <v>251</v>
      </c>
      <c r="D49" s="313"/>
      <c r="E49" s="313"/>
      <c r="F49" s="313"/>
      <c r="G49" s="313"/>
      <c r="H49" s="314"/>
      <c r="I49" s="121"/>
      <c r="J49" s="121"/>
      <c r="K49" s="121"/>
      <c r="L49" s="121"/>
    </row>
    <row r="50" spans="2:12" ht="14.25">
      <c r="B50" s="310"/>
      <c r="C50" s="315" t="s">
        <v>37</v>
      </c>
      <c r="D50" s="316"/>
      <c r="E50" s="316" t="s">
        <v>247</v>
      </c>
      <c r="F50" s="316"/>
      <c r="G50" s="316" t="s">
        <v>24</v>
      </c>
      <c r="H50" s="317"/>
      <c r="I50" s="121"/>
      <c r="J50" s="121"/>
      <c r="K50" s="121"/>
      <c r="L50" s="121"/>
    </row>
    <row r="51" spans="2:12" ht="14.25" thickBot="1">
      <c r="B51" s="311"/>
      <c r="C51" s="132" t="s">
        <v>246</v>
      </c>
      <c r="D51" s="133" t="s">
        <v>34</v>
      </c>
      <c r="E51" s="133" t="s">
        <v>246</v>
      </c>
      <c r="F51" s="133" t="s">
        <v>34</v>
      </c>
      <c r="G51" s="133" t="s">
        <v>246</v>
      </c>
      <c r="H51" s="167" t="s">
        <v>34</v>
      </c>
      <c r="I51" s="121"/>
      <c r="J51" s="121"/>
      <c r="K51" s="121"/>
      <c r="L51" s="121"/>
    </row>
    <row r="52" spans="2:12" ht="93.75" thickBot="1" thickTop="1">
      <c r="B52" s="135" t="s">
        <v>397</v>
      </c>
      <c r="C52" s="129">
        <v>303</v>
      </c>
      <c r="D52" s="136">
        <v>1</v>
      </c>
      <c r="E52" s="137">
        <v>0</v>
      </c>
      <c r="F52" s="136">
        <v>0</v>
      </c>
      <c r="G52" s="137">
        <v>303</v>
      </c>
      <c r="H52" s="138">
        <v>1</v>
      </c>
      <c r="I52" s="121"/>
      <c r="J52" s="121"/>
      <c r="K52" s="121"/>
      <c r="L52" s="121"/>
    </row>
    <row r="53" spans="2:12" ht="14.25" thickTop="1">
      <c r="B53" s="121"/>
      <c r="C53" s="121"/>
      <c r="D53" s="121"/>
      <c r="E53" s="121"/>
      <c r="F53" s="121"/>
      <c r="G53" s="121"/>
      <c r="H53" s="121"/>
      <c r="I53" s="121"/>
      <c r="J53" s="121"/>
      <c r="K53" s="121"/>
      <c r="L53" s="121"/>
    </row>
    <row r="54" spans="2:12" ht="14.25">
      <c r="B54" s="302" t="s">
        <v>398</v>
      </c>
      <c r="C54" s="302"/>
      <c r="D54" s="302"/>
      <c r="E54" s="302"/>
      <c r="F54" s="302"/>
      <c r="G54" s="302"/>
      <c r="H54" s="302"/>
      <c r="I54" s="302"/>
      <c r="J54" s="302"/>
      <c r="K54" s="302"/>
      <c r="L54" s="302"/>
    </row>
    <row r="55" spans="2:12" ht="14.25" thickBot="1">
      <c r="B55" s="139" t="s">
        <v>254</v>
      </c>
      <c r="C55" s="121"/>
      <c r="D55" s="121"/>
      <c r="E55" s="121"/>
      <c r="F55" s="121"/>
      <c r="G55" s="121"/>
      <c r="H55" s="121"/>
      <c r="I55" s="121"/>
      <c r="J55" s="121"/>
      <c r="K55" s="121"/>
      <c r="L55" s="121"/>
    </row>
    <row r="56" spans="2:12" ht="14.25" thickTop="1">
      <c r="B56" s="318"/>
      <c r="C56" s="319"/>
      <c r="D56" s="312" t="s">
        <v>388</v>
      </c>
      <c r="E56" s="313"/>
      <c r="F56" s="313"/>
      <c r="G56" s="313"/>
      <c r="H56" s="313"/>
      <c r="I56" s="313"/>
      <c r="J56" s="313"/>
      <c r="K56" s="313"/>
      <c r="L56" s="314" t="s">
        <v>24</v>
      </c>
    </row>
    <row r="57" spans="2:12" ht="47.25" thickBot="1">
      <c r="B57" s="320"/>
      <c r="C57" s="321"/>
      <c r="D57" s="132" t="s">
        <v>342</v>
      </c>
      <c r="E57" s="133" t="s">
        <v>390</v>
      </c>
      <c r="F57" s="133" t="s">
        <v>391</v>
      </c>
      <c r="G57" s="133" t="s">
        <v>392</v>
      </c>
      <c r="H57" s="133" t="s">
        <v>393</v>
      </c>
      <c r="I57" s="133" t="s">
        <v>394</v>
      </c>
      <c r="J57" s="133" t="s">
        <v>395</v>
      </c>
      <c r="K57" s="133" t="s">
        <v>396</v>
      </c>
      <c r="L57" s="322"/>
    </row>
    <row r="58" spans="2:12" ht="23.25" thickTop="1">
      <c r="B58" s="305" t="s">
        <v>387</v>
      </c>
      <c r="C58" s="107" t="s">
        <v>342</v>
      </c>
      <c r="D58" s="108">
        <v>3</v>
      </c>
      <c r="E58" s="123">
        <v>1</v>
      </c>
      <c r="F58" s="123">
        <v>0</v>
      </c>
      <c r="G58" s="123">
        <v>0</v>
      </c>
      <c r="H58" s="123">
        <v>1</v>
      </c>
      <c r="I58" s="123">
        <v>0</v>
      </c>
      <c r="J58" s="123">
        <v>5</v>
      </c>
      <c r="K58" s="123">
        <v>1</v>
      </c>
      <c r="L58" s="124">
        <v>11</v>
      </c>
    </row>
    <row r="59" spans="2:12" ht="46.5">
      <c r="B59" s="307"/>
      <c r="C59" s="111" t="s">
        <v>390</v>
      </c>
      <c r="D59" s="112">
        <v>0</v>
      </c>
      <c r="E59" s="140">
        <v>6</v>
      </c>
      <c r="F59" s="140">
        <v>2</v>
      </c>
      <c r="G59" s="140">
        <v>0</v>
      </c>
      <c r="H59" s="140">
        <v>0</v>
      </c>
      <c r="I59" s="140">
        <v>2</v>
      </c>
      <c r="J59" s="140">
        <v>0</v>
      </c>
      <c r="K59" s="140">
        <v>0</v>
      </c>
      <c r="L59" s="141">
        <v>10</v>
      </c>
    </row>
    <row r="60" spans="2:12" ht="34.5">
      <c r="B60" s="307"/>
      <c r="C60" s="111" t="s">
        <v>391</v>
      </c>
      <c r="D60" s="112">
        <v>1</v>
      </c>
      <c r="E60" s="140">
        <v>0</v>
      </c>
      <c r="F60" s="140">
        <v>5</v>
      </c>
      <c r="G60" s="140">
        <v>0</v>
      </c>
      <c r="H60" s="140">
        <v>0</v>
      </c>
      <c r="I60" s="140">
        <v>0</v>
      </c>
      <c r="J60" s="140">
        <v>0</v>
      </c>
      <c r="K60" s="140">
        <v>0</v>
      </c>
      <c r="L60" s="141">
        <v>6</v>
      </c>
    </row>
    <row r="61" spans="2:12" ht="34.5">
      <c r="B61" s="307"/>
      <c r="C61" s="111" t="s">
        <v>392</v>
      </c>
      <c r="D61" s="112">
        <v>0</v>
      </c>
      <c r="E61" s="140">
        <v>0</v>
      </c>
      <c r="F61" s="140">
        <v>0</v>
      </c>
      <c r="G61" s="140">
        <v>1</v>
      </c>
      <c r="H61" s="140">
        <v>0</v>
      </c>
      <c r="I61" s="140">
        <v>0</v>
      </c>
      <c r="J61" s="140">
        <v>1</v>
      </c>
      <c r="K61" s="140">
        <v>0</v>
      </c>
      <c r="L61" s="141">
        <v>2</v>
      </c>
    </row>
    <row r="62" spans="2:12" ht="34.5">
      <c r="B62" s="307"/>
      <c r="C62" s="111" t="s">
        <v>393</v>
      </c>
      <c r="D62" s="112">
        <v>0</v>
      </c>
      <c r="E62" s="140">
        <v>0</v>
      </c>
      <c r="F62" s="140">
        <v>0</v>
      </c>
      <c r="G62" s="140">
        <v>0</v>
      </c>
      <c r="H62" s="140">
        <v>0</v>
      </c>
      <c r="I62" s="140">
        <v>0</v>
      </c>
      <c r="J62" s="140">
        <v>1</v>
      </c>
      <c r="K62" s="140">
        <v>0</v>
      </c>
      <c r="L62" s="141">
        <v>1</v>
      </c>
    </row>
    <row r="63" spans="2:12" ht="34.5">
      <c r="B63" s="307"/>
      <c r="C63" s="111" t="s">
        <v>394</v>
      </c>
      <c r="D63" s="112">
        <v>0</v>
      </c>
      <c r="E63" s="140">
        <v>2</v>
      </c>
      <c r="F63" s="140">
        <v>0</v>
      </c>
      <c r="G63" s="140">
        <v>0</v>
      </c>
      <c r="H63" s="140">
        <v>0</v>
      </c>
      <c r="I63" s="140">
        <v>20</v>
      </c>
      <c r="J63" s="140">
        <v>5</v>
      </c>
      <c r="K63" s="140">
        <v>0</v>
      </c>
      <c r="L63" s="141">
        <v>27</v>
      </c>
    </row>
    <row r="64" spans="2:12" ht="34.5">
      <c r="B64" s="307"/>
      <c r="C64" s="111" t="s">
        <v>395</v>
      </c>
      <c r="D64" s="112">
        <v>2</v>
      </c>
      <c r="E64" s="140">
        <v>0</v>
      </c>
      <c r="F64" s="140">
        <v>0</v>
      </c>
      <c r="G64" s="140">
        <v>1</v>
      </c>
      <c r="H64" s="140">
        <v>0</v>
      </c>
      <c r="I64" s="140">
        <v>4</v>
      </c>
      <c r="J64" s="140">
        <v>231</v>
      </c>
      <c r="K64" s="140">
        <v>1</v>
      </c>
      <c r="L64" s="141">
        <v>239</v>
      </c>
    </row>
    <row r="65" spans="2:12" ht="34.5">
      <c r="B65" s="307"/>
      <c r="C65" s="111" t="s">
        <v>396</v>
      </c>
      <c r="D65" s="112">
        <v>0</v>
      </c>
      <c r="E65" s="140">
        <v>0</v>
      </c>
      <c r="F65" s="140">
        <v>0</v>
      </c>
      <c r="G65" s="140">
        <v>0</v>
      </c>
      <c r="H65" s="140">
        <v>0</v>
      </c>
      <c r="I65" s="140">
        <v>0</v>
      </c>
      <c r="J65" s="140">
        <v>2</v>
      </c>
      <c r="K65" s="140">
        <v>5</v>
      </c>
      <c r="L65" s="141">
        <v>7</v>
      </c>
    </row>
    <row r="66" spans="2:12" ht="14.25" thickBot="1">
      <c r="B66" s="306" t="s">
        <v>24</v>
      </c>
      <c r="C66" s="308"/>
      <c r="D66" s="116">
        <v>6</v>
      </c>
      <c r="E66" s="125">
        <v>9</v>
      </c>
      <c r="F66" s="125">
        <v>7</v>
      </c>
      <c r="G66" s="125">
        <v>2</v>
      </c>
      <c r="H66" s="125">
        <v>1</v>
      </c>
      <c r="I66" s="125">
        <v>26</v>
      </c>
      <c r="J66" s="125">
        <v>245</v>
      </c>
      <c r="K66" s="125">
        <v>7</v>
      </c>
      <c r="L66" s="126">
        <v>303</v>
      </c>
    </row>
    <row r="67" spans="2:12" ht="14.25" thickTop="1">
      <c r="B67" s="121"/>
      <c r="C67" s="121"/>
      <c r="D67" s="121"/>
      <c r="E67" s="121"/>
      <c r="F67" s="121"/>
      <c r="G67" s="121"/>
      <c r="H67" s="121"/>
      <c r="I67" s="121"/>
      <c r="J67" s="121"/>
      <c r="K67" s="121"/>
      <c r="L67" s="121"/>
    </row>
    <row r="68" spans="2:12" ht="14.25" thickBot="1">
      <c r="B68" s="302" t="s">
        <v>255</v>
      </c>
      <c r="C68" s="302"/>
      <c r="D68" s="302"/>
      <c r="E68" s="302"/>
      <c r="F68" s="121"/>
      <c r="G68" s="121"/>
      <c r="H68" s="121"/>
      <c r="I68" s="121"/>
      <c r="J68" s="121"/>
      <c r="K68" s="121"/>
      <c r="L68" s="121"/>
    </row>
    <row r="69" spans="2:12" ht="36" thickBot="1" thickTop="1">
      <c r="B69" s="142"/>
      <c r="C69" s="104" t="s">
        <v>25</v>
      </c>
      <c r="D69" s="105" t="s">
        <v>256</v>
      </c>
      <c r="E69" s="106" t="s">
        <v>257</v>
      </c>
      <c r="F69" s="121"/>
      <c r="G69" s="121"/>
      <c r="H69" s="121"/>
      <c r="I69" s="121"/>
      <c r="J69" s="121"/>
      <c r="K69" s="121"/>
      <c r="L69" s="121"/>
    </row>
    <row r="70" spans="2:12" ht="23.25" thickTop="1">
      <c r="B70" s="143" t="s">
        <v>260</v>
      </c>
      <c r="C70" s="144">
        <v>797.8690753553847</v>
      </c>
      <c r="D70" s="123">
        <v>49</v>
      </c>
      <c r="E70" s="157">
        <v>6.195512957994238E-136</v>
      </c>
      <c r="F70" s="121"/>
      <c r="G70" s="121"/>
      <c r="H70" s="121"/>
      <c r="I70" s="121"/>
      <c r="J70" s="121"/>
      <c r="K70" s="121"/>
      <c r="L70" s="121"/>
    </row>
    <row r="71" spans="2:12" ht="23.25">
      <c r="B71" s="148" t="s">
        <v>262</v>
      </c>
      <c r="C71" s="149">
        <v>284.7785727508711</v>
      </c>
      <c r="D71" s="140">
        <v>49</v>
      </c>
      <c r="E71" s="154">
        <v>5.560635782584168E-35</v>
      </c>
      <c r="F71" s="121"/>
      <c r="G71" s="121"/>
      <c r="H71" s="121"/>
      <c r="I71" s="121"/>
      <c r="J71" s="121"/>
      <c r="K71" s="121"/>
      <c r="L71" s="121"/>
    </row>
    <row r="72" spans="2:12" ht="34.5">
      <c r="B72" s="148" t="s">
        <v>264</v>
      </c>
      <c r="C72" s="149">
        <v>135.95093797140342</v>
      </c>
      <c r="D72" s="140">
        <v>1</v>
      </c>
      <c r="E72" s="154">
        <v>2.045220300777572E-31</v>
      </c>
      <c r="F72" s="121"/>
      <c r="G72" s="121"/>
      <c r="H72" s="121"/>
      <c r="I72" s="121"/>
      <c r="J72" s="121"/>
      <c r="K72" s="121"/>
      <c r="L72" s="121"/>
    </row>
    <row r="73" spans="2:12" ht="23.25" thickBot="1">
      <c r="B73" s="155" t="s">
        <v>32</v>
      </c>
      <c r="C73" s="116">
        <v>303</v>
      </c>
      <c r="D73" s="156"/>
      <c r="E73" s="118"/>
      <c r="F73" s="121"/>
      <c r="G73" s="121"/>
      <c r="H73" s="121"/>
      <c r="I73" s="121"/>
      <c r="J73" s="121"/>
      <c r="K73" s="121"/>
      <c r="L73" s="121"/>
    </row>
    <row r="74" spans="2:12" ht="14.25" thickTop="1">
      <c r="B74" s="121"/>
      <c r="C74" s="121"/>
      <c r="D74" s="121"/>
      <c r="E74" s="121"/>
      <c r="F74" s="121"/>
      <c r="G74" s="121"/>
      <c r="H74" s="121"/>
      <c r="I74" s="121"/>
      <c r="J74" s="121"/>
      <c r="K74" s="121"/>
      <c r="L74" s="121"/>
    </row>
    <row r="75" spans="2:12" ht="14.25">
      <c r="B75" s="121"/>
      <c r="C75" s="121"/>
      <c r="D75" s="121"/>
      <c r="E75" s="121"/>
      <c r="F75" s="121"/>
      <c r="G75" s="121"/>
      <c r="H75" s="121"/>
      <c r="I75" s="121"/>
      <c r="J75" s="121"/>
      <c r="K75" s="121"/>
      <c r="L75" s="121"/>
    </row>
    <row r="76" spans="2:12" ht="14.25" thickBot="1">
      <c r="B76" s="302" t="s">
        <v>265</v>
      </c>
      <c r="C76" s="302"/>
      <c r="D76" s="302"/>
      <c r="E76" s="302"/>
      <c r="F76" s="302"/>
      <c r="G76" s="302"/>
      <c r="H76" s="121"/>
      <c r="I76" s="121"/>
      <c r="J76" s="121"/>
      <c r="K76" s="121"/>
      <c r="L76" s="121"/>
    </row>
    <row r="77" spans="2:12" ht="24.75" thickBot="1" thickTop="1">
      <c r="B77" s="303"/>
      <c r="C77" s="304"/>
      <c r="D77" s="104" t="s">
        <v>25</v>
      </c>
      <c r="E77" s="105" t="s">
        <v>266</v>
      </c>
      <c r="F77" s="105" t="s">
        <v>267</v>
      </c>
      <c r="G77" s="106" t="s">
        <v>26</v>
      </c>
      <c r="H77" s="121"/>
      <c r="I77" s="121"/>
      <c r="J77" s="121"/>
      <c r="K77" s="121"/>
      <c r="L77" s="121"/>
    </row>
    <row r="78" spans="2:12" ht="14.25" thickTop="1">
      <c r="B78" s="305" t="s">
        <v>268</v>
      </c>
      <c r="C78" s="107" t="s">
        <v>269</v>
      </c>
      <c r="D78" s="144">
        <v>1.622723411983678</v>
      </c>
      <c r="E78" s="146"/>
      <c r="F78" s="146"/>
      <c r="G78" s="157">
        <v>6.195512957994238E-136</v>
      </c>
      <c r="H78" s="121"/>
      <c r="I78" s="121"/>
      <c r="J78" s="121"/>
      <c r="K78" s="121"/>
      <c r="L78" s="121"/>
    </row>
    <row r="79" spans="2:12" ht="14.25">
      <c r="B79" s="307"/>
      <c r="C79" s="111" t="s">
        <v>270</v>
      </c>
      <c r="D79" s="162">
        <v>0.613331799250146</v>
      </c>
      <c r="E79" s="151"/>
      <c r="F79" s="151"/>
      <c r="G79" s="154">
        <v>6.195512957994238E-136</v>
      </c>
      <c r="H79" s="121"/>
      <c r="I79" s="121"/>
      <c r="J79" s="121"/>
      <c r="K79" s="121"/>
      <c r="L79" s="121"/>
    </row>
    <row r="80" spans="2:12" ht="23.25">
      <c r="B80" s="165" t="s">
        <v>27</v>
      </c>
      <c r="C80" s="111" t="s">
        <v>28</v>
      </c>
      <c r="D80" s="162">
        <v>0.6709460997572618</v>
      </c>
      <c r="E80" s="150">
        <v>0.0766830070567323</v>
      </c>
      <c r="F80" s="158">
        <v>15.698427028308718</v>
      </c>
      <c r="G80" s="154">
        <v>5.475355360458213E-41</v>
      </c>
      <c r="H80" s="121"/>
      <c r="I80" s="121"/>
      <c r="J80" s="121"/>
      <c r="K80" s="121"/>
      <c r="L80" s="121"/>
    </row>
    <row r="81" spans="2:12" ht="23.25">
      <c r="B81" s="165" t="s">
        <v>29</v>
      </c>
      <c r="C81" s="111" t="s">
        <v>30</v>
      </c>
      <c r="D81" s="162">
        <v>0.7501356749293143</v>
      </c>
      <c r="E81" s="150">
        <v>0.05565842132736613</v>
      </c>
      <c r="F81" s="158">
        <v>19.680452629248848</v>
      </c>
      <c r="G81" s="154">
        <v>5.282420984324104E-56</v>
      </c>
      <c r="H81" s="121"/>
      <c r="I81" s="121"/>
      <c r="J81" s="121"/>
      <c r="K81" s="121"/>
      <c r="L81" s="121"/>
    </row>
    <row r="82" spans="2:12" ht="23.25">
      <c r="B82" s="165" t="s">
        <v>31</v>
      </c>
      <c r="C82" s="111" t="s">
        <v>17</v>
      </c>
      <c r="D82" s="162">
        <v>0.6998142414860682</v>
      </c>
      <c r="E82" s="150">
        <v>0.045968010174796896</v>
      </c>
      <c r="F82" s="158">
        <v>19.549893403288507</v>
      </c>
      <c r="G82" s="154">
        <v>4.133837419887121E-85</v>
      </c>
      <c r="H82" s="121"/>
      <c r="I82" s="121"/>
      <c r="J82" s="121"/>
      <c r="K82" s="121"/>
      <c r="L82" s="121"/>
    </row>
    <row r="83" spans="2:12" ht="14.25" thickBot="1">
      <c r="B83" s="306" t="s">
        <v>32</v>
      </c>
      <c r="C83" s="308"/>
      <c r="D83" s="116">
        <v>303</v>
      </c>
      <c r="E83" s="156"/>
      <c r="F83" s="156"/>
      <c r="G83" s="118"/>
      <c r="H83" s="121"/>
      <c r="I83" s="121"/>
      <c r="J83" s="121"/>
      <c r="K83" s="121"/>
      <c r="L83" s="121"/>
    </row>
    <row r="84" spans="2:12" ht="14.25" thickTop="1">
      <c r="B84" s="121"/>
      <c r="C84" s="121"/>
      <c r="D84" s="121"/>
      <c r="E84" s="121"/>
      <c r="F84" s="121"/>
      <c r="G84" s="121"/>
      <c r="H84" s="121"/>
      <c r="I84" s="121"/>
      <c r="J84" s="121"/>
      <c r="K84" s="121"/>
      <c r="L84" s="121"/>
    </row>
    <row r="85" spans="2:12" ht="14.25">
      <c r="B85" s="121"/>
      <c r="C85" s="121"/>
      <c r="D85" s="121"/>
      <c r="E85" s="121"/>
      <c r="F85" s="121"/>
      <c r="G85" s="121"/>
      <c r="H85" s="121"/>
      <c r="I85" s="121"/>
      <c r="J85" s="121"/>
      <c r="K85" s="121"/>
      <c r="L85" s="121"/>
    </row>
  </sheetData>
  <sheetProtection/>
  <mergeCells count="29">
    <mergeCell ref="G50:H50"/>
    <mergeCell ref="B7:F7"/>
    <mergeCell ref="B8:C8"/>
    <mergeCell ref="B9:B10"/>
    <mergeCell ref="B15:G15"/>
    <mergeCell ref="B16:C16"/>
    <mergeCell ref="B17:B25"/>
    <mergeCell ref="B28:C28"/>
    <mergeCell ref="B27:G27"/>
    <mergeCell ref="B66:C66"/>
    <mergeCell ref="B29:B37"/>
    <mergeCell ref="B39:G39"/>
    <mergeCell ref="B40:C40"/>
    <mergeCell ref="B41:B43"/>
    <mergeCell ref="B48:H48"/>
    <mergeCell ref="B49:B51"/>
    <mergeCell ref="C49:H49"/>
    <mergeCell ref="C50:D50"/>
    <mergeCell ref="E50:F50"/>
    <mergeCell ref="B68:E68"/>
    <mergeCell ref="B76:G76"/>
    <mergeCell ref="B77:C77"/>
    <mergeCell ref="B78:B79"/>
    <mergeCell ref="B83:C83"/>
    <mergeCell ref="B54:L54"/>
    <mergeCell ref="B56:C57"/>
    <mergeCell ref="D56:K56"/>
    <mergeCell ref="L56:L57"/>
    <mergeCell ref="B58:B6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BF122"/>
  <sheetViews>
    <sheetView showGridLines="0" zoomScale="85" zoomScaleNormal="85" zoomScaleSheetLayoutView="100" zoomScalePageLayoutView="0" workbookViewId="0" topLeftCell="A1">
      <selection activeCell="H15" sqref="H15"/>
    </sheetView>
  </sheetViews>
  <sheetFormatPr defaultColWidth="9.140625" defaultRowHeight="15"/>
  <cols>
    <col min="1" max="1" width="9.140625" style="1" customWidth="1"/>
    <col min="2" max="2" width="14.7109375" style="4" bestFit="1" customWidth="1"/>
    <col min="3" max="3" width="32.140625" style="27" customWidth="1"/>
    <col min="4" max="4" width="12.8515625" style="27" customWidth="1"/>
    <col min="5" max="5" width="9.00390625" style="5" customWidth="1"/>
    <col min="6" max="6" width="7.8515625" style="5" customWidth="1"/>
    <col min="7" max="7" width="7.7109375" style="5" customWidth="1"/>
    <col min="8" max="8" width="6.7109375" style="5" customWidth="1"/>
    <col min="9" max="9" width="11.28125" style="6" customWidth="1"/>
    <col min="10" max="10" width="9.7109375" style="4" customWidth="1"/>
    <col min="11" max="11" width="7.00390625" style="4" customWidth="1"/>
    <col min="12" max="12" width="10.57421875" style="4" customWidth="1"/>
    <col min="13" max="13" width="7.57421875" style="5" customWidth="1"/>
    <col min="14" max="14" width="13.00390625" style="32" customWidth="1"/>
    <col min="15" max="16" width="12.140625" style="31" customWidth="1"/>
    <col min="17" max="17" width="12.140625" style="33" customWidth="1"/>
    <col min="18" max="18" width="7.57421875" style="30" customWidth="1"/>
    <col min="19" max="19" width="13.00390625" style="33" customWidth="1"/>
    <col min="20" max="22" width="12.140625" style="33" customWidth="1"/>
    <col min="23" max="23" width="7.57421875" style="30" customWidth="1"/>
    <col min="24" max="24" width="13.00390625" style="33" customWidth="1"/>
    <col min="25" max="27" width="12.140625" style="33" customWidth="1"/>
    <col min="28" max="28" width="7.57421875" style="30" customWidth="1"/>
    <col min="29" max="29" width="13.00390625" style="33" customWidth="1"/>
    <col min="30" max="32" width="12.140625" style="33" customWidth="1"/>
    <col min="33" max="33" width="7.57421875" style="33" customWidth="1"/>
    <col min="34" max="34" width="13.00390625" style="33" customWidth="1"/>
    <col min="35" max="37" width="12.140625" style="33" customWidth="1"/>
    <col min="38" max="38" width="7.140625" style="33" customWidth="1"/>
    <col min="39" max="39" width="8.8515625" style="33" hidden="1" customWidth="1"/>
    <col min="40" max="40" width="10.8515625" style="33" hidden="1" customWidth="1"/>
    <col min="41" max="41" width="10.57421875" style="33" customWidth="1"/>
    <col min="42" max="42" width="10.421875" style="33" customWidth="1"/>
    <col min="43" max="47" width="9.140625" style="59" hidden="1" customWidth="1"/>
    <col min="48" max="52" width="9.140625" style="1" hidden="1" customWidth="1"/>
    <col min="53" max="55" width="10.7109375" style="1" customWidth="1"/>
    <col min="56" max="56" width="9.140625" style="1" customWidth="1"/>
    <col min="57" max="57" width="14.7109375" style="4" hidden="1" customWidth="1"/>
    <col min="58" max="58" width="0" style="1" hidden="1" customWidth="1"/>
    <col min="59" max="16384" width="9.140625" style="1" customWidth="1"/>
  </cols>
  <sheetData>
    <row r="1" ht="14.25" thickBot="1"/>
    <row r="2" spans="2:57" ht="25.5" thickTop="1">
      <c r="B2" s="71" t="s">
        <v>436</v>
      </c>
      <c r="M2" s="264" t="s">
        <v>207</v>
      </c>
      <c r="N2" s="265"/>
      <c r="O2" s="265"/>
      <c r="P2" s="265"/>
      <c r="Q2" s="266"/>
      <c r="R2" s="264" t="s">
        <v>209</v>
      </c>
      <c r="S2" s="270"/>
      <c r="T2" s="270"/>
      <c r="U2" s="270"/>
      <c r="V2" s="271"/>
      <c r="W2" s="280" t="s">
        <v>208</v>
      </c>
      <c r="X2" s="281"/>
      <c r="Y2" s="281"/>
      <c r="Z2" s="281"/>
      <c r="AA2" s="282"/>
      <c r="AB2" s="280" t="s">
        <v>210</v>
      </c>
      <c r="AC2" s="294"/>
      <c r="AD2" s="294"/>
      <c r="AE2" s="294"/>
      <c r="AF2" s="295"/>
      <c r="AG2" s="280" t="s">
        <v>211</v>
      </c>
      <c r="AH2" s="294"/>
      <c r="AI2" s="294"/>
      <c r="AJ2" s="294"/>
      <c r="AK2" s="295"/>
      <c r="AL2" s="28"/>
      <c r="AM2" s="28"/>
      <c r="AN2" s="28"/>
      <c r="AO2" s="28"/>
      <c r="AP2" s="28"/>
      <c r="BE2" s="71" t="s">
        <v>235</v>
      </c>
    </row>
    <row r="3" spans="2:57" ht="18.75" customHeight="1" thickBot="1">
      <c r="B3" s="3" t="s">
        <v>437</v>
      </c>
      <c r="M3" s="267"/>
      <c r="N3" s="268"/>
      <c r="O3" s="268"/>
      <c r="P3" s="268"/>
      <c r="Q3" s="269"/>
      <c r="R3" s="272"/>
      <c r="S3" s="273"/>
      <c r="T3" s="273"/>
      <c r="U3" s="273"/>
      <c r="V3" s="274"/>
      <c r="W3" s="283"/>
      <c r="X3" s="284"/>
      <c r="Y3" s="284"/>
      <c r="Z3" s="284"/>
      <c r="AA3" s="285"/>
      <c r="AB3" s="296"/>
      <c r="AC3" s="297"/>
      <c r="AD3" s="297"/>
      <c r="AE3" s="297"/>
      <c r="AF3" s="298"/>
      <c r="AG3" s="296"/>
      <c r="AH3" s="297"/>
      <c r="AI3" s="297"/>
      <c r="AJ3" s="297"/>
      <c r="AK3" s="298"/>
      <c r="AL3" s="28"/>
      <c r="AM3" s="28"/>
      <c r="AN3" s="28"/>
      <c r="AO3" s="28"/>
      <c r="AP3" s="28"/>
      <c r="BE3" s="3" t="s">
        <v>234</v>
      </c>
    </row>
    <row r="4" spans="2:57" ht="15.75" thickBot="1" thickTop="1">
      <c r="B4" s="68"/>
      <c r="C4" s="68"/>
      <c r="D4" s="286" t="s">
        <v>226</v>
      </c>
      <c r="E4" s="287"/>
      <c r="F4" s="287"/>
      <c r="G4" s="287"/>
      <c r="H4" s="287"/>
      <c r="I4" s="287"/>
      <c r="J4" s="287"/>
      <c r="K4" s="287"/>
      <c r="L4" s="288"/>
      <c r="M4" s="275" t="s">
        <v>135</v>
      </c>
      <c r="N4" s="276"/>
      <c r="O4" s="276"/>
      <c r="P4" s="276"/>
      <c r="Q4" s="277"/>
      <c r="R4" s="289" t="s">
        <v>135</v>
      </c>
      <c r="S4" s="290"/>
      <c r="T4" s="290"/>
      <c r="U4" s="290"/>
      <c r="V4" s="291"/>
      <c r="W4" s="275" t="s">
        <v>135</v>
      </c>
      <c r="X4" s="276"/>
      <c r="Y4" s="276"/>
      <c r="Z4" s="276"/>
      <c r="AA4" s="277"/>
      <c r="AB4" s="78"/>
      <c r="AC4" s="276" t="s">
        <v>135</v>
      </c>
      <c r="AD4" s="276"/>
      <c r="AE4" s="276"/>
      <c r="AF4" s="277"/>
      <c r="AG4" s="275" t="s">
        <v>135</v>
      </c>
      <c r="AH4" s="276"/>
      <c r="AI4" s="276"/>
      <c r="AJ4" s="276"/>
      <c r="AK4" s="277"/>
      <c r="AL4" s="299" t="s">
        <v>227</v>
      </c>
      <c r="AM4" s="300"/>
      <c r="AN4" s="300"/>
      <c r="AO4" s="300"/>
      <c r="AP4" s="301"/>
      <c r="AQ4" s="292" t="s">
        <v>218</v>
      </c>
      <c r="AR4" s="293"/>
      <c r="AS4" s="293"/>
      <c r="AT4" s="293"/>
      <c r="AU4" s="293"/>
      <c r="AV4" s="293"/>
      <c r="AW4" s="293"/>
      <c r="AX4" s="293"/>
      <c r="AY4" s="293"/>
      <c r="AZ4" s="293"/>
      <c r="BA4" s="286" t="s">
        <v>228</v>
      </c>
      <c r="BB4" s="287"/>
      <c r="BC4" s="288"/>
      <c r="BE4" s="68"/>
    </row>
    <row r="5" spans="2:57" s="12" customFormat="1" ht="51.75" customHeight="1" thickBot="1" thickTop="1">
      <c r="B5" s="8" t="s">
        <v>0</v>
      </c>
      <c r="C5" s="2" t="s">
        <v>22</v>
      </c>
      <c r="D5" s="8" t="s">
        <v>225</v>
      </c>
      <c r="E5" s="9" t="s">
        <v>224</v>
      </c>
      <c r="F5" s="10" t="s">
        <v>21</v>
      </c>
      <c r="G5" s="9" t="s">
        <v>19</v>
      </c>
      <c r="H5" s="9" t="s">
        <v>20</v>
      </c>
      <c r="I5" s="11" t="s">
        <v>222</v>
      </c>
      <c r="J5" s="7" t="s">
        <v>223</v>
      </c>
      <c r="K5" s="2" t="s">
        <v>231</v>
      </c>
      <c r="L5" s="16" t="s">
        <v>18</v>
      </c>
      <c r="M5" s="79" t="s">
        <v>212</v>
      </c>
      <c r="N5" s="80" t="s">
        <v>40</v>
      </c>
      <c r="O5" s="81" t="s">
        <v>41</v>
      </c>
      <c r="P5" s="81" t="s">
        <v>42</v>
      </c>
      <c r="Q5" s="82" t="s">
        <v>43</v>
      </c>
      <c r="R5" s="83" t="s">
        <v>212</v>
      </c>
      <c r="S5" s="84" t="s">
        <v>40</v>
      </c>
      <c r="T5" s="85" t="s">
        <v>41</v>
      </c>
      <c r="U5" s="85" t="s">
        <v>42</v>
      </c>
      <c r="V5" s="86" t="s">
        <v>43</v>
      </c>
      <c r="W5" s="79" t="s">
        <v>212</v>
      </c>
      <c r="X5" s="80" t="s">
        <v>40</v>
      </c>
      <c r="Y5" s="80" t="s">
        <v>205</v>
      </c>
      <c r="Z5" s="80" t="s">
        <v>42</v>
      </c>
      <c r="AA5" s="87" t="s">
        <v>204</v>
      </c>
      <c r="AB5" s="79" t="s">
        <v>212</v>
      </c>
      <c r="AC5" s="80" t="s">
        <v>40</v>
      </c>
      <c r="AD5" s="80" t="s">
        <v>205</v>
      </c>
      <c r="AE5" s="80" t="s">
        <v>42</v>
      </c>
      <c r="AF5" s="87" t="s">
        <v>204</v>
      </c>
      <c r="AG5" s="79" t="s">
        <v>212</v>
      </c>
      <c r="AH5" s="80" t="s">
        <v>40</v>
      </c>
      <c r="AI5" s="80" t="s">
        <v>205</v>
      </c>
      <c r="AJ5" s="80" t="s">
        <v>42</v>
      </c>
      <c r="AK5" s="87" t="s">
        <v>204</v>
      </c>
      <c r="AL5" s="88" t="s">
        <v>212</v>
      </c>
      <c r="AM5" s="89" t="s">
        <v>40</v>
      </c>
      <c r="AN5" s="90" t="s">
        <v>205</v>
      </c>
      <c r="AO5" s="89" t="s">
        <v>229</v>
      </c>
      <c r="AP5" s="91" t="s">
        <v>204</v>
      </c>
      <c r="AQ5" s="278" t="s">
        <v>39</v>
      </c>
      <c r="AR5" s="279"/>
      <c r="AS5" s="279"/>
      <c r="AT5" s="279"/>
      <c r="AU5" s="279"/>
      <c r="AV5" s="279" t="s">
        <v>217</v>
      </c>
      <c r="AW5" s="279"/>
      <c r="AX5" s="279"/>
      <c r="AY5" s="279"/>
      <c r="AZ5" s="279"/>
      <c r="BA5" s="92" t="s">
        <v>230</v>
      </c>
      <c r="BB5" s="89" t="s">
        <v>229</v>
      </c>
      <c r="BC5" s="93" t="s">
        <v>219</v>
      </c>
      <c r="BE5" s="8" t="s">
        <v>0</v>
      </c>
    </row>
    <row r="6" spans="2:58" s="13" customFormat="1" ht="12" customHeight="1" thickTop="1">
      <c r="B6" s="94" t="s">
        <v>44</v>
      </c>
      <c r="C6" s="17" t="s">
        <v>1</v>
      </c>
      <c r="D6" s="72" t="str">
        <f>VLOOKUP(B6,'[1]kappa_Master'!$A$2:$M$318,3,FALSE)</f>
        <v>Questionnaire</v>
      </c>
      <c r="E6" s="44">
        <f>VLOOKUP(B6,'[1]kappa_Master'!$A$2:$M$318,4,FALSE)</f>
        <v>2</v>
      </c>
      <c r="F6" s="44">
        <f>FODDTYPE!F45</f>
        <v>303</v>
      </c>
      <c r="G6" s="45">
        <f>(FODDTYPE!D43+FODDTYPE!E44)</f>
        <v>303</v>
      </c>
      <c r="H6" s="45">
        <f>F6-G6</f>
        <v>0</v>
      </c>
      <c r="I6" s="46">
        <f>VLOOKUP(B6,'[1]kappa_Master'!$A$2:$M$318,5,FALSE)</f>
        <v>100</v>
      </c>
      <c r="J6" s="46">
        <f>VLOOKUP(B6,'[1]kappa_Master'!$A$2:$M$318,6,FALSE)</f>
        <v>58.5095143178</v>
      </c>
      <c r="K6" s="46">
        <f>VLOOKUP(B6,'[1]kappa_Master'!$A$2:$M$318,7,FALSE)</f>
        <v>1</v>
      </c>
      <c r="L6" s="46">
        <f>VLOOKUP(B6,'[1]kappa_Master'!$A$2:$M$318,8,FALSE)</f>
        <v>0</v>
      </c>
      <c r="M6" s="170" t="e">
        <f>VLOOKUP(B6,'[1]master'!$B$3:$Q$254,4,FALSE)</f>
        <v>#N/A</v>
      </c>
      <c r="N6" s="19" t="e">
        <f>VLOOKUP(B6,'[1]master'!$B$4:$Q$254,5,FALSE)</f>
        <v>#N/A</v>
      </c>
      <c r="O6" s="19" t="e">
        <f>VLOOKUP(B6,'[1]master'!$B$4:$Q$254,13,FALSE)</f>
        <v>#N/A</v>
      </c>
      <c r="P6" s="19" t="e">
        <f>VLOOKUP(B6,'[1]master'!$B$4:$Q$254,14,FALSE)</f>
        <v>#N/A</v>
      </c>
      <c r="Q6" s="19" t="e">
        <f>VLOOKUP(B6,'[1]master'!$B$4:$U$254,16,FALSE)</f>
        <v>#N/A</v>
      </c>
      <c r="R6" s="21" t="s">
        <v>23</v>
      </c>
      <c r="S6" s="22" t="s">
        <v>23</v>
      </c>
      <c r="T6" s="22" t="s">
        <v>23</v>
      </c>
      <c r="U6" s="22" t="s">
        <v>23</v>
      </c>
      <c r="V6" s="22"/>
      <c r="W6" s="18" t="str">
        <f aca="true" t="shared" si="0" ref="W6:X10">IF(R6="","",R6)</f>
        <v> </v>
      </c>
      <c r="X6" s="19" t="str">
        <f t="shared" si="0"/>
        <v> </v>
      </c>
      <c r="Y6" s="19" t="str">
        <f>IF(T6=" "," ",T6*10000)</f>
        <v> </v>
      </c>
      <c r="Z6" s="19" t="str">
        <f>IF(U6=" "," ",U6)</f>
        <v> </v>
      </c>
      <c r="AA6" s="20">
        <f>IF(V6=" "," ",V6*1000000)</f>
        <v>0</v>
      </c>
      <c r="AB6" s="18" t="str">
        <f>IF(W6="","",W6)</f>
        <v> </v>
      </c>
      <c r="AC6" s="19" t="str">
        <f>IF(X6&lt;=0,"zero",X6)</f>
        <v> </v>
      </c>
      <c r="AD6" s="19" t="str">
        <f>IF(Y6&lt;=0,"zero",Y6)</f>
        <v> </v>
      </c>
      <c r="AE6" s="19" t="str">
        <f>IF(Z6&lt;=0,"zero",Z6)</f>
        <v> </v>
      </c>
      <c r="AF6" s="20" t="str">
        <f>IF(AA6&lt;=0,"zero",AA6)</f>
        <v>zero</v>
      </c>
      <c r="AG6" s="18" t="str">
        <f>AB6</f>
        <v> </v>
      </c>
      <c r="AH6" s="19" t="str">
        <f>IF(AC6&lt;0.0005,"-",AC6)</f>
        <v> </v>
      </c>
      <c r="AI6" s="19" t="str">
        <f>IF(AD6&lt;0.0005,"-",AD6)</f>
        <v> </v>
      </c>
      <c r="AJ6" s="19" t="str">
        <f>IF(AE6&lt;0.0005,"-",AE6)</f>
        <v> </v>
      </c>
      <c r="AK6" s="20" t="str">
        <f>IF(AF6&lt;0.0005,"-",AF6)</f>
        <v>zero</v>
      </c>
      <c r="AL6" s="36" t="str">
        <f>AG6</f>
        <v> </v>
      </c>
      <c r="AM6" s="26" t="str">
        <f aca="true" t="shared" si="1" ref="AM6:AM55">IF($AL6&gt;11,AH6,"*")</f>
        <v> </v>
      </c>
      <c r="AN6" s="26" t="str">
        <f aca="true" t="shared" si="2" ref="AN6:AN55">IF($AL6&gt;11,AI6,"*")</f>
        <v> </v>
      </c>
      <c r="AO6" s="26" t="str">
        <f aca="true" t="shared" si="3" ref="AO6:AO55">IF($AL6&gt;11,AJ6,"*")</f>
        <v> </v>
      </c>
      <c r="AP6" s="34" t="str">
        <f aca="true" t="shared" si="4" ref="AP6:AP55">IF($AL6&gt;11,AK6,"*")</f>
        <v>zero</v>
      </c>
      <c r="AQ6" s="69" t="str">
        <f>IF(K6&lt;&gt;"","Value","Blank")</f>
        <v>Value</v>
      </c>
      <c r="AR6" s="69" t="str">
        <f>IF(K6&gt;=0.4,"Green","Red")</f>
        <v>Green</v>
      </c>
      <c r="AS6" s="69" t="str">
        <f aca="true" t="shared" si="5" ref="AS6:AS37">IF(OR(AND(K6&lt;=0.4,I6&gt;=80),AND(K6&gt;0.4,K6&lt;=0.6)),"Amber"," ")</f>
        <v> </v>
      </c>
      <c r="AT6" s="69" t="str">
        <f>IF(AS6=" ",AR6,AS6)</f>
        <v>Green</v>
      </c>
      <c r="AU6" s="69" t="str">
        <f>IF(AQ6="Value",AT6," ")</f>
        <v>Green</v>
      </c>
      <c r="AV6" s="69" t="str">
        <f>IF(U6&lt;&gt;" ","Value","Blank")</f>
        <v>Blank</v>
      </c>
      <c r="AW6" s="69" t="str">
        <f>IF(AND(AL6&gt;11,AO6&lt;&gt;"*"),"OK","negligible")</f>
        <v>OK</v>
      </c>
      <c r="AX6" s="69" t="str">
        <f>IF(U6&gt;0.1,"Red","Green")</f>
        <v>Red</v>
      </c>
      <c r="AY6" s="70" t="str">
        <f aca="true" t="shared" si="6" ref="AY6:AY37">IF(AND(AV6="Value"),AX6," ")</f>
        <v> </v>
      </c>
      <c r="AZ6" s="70" t="str">
        <f>IF(AW6="negligible","Amber",AY6)</f>
        <v> </v>
      </c>
      <c r="BA6" s="65" t="str">
        <f>AU6</f>
        <v>Green</v>
      </c>
      <c r="BB6" s="62" t="str">
        <f aca="true" t="shared" si="7" ref="BB6:BB37">AZ6</f>
        <v> </v>
      </c>
      <c r="BC6" s="255" t="s">
        <v>221</v>
      </c>
      <c r="BE6" s="94" t="s">
        <v>44</v>
      </c>
      <c r="BF6" s="13" t="str">
        <f>VLOOKUP(BE6,'[2]Final RAG'!$A$2:$F$309,6,FALSE)</f>
        <v>Green</v>
      </c>
    </row>
    <row r="7" spans="2:57" s="13" customFormat="1" ht="12" customHeight="1">
      <c r="B7" s="95" t="s">
        <v>45</v>
      </c>
      <c r="C7" s="102" t="s">
        <v>136</v>
      </c>
      <c r="D7" s="73"/>
      <c r="E7" s="47"/>
      <c r="F7" s="47"/>
      <c r="G7" s="47"/>
      <c r="H7" s="47"/>
      <c r="I7" s="47"/>
      <c r="J7" s="47"/>
      <c r="K7" s="47"/>
      <c r="L7" s="47"/>
      <c r="M7" s="170">
        <f>VLOOKUP(B7,'[1]master'!$B$3:$Q$254,4,FALSE)</f>
        <v>428</v>
      </c>
      <c r="N7" s="19" t="e">
        <f>VLOOKUP(B7,'[1]master'!$B$4:$Q$254,5,FALSE)</f>
        <v>#N/A</v>
      </c>
      <c r="O7" s="19" t="e">
        <f>VLOOKUP(B7,'[1]master'!$B$4:$Q$254,13,FALSE)</f>
        <v>#N/A</v>
      </c>
      <c r="P7" s="19" t="e">
        <f>VLOOKUP(B7,'[1]master'!$B$4:$Q$254,14,FALSE)</f>
        <v>#N/A</v>
      </c>
      <c r="Q7" s="19" t="e">
        <f>VLOOKUP(B7,'[1]master'!$B$4:$U$254,16,FALSE)</f>
        <v>#N/A</v>
      </c>
      <c r="R7" s="21">
        <v>428</v>
      </c>
      <c r="S7" s="22" t="s">
        <v>23</v>
      </c>
      <c r="T7" s="22" t="s">
        <v>23</v>
      </c>
      <c r="U7" s="22" t="s">
        <v>23</v>
      </c>
      <c r="V7" s="22"/>
      <c r="W7" s="18">
        <f t="shared" si="0"/>
        <v>428</v>
      </c>
      <c r="X7" s="19" t="str">
        <f t="shared" si="0"/>
        <v> </v>
      </c>
      <c r="Y7" s="19" t="str">
        <f>IF(T7=" "," ",T7*10000)</f>
        <v> </v>
      </c>
      <c r="Z7" s="19" t="str">
        <f>IF(U7=" "," ",U7)</f>
        <v> </v>
      </c>
      <c r="AA7" s="20">
        <f>IF(V7=" "," ",V7*1000000)</f>
        <v>0</v>
      </c>
      <c r="AB7" s="18">
        <f aca="true" t="shared" si="8" ref="AB7:AB70">IF(W7="","",W7)</f>
        <v>428</v>
      </c>
      <c r="AC7" s="19" t="str">
        <f aca="true" t="shared" si="9" ref="AC7:AC70">IF(X7&lt;=0,"zero",X7)</f>
        <v> </v>
      </c>
      <c r="AD7" s="19" t="str">
        <f aca="true" t="shared" si="10" ref="AD7:AD70">IF(Y7&lt;=0,"zero",Y7)</f>
        <v> </v>
      </c>
      <c r="AE7" s="19" t="str">
        <f aca="true" t="shared" si="11" ref="AE7:AE70">IF(Z7&lt;=0,"zero",Z7)</f>
        <v> </v>
      </c>
      <c r="AF7" s="20" t="str">
        <f aca="true" t="shared" si="12" ref="AF7:AF70">IF(AA7&lt;=0,"zero",AA7)</f>
        <v>zero</v>
      </c>
      <c r="AG7" s="18">
        <f aca="true" t="shared" si="13" ref="AG7:AG12">AB7</f>
        <v>428</v>
      </c>
      <c r="AH7" s="19" t="str">
        <f aca="true" t="shared" si="14" ref="AH7:AH12">IF(AC7&lt;0.0005,"-",AC7)</f>
        <v> </v>
      </c>
      <c r="AI7" s="19" t="str">
        <f aca="true" t="shared" si="15" ref="AI7:AI12">IF(AD7&lt;0.0005,"-",AD7)</f>
        <v> </v>
      </c>
      <c r="AJ7" s="19" t="str">
        <f aca="true" t="shared" si="16" ref="AJ7:AJ12">IF(AE7&lt;0.0005,"-",AE7)</f>
        <v> </v>
      </c>
      <c r="AK7" s="20" t="str">
        <f aca="true" t="shared" si="17" ref="AK7:AK12">IF(AF7&lt;0.0005,"-",AF7)</f>
        <v>zero</v>
      </c>
      <c r="AL7" s="37">
        <f>M7</f>
        <v>428</v>
      </c>
      <c r="AM7" s="38" t="str">
        <f t="shared" si="1"/>
        <v> </v>
      </c>
      <c r="AN7" s="39" t="str">
        <f t="shared" si="2"/>
        <v> </v>
      </c>
      <c r="AO7" s="38" t="str">
        <f>IF($AL7&gt;11,AJ7,"*")</f>
        <v> </v>
      </c>
      <c r="AP7" s="40" t="str">
        <f t="shared" si="4"/>
        <v>zero</v>
      </c>
      <c r="AQ7" s="69" t="str">
        <f aca="true" t="shared" si="18" ref="AQ7:AQ37">IF(K7&lt;&gt;"","Value","Blank")</f>
        <v>Blank</v>
      </c>
      <c r="AR7" s="69" t="str">
        <f>IF(K7&gt;=0.4,"Green","Red")</f>
        <v>Red</v>
      </c>
      <c r="AS7" s="69" t="str">
        <f t="shared" si="5"/>
        <v> </v>
      </c>
      <c r="AT7" s="69" t="str">
        <f aca="true" t="shared" si="19" ref="AT7:AT37">IF(AS7=" ",AR7,AS7)</f>
        <v>Red</v>
      </c>
      <c r="AU7" s="69" t="str">
        <f aca="true" t="shared" si="20" ref="AU7:AU37">IF(AQ7="Value",AT7," ")</f>
        <v> </v>
      </c>
      <c r="AV7" s="69" t="str">
        <f>IF(U7&lt;&gt;" ","Value","Blank")</f>
        <v>Blank</v>
      </c>
      <c r="AW7" s="69" t="str">
        <f aca="true" t="shared" si="21" ref="AW7:AW70">IF(AND(AL7&gt;11,AO7&lt;&gt;"*"),"OK","negligible")</f>
        <v>OK</v>
      </c>
      <c r="AX7" s="69" t="str">
        <f aca="true" t="shared" si="22" ref="AX7:AX37">IF(U7&gt;0.1,"Red","Green")</f>
        <v>Red</v>
      </c>
      <c r="AY7" s="70" t="str">
        <f t="shared" si="6"/>
        <v> </v>
      </c>
      <c r="AZ7" s="70" t="str">
        <f>IF(AW7="negligible","N/A",AY7)</f>
        <v> </v>
      </c>
      <c r="BA7" s="60" t="str">
        <f aca="true" t="shared" si="23" ref="BA7:BA17">AU7</f>
        <v> </v>
      </c>
      <c r="BB7" s="63" t="str">
        <f t="shared" si="7"/>
        <v> </v>
      </c>
      <c r="BC7" s="256"/>
      <c r="BE7" s="95" t="s">
        <v>45</v>
      </c>
    </row>
    <row r="8" spans="2:57" s="13" customFormat="1" ht="12" customHeight="1" thickBot="1">
      <c r="B8" s="96" t="s">
        <v>46</v>
      </c>
      <c r="C8" s="103" t="s">
        <v>137</v>
      </c>
      <c r="D8" s="74"/>
      <c r="E8" s="49"/>
      <c r="F8" s="49"/>
      <c r="G8" s="49"/>
      <c r="H8" s="49"/>
      <c r="I8" s="49"/>
      <c r="J8" s="49"/>
      <c r="K8" s="49"/>
      <c r="L8" s="50"/>
      <c r="M8" s="170">
        <f>VLOOKUP(B8,'[1]master'!$B$3:$Q$254,4,FALSE)</f>
        <v>178</v>
      </c>
      <c r="N8" s="19">
        <f>VLOOKUP(B8,'[1]master'!$B$4:$Q$254,5,FALSE)</f>
        <v>0.20779532498704315</v>
      </c>
      <c r="O8" s="19" t="str">
        <f>VLOOKUP(B8,'[1]master'!$B$4:$Q$254,13,FALSE)</f>
        <v>*</v>
      </c>
      <c r="P8" s="19" t="str">
        <f>VLOOKUP(B8,'[1]master'!$B$4:$Q$254,14,FALSE)</f>
        <v>*</v>
      </c>
      <c r="Q8" s="19" t="str">
        <f>VLOOKUP(B8,'[1]master'!$B$4:$U$254,16,FALSE)</f>
        <v>*</v>
      </c>
      <c r="R8" s="21">
        <v>178</v>
      </c>
      <c r="S8" s="22">
        <v>0.20779532498704315</v>
      </c>
      <c r="T8" s="22" t="s">
        <v>399</v>
      </c>
      <c r="U8" s="22" t="s">
        <v>399</v>
      </c>
      <c r="V8" s="22" t="s">
        <v>399</v>
      </c>
      <c r="W8" s="18">
        <f t="shared" si="0"/>
        <v>178</v>
      </c>
      <c r="X8" s="19">
        <f t="shared" si="0"/>
        <v>0.20779532498704315</v>
      </c>
      <c r="Y8" s="19" t="e">
        <f>IF(T8=" "," ",T8*10000)</f>
        <v>#VALUE!</v>
      </c>
      <c r="Z8" s="19" t="str">
        <f>IF(U8=" "," ",U8)</f>
        <v>*</v>
      </c>
      <c r="AA8" s="20" t="e">
        <f>IF(V8=" "," ",V8*1000000)</f>
        <v>#VALUE!</v>
      </c>
      <c r="AB8" s="18">
        <f t="shared" si="8"/>
        <v>178</v>
      </c>
      <c r="AC8" s="19">
        <f t="shared" si="9"/>
        <v>0.20779532498704315</v>
      </c>
      <c r="AD8" s="19" t="e">
        <f t="shared" si="10"/>
        <v>#VALUE!</v>
      </c>
      <c r="AE8" s="19" t="str">
        <f t="shared" si="11"/>
        <v>*</v>
      </c>
      <c r="AF8" s="20" t="e">
        <f t="shared" si="12"/>
        <v>#VALUE!</v>
      </c>
      <c r="AG8" s="18">
        <f t="shared" si="13"/>
        <v>178</v>
      </c>
      <c r="AH8" s="19">
        <f t="shared" si="14"/>
        <v>0.20779532498704315</v>
      </c>
      <c r="AI8" s="19" t="e">
        <f t="shared" si="15"/>
        <v>#VALUE!</v>
      </c>
      <c r="AJ8" s="19" t="str">
        <f t="shared" si="16"/>
        <v>*</v>
      </c>
      <c r="AK8" s="20" t="e">
        <f t="shared" si="17"/>
        <v>#VALUE!</v>
      </c>
      <c r="AL8" s="37">
        <f aca="true" t="shared" si="24" ref="AL8:AL71">M8</f>
        <v>178</v>
      </c>
      <c r="AM8" s="42">
        <f t="shared" si="1"/>
        <v>0.20779532498704315</v>
      </c>
      <c r="AN8" s="43" t="e">
        <f t="shared" si="2"/>
        <v>#VALUE!</v>
      </c>
      <c r="AO8" s="42" t="str">
        <f t="shared" si="3"/>
        <v>*</v>
      </c>
      <c r="AP8" s="41" t="e">
        <f t="shared" si="4"/>
        <v>#VALUE!</v>
      </c>
      <c r="AQ8" s="69" t="str">
        <f t="shared" si="18"/>
        <v>Blank</v>
      </c>
      <c r="AR8" s="69" t="str">
        <f aca="true" t="shared" si="25" ref="AR8:AR37">IF(K8&gt;=0.4,"Green","Red")</f>
        <v>Red</v>
      </c>
      <c r="AS8" s="69" t="str">
        <f t="shared" si="5"/>
        <v> </v>
      </c>
      <c r="AT8" s="69" t="str">
        <f t="shared" si="19"/>
        <v>Red</v>
      </c>
      <c r="AU8" s="69" t="str">
        <f t="shared" si="20"/>
        <v> </v>
      </c>
      <c r="AV8" s="69" t="str">
        <f aca="true" t="shared" si="26" ref="AV8:AV37">IF(U8&lt;&gt;" ","Value","Blank")</f>
        <v>Value</v>
      </c>
      <c r="AW8" s="69" t="str">
        <f t="shared" si="21"/>
        <v>negligible</v>
      </c>
      <c r="AX8" s="69" t="str">
        <f t="shared" si="22"/>
        <v>Red</v>
      </c>
      <c r="AY8" s="70" t="str">
        <f t="shared" si="6"/>
        <v>Red</v>
      </c>
      <c r="AZ8" s="70" t="str">
        <f aca="true" t="shared" si="27" ref="AZ8:AZ38">IF(AW8="negligible","N/A",AY8)</f>
        <v>N/A</v>
      </c>
      <c r="BA8" s="61" t="str">
        <f t="shared" si="23"/>
        <v> </v>
      </c>
      <c r="BB8" s="64" t="str">
        <f t="shared" si="7"/>
        <v>N/A</v>
      </c>
      <c r="BC8" s="259"/>
      <c r="BE8" s="96" t="s">
        <v>46</v>
      </c>
    </row>
    <row r="9" spans="2:58" s="13" customFormat="1" ht="12" customHeight="1" thickTop="1">
      <c r="B9" s="94" t="s">
        <v>119</v>
      </c>
      <c r="C9" s="17" t="s">
        <v>15</v>
      </c>
      <c r="D9" s="72" t="str">
        <f>VLOOKUP(B9,'[1]kappa_Master'!$A$2:$M$318,3,FALSE)</f>
        <v>Derived</v>
      </c>
      <c r="E9" s="44">
        <f>VLOOKUP(B9,'[1]kappa_Master'!$A$2:$M$318,4,FALSE)</f>
        <v>8</v>
      </c>
      <c r="F9" s="44">
        <f>DWTYPENX!D41</f>
        <v>303</v>
      </c>
      <c r="G9" s="45">
        <f>DWTYPENX!D40</f>
        <v>300</v>
      </c>
      <c r="H9" s="45">
        <f>DWTYPENX!D39</f>
        <v>3</v>
      </c>
      <c r="I9" s="46">
        <f>VLOOKUP(B9,'[1]kappa_Master'!$A$2:$M$318,5,FALSE)</f>
        <v>99</v>
      </c>
      <c r="J9" s="46">
        <f>VLOOKUP(B9,'[1]kappa_Master'!$A$2:$M$318,6,FALSE)</f>
        <v>17.2782624797</v>
      </c>
      <c r="K9" s="46">
        <f>VLOOKUP(B9,'[1]kappa_Master'!$A$2:$M$318,7,FALSE)</f>
        <v>0.988</v>
      </c>
      <c r="L9" s="46">
        <f>VLOOKUP(B9,'[1]kappa_Master'!$A$2:$M$318,8,FALSE)</f>
        <v>0.007</v>
      </c>
      <c r="M9" s="170" t="e">
        <f>VLOOKUP(B9,'[1]master'!$B$3:$Q$254,4,FALSE)</f>
        <v>#N/A</v>
      </c>
      <c r="N9" s="19" t="e">
        <f>VLOOKUP(B9,'[1]master'!$B$4:$Q$254,5,FALSE)</f>
        <v>#N/A</v>
      </c>
      <c r="O9" s="19" t="e">
        <f>VLOOKUP(B9,'[1]master'!$B$4:$Q$254,13,FALSE)</f>
        <v>#N/A</v>
      </c>
      <c r="P9" s="19" t="e">
        <f>VLOOKUP(B9,'[1]master'!$B$4:$Q$254,14,FALSE)</f>
        <v>#N/A</v>
      </c>
      <c r="Q9" s="19" t="e">
        <f>VLOOKUP(B9,'[1]master'!$B$4:$U$254,16,FALSE)</f>
        <v>#N/A</v>
      </c>
      <c r="R9" s="21" t="s">
        <v>23</v>
      </c>
      <c r="S9" s="22" t="s">
        <v>23</v>
      </c>
      <c r="T9" s="22" t="s">
        <v>23</v>
      </c>
      <c r="U9" s="22" t="s">
        <v>23</v>
      </c>
      <c r="V9" s="22"/>
      <c r="W9" s="18" t="str">
        <f t="shared" si="0"/>
        <v> </v>
      </c>
      <c r="X9" s="19" t="str">
        <f t="shared" si="0"/>
        <v> </v>
      </c>
      <c r="Y9" s="19" t="str">
        <f>IF(T9=" "," ",T9*10000)</f>
        <v> </v>
      </c>
      <c r="Z9" s="19" t="str">
        <f>IF(U9=" "," ",U9)</f>
        <v> </v>
      </c>
      <c r="AA9" s="20">
        <f>IF(V9=" "," ",V9*1000000)</f>
        <v>0</v>
      </c>
      <c r="AB9" s="18" t="str">
        <f t="shared" si="8"/>
        <v> </v>
      </c>
      <c r="AC9" s="19" t="str">
        <f t="shared" si="9"/>
        <v> </v>
      </c>
      <c r="AD9" s="19" t="str">
        <f t="shared" si="10"/>
        <v> </v>
      </c>
      <c r="AE9" s="19" t="str">
        <f t="shared" si="11"/>
        <v> </v>
      </c>
      <c r="AF9" s="20" t="str">
        <f t="shared" si="12"/>
        <v>zero</v>
      </c>
      <c r="AG9" s="18" t="str">
        <f t="shared" si="13"/>
        <v> </v>
      </c>
      <c r="AH9" s="19" t="str">
        <f t="shared" si="14"/>
        <v> </v>
      </c>
      <c r="AI9" s="19" t="str">
        <f t="shared" si="15"/>
        <v> </v>
      </c>
      <c r="AJ9" s="19" t="str">
        <f t="shared" si="16"/>
        <v> </v>
      </c>
      <c r="AK9" s="20" t="str">
        <f t="shared" si="17"/>
        <v>zero</v>
      </c>
      <c r="AL9" s="37" t="e">
        <f t="shared" si="24"/>
        <v>#N/A</v>
      </c>
      <c r="AM9" s="26" t="e">
        <f aca="true" t="shared" si="28" ref="AM9:AM17">IF($AL9&gt;11,AH9,"*")</f>
        <v>#N/A</v>
      </c>
      <c r="AN9" s="26" t="e">
        <f t="shared" si="2"/>
        <v>#N/A</v>
      </c>
      <c r="AO9" s="26" t="e">
        <f t="shared" si="3"/>
        <v>#N/A</v>
      </c>
      <c r="AP9" s="35" t="e">
        <f t="shared" si="4"/>
        <v>#N/A</v>
      </c>
      <c r="AQ9" s="69" t="str">
        <f t="shared" si="18"/>
        <v>Value</v>
      </c>
      <c r="AR9" s="69" t="str">
        <f t="shared" si="25"/>
        <v>Green</v>
      </c>
      <c r="AS9" s="69" t="str">
        <f t="shared" si="5"/>
        <v> </v>
      </c>
      <c r="AT9" s="69" t="str">
        <f t="shared" si="19"/>
        <v>Green</v>
      </c>
      <c r="AU9" s="69" t="str">
        <f t="shared" si="20"/>
        <v>Green</v>
      </c>
      <c r="AV9" s="69" t="str">
        <f t="shared" si="26"/>
        <v>Blank</v>
      </c>
      <c r="AW9" s="69" t="e">
        <f t="shared" si="21"/>
        <v>#N/A</v>
      </c>
      <c r="AX9" s="69" t="str">
        <f t="shared" si="22"/>
        <v>Red</v>
      </c>
      <c r="AY9" s="70" t="str">
        <f t="shared" si="6"/>
        <v> </v>
      </c>
      <c r="AZ9" s="70" t="e">
        <f t="shared" si="27"/>
        <v>#N/A</v>
      </c>
      <c r="BA9" s="65" t="str">
        <f t="shared" si="23"/>
        <v>Green</v>
      </c>
      <c r="BB9" s="62" t="e">
        <f t="shared" si="7"/>
        <v>#N/A</v>
      </c>
      <c r="BC9" s="255" t="s">
        <v>221</v>
      </c>
      <c r="BE9" s="94" t="s">
        <v>119</v>
      </c>
      <c r="BF9" s="13" t="str">
        <f>VLOOKUP(BE9,'[2]Final RAG'!$A$2:$F$309,6,FALSE)</f>
        <v>Green</v>
      </c>
    </row>
    <row r="10" spans="2:57" s="13" customFormat="1" ht="12" customHeight="1">
      <c r="B10" s="97" t="s">
        <v>120</v>
      </c>
      <c r="C10" s="25" t="s">
        <v>190</v>
      </c>
      <c r="D10" s="73"/>
      <c r="E10" s="47"/>
      <c r="F10" s="47"/>
      <c r="G10" s="47"/>
      <c r="H10" s="47"/>
      <c r="I10" s="47"/>
      <c r="J10" s="47"/>
      <c r="K10" s="47"/>
      <c r="L10" s="48"/>
      <c r="M10" s="170">
        <f>VLOOKUP(B10,'[1]master'!$B$3:$Q$254,4,FALSE)</f>
        <v>62</v>
      </c>
      <c r="N10" s="19">
        <f>VLOOKUP(B10,'[1]master'!$B$4:$Q$254,5,FALSE)</f>
        <v>0.09199465401085585</v>
      </c>
      <c r="O10" s="19" t="str">
        <f>VLOOKUP(B10,'[1]master'!$B$4:$Q$254,13,FALSE)</f>
        <v>zero</v>
      </c>
      <c r="P10" s="19">
        <f>VLOOKUP(B10,'[1]master'!$B$4:$Q$254,14,FALSE)</f>
        <v>0</v>
      </c>
      <c r="Q10" s="19" t="str">
        <f>VLOOKUP(B10,'[1]master'!$B$4:$U$254,16,FALSE)</f>
        <v>zero</v>
      </c>
      <c r="R10" s="21">
        <v>62</v>
      </c>
      <c r="S10" s="22">
        <v>0.09199465401085585</v>
      </c>
      <c r="T10" s="22" t="s">
        <v>400</v>
      </c>
      <c r="U10" s="22">
        <v>0</v>
      </c>
      <c r="V10" s="22" t="s">
        <v>400</v>
      </c>
      <c r="W10" s="18">
        <f t="shared" si="0"/>
        <v>62</v>
      </c>
      <c r="X10" s="19">
        <f t="shared" si="0"/>
        <v>0.09199465401085585</v>
      </c>
      <c r="Y10" s="19" t="e">
        <f>IF(T10=" "," ",T10*10000)</f>
        <v>#VALUE!</v>
      </c>
      <c r="Z10" s="19">
        <f>IF(U10=" "," ",U10)</f>
        <v>0</v>
      </c>
      <c r="AA10" s="20" t="e">
        <f>IF(V10=" "," ",V10*1000000)</f>
        <v>#VALUE!</v>
      </c>
      <c r="AB10" s="18">
        <f t="shared" si="8"/>
        <v>62</v>
      </c>
      <c r="AC10" s="19">
        <f t="shared" si="9"/>
        <v>0.09199465401085585</v>
      </c>
      <c r="AD10" s="19" t="e">
        <f t="shared" si="10"/>
        <v>#VALUE!</v>
      </c>
      <c r="AE10" s="19" t="str">
        <f t="shared" si="11"/>
        <v>zero</v>
      </c>
      <c r="AF10" s="20" t="e">
        <f t="shared" si="12"/>
        <v>#VALUE!</v>
      </c>
      <c r="AG10" s="18">
        <f t="shared" si="13"/>
        <v>62</v>
      </c>
      <c r="AH10" s="19">
        <f t="shared" si="14"/>
        <v>0.09199465401085585</v>
      </c>
      <c r="AI10" s="19" t="e">
        <f t="shared" si="15"/>
        <v>#VALUE!</v>
      </c>
      <c r="AJ10" s="19" t="str">
        <f t="shared" si="16"/>
        <v>zero</v>
      </c>
      <c r="AK10" s="20" t="e">
        <f t="shared" si="17"/>
        <v>#VALUE!</v>
      </c>
      <c r="AL10" s="37">
        <f t="shared" si="24"/>
        <v>62</v>
      </c>
      <c r="AM10" s="38">
        <f t="shared" si="28"/>
        <v>0.09199465401085585</v>
      </c>
      <c r="AN10" s="39" t="e">
        <f t="shared" si="2"/>
        <v>#VALUE!</v>
      </c>
      <c r="AO10" s="38" t="str">
        <f t="shared" si="3"/>
        <v>zero</v>
      </c>
      <c r="AP10" s="40" t="e">
        <f t="shared" si="4"/>
        <v>#VALUE!</v>
      </c>
      <c r="AQ10" s="69" t="str">
        <f t="shared" si="18"/>
        <v>Blank</v>
      </c>
      <c r="AR10" s="69" t="str">
        <f t="shared" si="25"/>
        <v>Red</v>
      </c>
      <c r="AS10" s="69" t="str">
        <f t="shared" si="5"/>
        <v> </v>
      </c>
      <c r="AT10" s="69" t="str">
        <f t="shared" si="19"/>
        <v>Red</v>
      </c>
      <c r="AU10" s="69" t="str">
        <f t="shared" si="20"/>
        <v> </v>
      </c>
      <c r="AV10" s="69" t="str">
        <f t="shared" si="26"/>
        <v>Value</v>
      </c>
      <c r="AW10" s="69" t="str">
        <f t="shared" si="21"/>
        <v>OK</v>
      </c>
      <c r="AX10" s="69" t="str">
        <f t="shared" si="22"/>
        <v>Green</v>
      </c>
      <c r="AY10" s="70" t="str">
        <f t="shared" si="6"/>
        <v>Green</v>
      </c>
      <c r="AZ10" s="70" t="str">
        <f t="shared" si="27"/>
        <v>Green</v>
      </c>
      <c r="BA10" s="60" t="str">
        <f t="shared" si="23"/>
        <v> </v>
      </c>
      <c r="BB10" s="63" t="str">
        <f t="shared" si="7"/>
        <v>Green</v>
      </c>
      <c r="BC10" s="256"/>
      <c r="BE10" s="97" t="s">
        <v>120</v>
      </c>
    </row>
    <row r="11" spans="2:57" s="13" customFormat="1" ht="12" customHeight="1">
      <c r="B11" s="97" t="s">
        <v>121</v>
      </c>
      <c r="C11" s="25" t="s">
        <v>191</v>
      </c>
      <c r="D11" s="75"/>
      <c r="E11" s="51"/>
      <c r="F11" s="51"/>
      <c r="G11" s="51"/>
      <c r="H11" s="51"/>
      <c r="I11" s="51"/>
      <c r="J11" s="51"/>
      <c r="K11" s="51"/>
      <c r="L11" s="52"/>
      <c r="M11" s="170">
        <f>VLOOKUP(B11,'[1]master'!$B$3:$Q$254,4,FALSE)</f>
        <v>108</v>
      </c>
      <c r="N11" s="19">
        <f>VLOOKUP(B11,'[1]master'!$B$4:$Q$254,5,FALSE)</f>
        <v>0.14669830619425703</v>
      </c>
      <c r="O11" s="19" t="str">
        <f>VLOOKUP(B11,'[1]master'!$B$4:$Q$254,13,FALSE)</f>
        <v>*</v>
      </c>
      <c r="P11" s="19" t="str">
        <f>VLOOKUP(B11,'[1]master'!$B$4:$Q$254,14,FALSE)</f>
        <v>*</v>
      </c>
      <c r="Q11" s="19" t="str">
        <f>VLOOKUP(B11,'[1]master'!$B$4:$U$254,16,FALSE)</f>
        <v>*</v>
      </c>
      <c r="R11" s="21">
        <v>108</v>
      </c>
      <c r="S11" s="22">
        <v>0.14669830619425703</v>
      </c>
      <c r="T11" s="22" t="s">
        <v>399</v>
      </c>
      <c r="U11" s="22" t="s">
        <v>399</v>
      </c>
      <c r="V11" s="22" t="s">
        <v>399</v>
      </c>
      <c r="W11" s="18">
        <f aca="true" t="shared" si="29" ref="W11:W74">IF(R11="","",R11)</f>
        <v>108</v>
      </c>
      <c r="X11" s="19">
        <f aca="true" t="shared" si="30" ref="X11:X74">IF(S11="","",S11)</f>
        <v>0.14669830619425703</v>
      </c>
      <c r="Y11" s="19" t="e">
        <f aca="true" t="shared" si="31" ref="Y11:Y74">IF(T11=" "," ",T11*10000)</f>
        <v>#VALUE!</v>
      </c>
      <c r="Z11" s="19" t="str">
        <f aca="true" t="shared" si="32" ref="Z11:Z74">IF(U11=" "," ",U11)</f>
        <v>*</v>
      </c>
      <c r="AA11" s="20" t="e">
        <f aca="true" t="shared" si="33" ref="AA11:AA74">IF(V11=" "," ",V11*1000000)</f>
        <v>#VALUE!</v>
      </c>
      <c r="AB11" s="18">
        <f t="shared" si="8"/>
        <v>108</v>
      </c>
      <c r="AC11" s="19">
        <f t="shared" si="9"/>
        <v>0.14669830619425703</v>
      </c>
      <c r="AD11" s="19" t="e">
        <f t="shared" si="10"/>
        <v>#VALUE!</v>
      </c>
      <c r="AE11" s="19" t="str">
        <f t="shared" si="11"/>
        <v>*</v>
      </c>
      <c r="AF11" s="20" t="e">
        <f t="shared" si="12"/>
        <v>#VALUE!</v>
      </c>
      <c r="AG11" s="18">
        <f t="shared" si="13"/>
        <v>108</v>
      </c>
      <c r="AH11" s="19">
        <f t="shared" si="14"/>
        <v>0.14669830619425703</v>
      </c>
      <c r="AI11" s="19" t="e">
        <f t="shared" si="15"/>
        <v>#VALUE!</v>
      </c>
      <c r="AJ11" s="19" t="str">
        <f t="shared" si="16"/>
        <v>*</v>
      </c>
      <c r="AK11" s="20" t="e">
        <f t="shared" si="17"/>
        <v>#VALUE!</v>
      </c>
      <c r="AL11" s="37">
        <f t="shared" si="24"/>
        <v>108</v>
      </c>
      <c r="AM11" s="38">
        <f t="shared" si="28"/>
        <v>0.14669830619425703</v>
      </c>
      <c r="AN11" s="39" t="e">
        <f t="shared" si="2"/>
        <v>#VALUE!</v>
      </c>
      <c r="AO11" s="38" t="str">
        <f t="shared" si="3"/>
        <v>*</v>
      </c>
      <c r="AP11" s="40" t="e">
        <f t="shared" si="4"/>
        <v>#VALUE!</v>
      </c>
      <c r="AQ11" s="69" t="str">
        <f t="shared" si="18"/>
        <v>Blank</v>
      </c>
      <c r="AR11" s="69" t="str">
        <f t="shared" si="25"/>
        <v>Red</v>
      </c>
      <c r="AS11" s="69" t="str">
        <f t="shared" si="5"/>
        <v> </v>
      </c>
      <c r="AT11" s="69" t="str">
        <f t="shared" si="19"/>
        <v>Red</v>
      </c>
      <c r="AU11" s="69" t="str">
        <f t="shared" si="20"/>
        <v> </v>
      </c>
      <c r="AV11" s="69" t="str">
        <f t="shared" si="26"/>
        <v>Value</v>
      </c>
      <c r="AW11" s="69" t="str">
        <f t="shared" si="21"/>
        <v>negligible</v>
      </c>
      <c r="AX11" s="69" t="str">
        <f t="shared" si="22"/>
        <v>Red</v>
      </c>
      <c r="AY11" s="70" t="str">
        <f t="shared" si="6"/>
        <v>Red</v>
      </c>
      <c r="AZ11" s="70" t="str">
        <f t="shared" si="27"/>
        <v>N/A</v>
      </c>
      <c r="BA11" s="60" t="str">
        <f t="shared" si="23"/>
        <v> </v>
      </c>
      <c r="BB11" s="63" t="str">
        <f t="shared" si="7"/>
        <v>N/A</v>
      </c>
      <c r="BC11" s="256"/>
      <c r="BE11" s="97" t="s">
        <v>121</v>
      </c>
    </row>
    <row r="12" spans="2:57" s="13" customFormat="1" ht="12" customHeight="1">
      <c r="B12" s="97" t="s">
        <v>122</v>
      </c>
      <c r="C12" s="25" t="s">
        <v>192</v>
      </c>
      <c r="D12" s="75"/>
      <c r="E12" s="51"/>
      <c r="F12" s="51"/>
      <c r="G12" s="51"/>
      <c r="H12" s="51"/>
      <c r="I12" s="51"/>
      <c r="J12" s="51"/>
      <c r="K12" s="51"/>
      <c r="L12" s="52"/>
      <c r="M12" s="170">
        <f>VLOOKUP(B12,'[1]master'!$B$3:$Q$254,4,FALSE)</f>
        <v>150</v>
      </c>
      <c r="N12" s="19">
        <f>VLOOKUP(B12,'[1]master'!$B$4:$Q$254,5,FALSE)</f>
        <v>0.18656411095654987</v>
      </c>
      <c r="O12" s="19" t="str">
        <f>VLOOKUP(B12,'[1]master'!$B$4:$Q$254,13,FALSE)</f>
        <v>zero</v>
      </c>
      <c r="P12" s="19">
        <f>VLOOKUP(B12,'[1]master'!$B$4:$Q$254,14,FALSE)</f>
        <v>0</v>
      </c>
      <c r="Q12" s="19" t="str">
        <f>VLOOKUP(B12,'[1]master'!$B$4:$U$254,16,FALSE)</f>
        <v>zero</v>
      </c>
      <c r="R12" s="21">
        <v>150</v>
      </c>
      <c r="S12" s="22">
        <v>0.18656411095654987</v>
      </c>
      <c r="T12" s="22" t="s">
        <v>400</v>
      </c>
      <c r="U12" s="22">
        <v>0</v>
      </c>
      <c r="V12" s="22" t="s">
        <v>400</v>
      </c>
      <c r="W12" s="18">
        <f t="shared" si="29"/>
        <v>150</v>
      </c>
      <c r="X12" s="19">
        <f t="shared" si="30"/>
        <v>0.18656411095654987</v>
      </c>
      <c r="Y12" s="19" t="e">
        <f t="shared" si="31"/>
        <v>#VALUE!</v>
      </c>
      <c r="Z12" s="19">
        <f t="shared" si="32"/>
        <v>0</v>
      </c>
      <c r="AA12" s="20" t="e">
        <f t="shared" si="33"/>
        <v>#VALUE!</v>
      </c>
      <c r="AB12" s="18">
        <f t="shared" si="8"/>
        <v>150</v>
      </c>
      <c r="AC12" s="19">
        <f t="shared" si="9"/>
        <v>0.18656411095654987</v>
      </c>
      <c r="AD12" s="19" t="e">
        <f t="shared" si="10"/>
        <v>#VALUE!</v>
      </c>
      <c r="AE12" s="19" t="str">
        <f t="shared" si="11"/>
        <v>zero</v>
      </c>
      <c r="AF12" s="20" t="e">
        <f t="shared" si="12"/>
        <v>#VALUE!</v>
      </c>
      <c r="AG12" s="18">
        <f t="shared" si="13"/>
        <v>150</v>
      </c>
      <c r="AH12" s="19">
        <f t="shared" si="14"/>
        <v>0.18656411095654987</v>
      </c>
      <c r="AI12" s="19" t="e">
        <f t="shared" si="15"/>
        <v>#VALUE!</v>
      </c>
      <c r="AJ12" s="19" t="str">
        <f t="shared" si="16"/>
        <v>zero</v>
      </c>
      <c r="AK12" s="20" t="e">
        <f t="shared" si="17"/>
        <v>#VALUE!</v>
      </c>
      <c r="AL12" s="37">
        <f t="shared" si="24"/>
        <v>150</v>
      </c>
      <c r="AM12" s="38">
        <f t="shared" si="28"/>
        <v>0.18656411095654987</v>
      </c>
      <c r="AN12" s="39" t="e">
        <f t="shared" si="2"/>
        <v>#VALUE!</v>
      </c>
      <c r="AO12" s="38" t="str">
        <f t="shared" si="3"/>
        <v>zero</v>
      </c>
      <c r="AP12" s="40" t="e">
        <f t="shared" si="4"/>
        <v>#VALUE!</v>
      </c>
      <c r="AQ12" s="69" t="str">
        <f t="shared" si="18"/>
        <v>Blank</v>
      </c>
      <c r="AR12" s="69" t="str">
        <f t="shared" si="25"/>
        <v>Red</v>
      </c>
      <c r="AS12" s="69" t="str">
        <f t="shared" si="5"/>
        <v> </v>
      </c>
      <c r="AT12" s="69" t="str">
        <f t="shared" si="19"/>
        <v>Red</v>
      </c>
      <c r="AU12" s="69" t="str">
        <f t="shared" si="20"/>
        <v> </v>
      </c>
      <c r="AV12" s="69" t="str">
        <f t="shared" si="26"/>
        <v>Value</v>
      </c>
      <c r="AW12" s="69" t="str">
        <f t="shared" si="21"/>
        <v>OK</v>
      </c>
      <c r="AX12" s="69" t="str">
        <f t="shared" si="22"/>
        <v>Green</v>
      </c>
      <c r="AY12" s="70" t="str">
        <f t="shared" si="6"/>
        <v>Green</v>
      </c>
      <c r="AZ12" s="70" t="str">
        <f t="shared" si="27"/>
        <v>Green</v>
      </c>
      <c r="BA12" s="60" t="str">
        <f t="shared" si="23"/>
        <v> </v>
      </c>
      <c r="BB12" s="63" t="str">
        <f t="shared" si="7"/>
        <v>Green</v>
      </c>
      <c r="BC12" s="256"/>
      <c r="BE12" s="97" t="s">
        <v>122</v>
      </c>
    </row>
    <row r="13" spans="2:57" s="13" customFormat="1" ht="12" customHeight="1">
      <c r="B13" s="97" t="s">
        <v>123</v>
      </c>
      <c r="C13" s="25" t="s">
        <v>193</v>
      </c>
      <c r="D13" s="75"/>
      <c r="E13" s="51"/>
      <c r="F13" s="51"/>
      <c r="G13" s="51"/>
      <c r="H13" s="51"/>
      <c r="I13" s="51"/>
      <c r="J13" s="51"/>
      <c r="K13" s="51"/>
      <c r="L13" s="52"/>
      <c r="M13" s="170">
        <f>VLOOKUP(B13,'[1]master'!$B$3:$Q$254,4,FALSE)</f>
        <v>54</v>
      </c>
      <c r="N13" s="19">
        <f>VLOOKUP(B13,'[1]master'!$B$4:$Q$254,5,FALSE)</f>
        <v>0.0813026757221174</v>
      </c>
      <c r="O13" s="19" t="str">
        <f>VLOOKUP(B13,'[1]master'!$B$4:$Q$254,13,FALSE)</f>
        <v>*</v>
      </c>
      <c r="P13" s="19" t="str">
        <f>VLOOKUP(B13,'[1]master'!$B$4:$Q$254,14,FALSE)</f>
        <v>*</v>
      </c>
      <c r="Q13" s="19" t="str">
        <f>VLOOKUP(B13,'[1]master'!$B$4:$U$254,16,FALSE)</f>
        <v>*</v>
      </c>
      <c r="R13" s="21">
        <v>54</v>
      </c>
      <c r="S13" s="22">
        <v>0.0813026757221174</v>
      </c>
      <c r="T13" s="22" t="s">
        <v>399</v>
      </c>
      <c r="U13" s="22" t="s">
        <v>399</v>
      </c>
      <c r="V13" s="22" t="s">
        <v>399</v>
      </c>
      <c r="W13" s="18">
        <f t="shared" si="29"/>
        <v>54</v>
      </c>
      <c r="X13" s="19">
        <f t="shared" si="30"/>
        <v>0.0813026757221174</v>
      </c>
      <c r="Y13" s="19" t="e">
        <f t="shared" si="31"/>
        <v>#VALUE!</v>
      </c>
      <c r="Z13" s="19" t="str">
        <f t="shared" si="32"/>
        <v>*</v>
      </c>
      <c r="AA13" s="20" t="e">
        <f t="shared" si="33"/>
        <v>#VALUE!</v>
      </c>
      <c r="AB13" s="18">
        <f t="shared" si="8"/>
        <v>54</v>
      </c>
      <c r="AC13" s="19">
        <f t="shared" si="9"/>
        <v>0.0813026757221174</v>
      </c>
      <c r="AD13" s="19" t="e">
        <f t="shared" si="10"/>
        <v>#VALUE!</v>
      </c>
      <c r="AE13" s="19" t="str">
        <f t="shared" si="11"/>
        <v>*</v>
      </c>
      <c r="AF13" s="20" t="e">
        <f t="shared" si="12"/>
        <v>#VALUE!</v>
      </c>
      <c r="AG13" s="18">
        <f aca="true" t="shared" si="34" ref="AG13:AG76">AB13</f>
        <v>54</v>
      </c>
      <c r="AH13" s="19">
        <f aca="true" t="shared" si="35" ref="AH13:AH76">IF(AC13&lt;0.0005,"-",AC13)</f>
        <v>0.0813026757221174</v>
      </c>
      <c r="AI13" s="19" t="e">
        <f aca="true" t="shared" si="36" ref="AI13:AI76">IF(AD13&lt;0.0005,"-",AD13)</f>
        <v>#VALUE!</v>
      </c>
      <c r="AJ13" s="19" t="str">
        <f aca="true" t="shared" si="37" ref="AJ13:AJ76">IF(AE13&lt;0.0005,"-",AE13)</f>
        <v>*</v>
      </c>
      <c r="AK13" s="20" t="e">
        <f aca="true" t="shared" si="38" ref="AK13:AK76">IF(AF13&lt;0.0005,"-",AF13)</f>
        <v>#VALUE!</v>
      </c>
      <c r="AL13" s="37">
        <f t="shared" si="24"/>
        <v>54</v>
      </c>
      <c r="AM13" s="38">
        <f t="shared" si="28"/>
        <v>0.0813026757221174</v>
      </c>
      <c r="AN13" s="39" t="e">
        <f t="shared" si="2"/>
        <v>#VALUE!</v>
      </c>
      <c r="AO13" s="38" t="str">
        <f t="shared" si="3"/>
        <v>*</v>
      </c>
      <c r="AP13" s="40" t="e">
        <f t="shared" si="4"/>
        <v>#VALUE!</v>
      </c>
      <c r="AQ13" s="69" t="str">
        <f t="shared" si="18"/>
        <v>Blank</v>
      </c>
      <c r="AR13" s="69" t="str">
        <f t="shared" si="25"/>
        <v>Red</v>
      </c>
      <c r="AS13" s="69" t="str">
        <f t="shared" si="5"/>
        <v> </v>
      </c>
      <c r="AT13" s="69" t="str">
        <f t="shared" si="19"/>
        <v>Red</v>
      </c>
      <c r="AU13" s="69" t="str">
        <f t="shared" si="20"/>
        <v> </v>
      </c>
      <c r="AV13" s="69" t="str">
        <f t="shared" si="26"/>
        <v>Value</v>
      </c>
      <c r="AW13" s="69" t="str">
        <f t="shared" si="21"/>
        <v>negligible</v>
      </c>
      <c r="AX13" s="69" t="str">
        <f t="shared" si="22"/>
        <v>Red</v>
      </c>
      <c r="AY13" s="70" t="str">
        <f t="shared" si="6"/>
        <v>Red</v>
      </c>
      <c r="AZ13" s="70" t="str">
        <f t="shared" si="27"/>
        <v>N/A</v>
      </c>
      <c r="BA13" s="60" t="str">
        <f t="shared" si="23"/>
        <v> </v>
      </c>
      <c r="BB13" s="63" t="str">
        <f t="shared" si="7"/>
        <v>N/A</v>
      </c>
      <c r="BC13" s="256"/>
      <c r="BE13" s="97" t="s">
        <v>123</v>
      </c>
    </row>
    <row r="14" spans="2:57" s="13" customFormat="1" ht="12" customHeight="1">
      <c r="B14" s="97" t="s">
        <v>124</v>
      </c>
      <c r="C14" s="25" t="s">
        <v>194</v>
      </c>
      <c r="D14" s="75"/>
      <c r="E14" s="51"/>
      <c r="F14" s="51"/>
      <c r="G14" s="51"/>
      <c r="H14" s="51"/>
      <c r="I14" s="51"/>
      <c r="J14" s="51"/>
      <c r="K14" s="51"/>
      <c r="L14" s="52"/>
      <c r="M14" s="170">
        <f>VLOOKUP(B14,'[1]master'!$B$3:$Q$254,4,FALSE)</f>
        <v>54</v>
      </c>
      <c r="N14" s="19">
        <f>VLOOKUP(B14,'[1]master'!$B$4:$Q$254,5,FALSE)</f>
        <v>0.08130267572211716</v>
      </c>
      <c r="O14" s="19" t="str">
        <f>VLOOKUP(B14,'[1]master'!$B$4:$Q$254,13,FALSE)</f>
        <v>*</v>
      </c>
      <c r="P14" s="19" t="str">
        <f>VLOOKUP(B14,'[1]master'!$B$4:$Q$254,14,FALSE)</f>
        <v>*</v>
      </c>
      <c r="Q14" s="19" t="str">
        <f>VLOOKUP(B14,'[1]master'!$B$4:$U$254,16,FALSE)</f>
        <v>*</v>
      </c>
      <c r="R14" s="21">
        <v>54</v>
      </c>
      <c r="S14" s="22">
        <v>0.08130267572211716</v>
      </c>
      <c r="T14" s="22" t="s">
        <v>399</v>
      </c>
      <c r="U14" s="22" t="s">
        <v>399</v>
      </c>
      <c r="V14" s="22" t="s">
        <v>399</v>
      </c>
      <c r="W14" s="18">
        <f t="shared" si="29"/>
        <v>54</v>
      </c>
      <c r="X14" s="19">
        <f t="shared" si="30"/>
        <v>0.08130267572211716</v>
      </c>
      <c r="Y14" s="19" t="e">
        <f t="shared" si="31"/>
        <v>#VALUE!</v>
      </c>
      <c r="Z14" s="19" t="str">
        <f t="shared" si="32"/>
        <v>*</v>
      </c>
      <c r="AA14" s="20" t="e">
        <f t="shared" si="33"/>
        <v>#VALUE!</v>
      </c>
      <c r="AB14" s="18">
        <f t="shared" si="8"/>
        <v>54</v>
      </c>
      <c r="AC14" s="19">
        <f t="shared" si="9"/>
        <v>0.08130267572211716</v>
      </c>
      <c r="AD14" s="19" t="e">
        <f t="shared" si="10"/>
        <v>#VALUE!</v>
      </c>
      <c r="AE14" s="19" t="str">
        <f t="shared" si="11"/>
        <v>*</v>
      </c>
      <c r="AF14" s="20" t="e">
        <f t="shared" si="12"/>
        <v>#VALUE!</v>
      </c>
      <c r="AG14" s="18">
        <f t="shared" si="34"/>
        <v>54</v>
      </c>
      <c r="AH14" s="19">
        <f t="shared" si="35"/>
        <v>0.08130267572211716</v>
      </c>
      <c r="AI14" s="19" t="e">
        <f t="shared" si="36"/>
        <v>#VALUE!</v>
      </c>
      <c r="AJ14" s="19" t="str">
        <f t="shared" si="37"/>
        <v>*</v>
      </c>
      <c r="AK14" s="20" t="e">
        <f t="shared" si="38"/>
        <v>#VALUE!</v>
      </c>
      <c r="AL14" s="37">
        <f t="shared" si="24"/>
        <v>54</v>
      </c>
      <c r="AM14" s="38">
        <f t="shared" si="28"/>
        <v>0.08130267572211716</v>
      </c>
      <c r="AN14" s="39" t="e">
        <f t="shared" si="2"/>
        <v>#VALUE!</v>
      </c>
      <c r="AO14" s="38" t="str">
        <f t="shared" si="3"/>
        <v>*</v>
      </c>
      <c r="AP14" s="40" t="e">
        <f t="shared" si="4"/>
        <v>#VALUE!</v>
      </c>
      <c r="AQ14" s="69" t="str">
        <f t="shared" si="18"/>
        <v>Blank</v>
      </c>
      <c r="AR14" s="69" t="str">
        <f t="shared" si="25"/>
        <v>Red</v>
      </c>
      <c r="AS14" s="69" t="str">
        <f t="shared" si="5"/>
        <v> </v>
      </c>
      <c r="AT14" s="69" t="str">
        <f t="shared" si="19"/>
        <v>Red</v>
      </c>
      <c r="AU14" s="69" t="str">
        <f t="shared" si="20"/>
        <v> </v>
      </c>
      <c r="AV14" s="69" t="str">
        <f t="shared" si="26"/>
        <v>Value</v>
      </c>
      <c r="AW14" s="69" t="str">
        <f t="shared" si="21"/>
        <v>negligible</v>
      </c>
      <c r="AX14" s="69" t="str">
        <f t="shared" si="22"/>
        <v>Red</v>
      </c>
      <c r="AY14" s="70" t="str">
        <f t="shared" si="6"/>
        <v>Red</v>
      </c>
      <c r="AZ14" s="70" t="str">
        <f t="shared" si="27"/>
        <v>N/A</v>
      </c>
      <c r="BA14" s="60" t="str">
        <f t="shared" si="23"/>
        <v> </v>
      </c>
      <c r="BB14" s="63" t="str">
        <f t="shared" si="7"/>
        <v>N/A</v>
      </c>
      <c r="BC14" s="256"/>
      <c r="BE14" s="97" t="s">
        <v>124</v>
      </c>
    </row>
    <row r="15" spans="2:57" s="13" customFormat="1" ht="12" customHeight="1">
      <c r="B15" s="97" t="s">
        <v>125</v>
      </c>
      <c r="C15" s="25" t="s">
        <v>195</v>
      </c>
      <c r="D15" s="75"/>
      <c r="E15" s="51"/>
      <c r="F15" s="51"/>
      <c r="G15" s="51"/>
      <c r="H15" s="51"/>
      <c r="I15" s="51"/>
      <c r="J15" s="51"/>
      <c r="K15" s="51"/>
      <c r="L15" s="52"/>
      <c r="M15" s="170">
        <f>VLOOKUP(B15,'[1]master'!$B$3:$Q$254,4,FALSE)</f>
        <v>23</v>
      </c>
      <c r="N15" s="19">
        <f>VLOOKUP(B15,'[1]master'!$B$4:$Q$254,5,FALSE)</f>
        <v>0.0365736573657361</v>
      </c>
      <c r="O15" s="19" t="str">
        <f>VLOOKUP(B15,'[1]master'!$B$4:$Q$254,13,FALSE)</f>
        <v>zero</v>
      </c>
      <c r="P15" s="19">
        <f>VLOOKUP(B15,'[1]master'!$B$4:$Q$254,14,FALSE)</f>
        <v>0</v>
      </c>
      <c r="Q15" s="19" t="str">
        <f>VLOOKUP(B15,'[1]master'!$B$4:$U$254,16,FALSE)</f>
        <v>zero</v>
      </c>
      <c r="R15" s="21">
        <v>23</v>
      </c>
      <c r="S15" s="22">
        <v>0.0365736573657361</v>
      </c>
      <c r="T15" s="22" t="s">
        <v>400</v>
      </c>
      <c r="U15" s="22">
        <v>0</v>
      </c>
      <c r="V15" s="22" t="s">
        <v>400</v>
      </c>
      <c r="W15" s="18">
        <f t="shared" si="29"/>
        <v>23</v>
      </c>
      <c r="X15" s="19">
        <f t="shared" si="30"/>
        <v>0.0365736573657361</v>
      </c>
      <c r="Y15" s="19" t="e">
        <f t="shared" si="31"/>
        <v>#VALUE!</v>
      </c>
      <c r="Z15" s="19">
        <f t="shared" si="32"/>
        <v>0</v>
      </c>
      <c r="AA15" s="20" t="e">
        <f t="shared" si="33"/>
        <v>#VALUE!</v>
      </c>
      <c r="AB15" s="18">
        <f t="shared" si="8"/>
        <v>23</v>
      </c>
      <c r="AC15" s="19">
        <f t="shared" si="9"/>
        <v>0.0365736573657361</v>
      </c>
      <c r="AD15" s="19" t="e">
        <f t="shared" si="10"/>
        <v>#VALUE!</v>
      </c>
      <c r="AE15" s="19" t="str">
        <f t="shared" si="11"/>
        <v>zero</v>
      </c>
      <c r="AF15" s="20" t="e">
        <f t="shared" si="12"/>
        <v>#VALUE!</v>
      </c>
      <c r="AG15" s="18">
        <f t="shared" si="34"/>
        <v>23</v>
      </c>
      <c r="AH15" s="19">
        <f t="shared" si="35"/>
        <v>0.0365736573657361</v>
      </c>
      <c r="AI15" s="19" t="e">
        <f t="shared" si="36"/>
        <v>#VALUE!</v>
      </c>
      <c r="AJ15" s="19" t="str">
        <f t="shared" si="37"/>
        <v>zero</v>
      </c>
      <c r="AK15" s="20" t="e">
        <f t="shared" si="38"/>
        <v>#VALUE!</v>
      </c>
      <c r="AL15" s="37">
        <f t="shared" si="24"/>
        <v>23</v>
      </c>
      <c r="AM15" s="38">
        <f t="shared" si="28"/>
        <v>0.0365736573657361</v>
      </c>
      <c r="AN15" s="39" t="e">
        <f t="shared" si="2"/>
        <v>#VALUE!</v>
      </c>
      <c r="AO15" s="38" t="str">
        <f t="shared" si="3"/>
        <v>zero</v>
      </c>
      <c r="AP15" s="40" t="e">
        <f t="shared" si="4"/>
        <v>#VALUE!</v>
      </c>
      <c r="AQ15" s="69" t="str">
        <f t="shared" si="18"/>
        <v>Blank</v>
      </c>
      <c r="AR15" s="69" t="str">
        <f t="shared" si="25"/>
        <v>Red</v>
      </c>
      <c r="AS15" s="69" t="str">
        <f t="shared" si="5"/>
        <v> </v>
      </c>
      <c r="AT15" s="69" t="str">
        <f t="shared" si="19"/>
        <v>Red</v>
      </c>
      <c r="AU15" s="69" t="str">
        <f t="shared" si="20"/>
        <v> </v>
      </c>
      <c r="AV15" s="69" t="str">
        <f t="shared" si="26"/>
        <v>Value</v>
      </c>
      <c r="AW15" s="69" t="str">
        <f t="shared" si="21"/>
        <v>OK</v>
      </c>
      <c r="AX15" s="69" t="str">
        <f t="shared" si="22"/>
        <v>Green</v>
      </c>
      <c r="AY15" s="70" t="str">
        <f t="shared" si="6"/>
        <v>Green</v>
      </c>
      <c r="AZ15" s="70" t="str">
        <f t="shared" si="27"/>
        <v>Green</v>
      </c>
      <c r="BA15" s="60" t="str">
        <f t="shared" si="23"/>
        <v> </v>
      </c>
      <c r="BB15" s="63" t="str">
        <f t="shared" si="7"/>
        <v>Green</v>
      </c>
      <c r="BC15" s="256"/>
      <c r="BE15" s="97" t="s">
        <v>125</v>
      </c>
    </row>
    <row r="16" spans="2:57" s="13" customFormat="1" ht="12" customHeight="1">
      <c r="B16" s="97" t="s">
        <v>126</v>
      </c>
      <c r="C16" s="25" t="s">
        <v>196</v>
      </c>
      <c r="D16" s="75"/>
      <c r="E16" s="51"/>
      <c r="F16" s="51"/>
      <c r="G16" s="51"/>
      <c r="H16" s="51"/>
      <c r="I16" s="51"/>
      <c r="J16" s="51"/>
      <c r="K16" s="51"/>
      <c r="L16" s="52"/>
      <c r="M16" s="170">
        <f>VLOOKUP(B16,'[1]master'!$B$3:$Q$254,4,FALSE)</f>
        <v>137</v>
      </c>
      <c r="N16" s="19">
        <f>VLOOKUP(B16,'[1]master'!$B$4:$Q$254,5,FALSE)</f>
        <v>0.17525297984344038</v>
      </c>
      <c r="O16" s="19" t="str">
        <f>VLOOKUP(B16,'[1]master'!$B$4:$Q$254,13,FALSE)</f>
        <v>zero</v>
      </c>
      <c r="P16" s="19">
        <f>VLOOKUP(B16,'[1]master'!$B$4:$Q$254,14,FALSE)</f>
        <v>0</v>
      </c>
      <c r="Q16" s="19" t="str">
        <f>VLOOKUP(B16,'[1]master'!$B$4:$U$254,16,FALSE)</f>
        <v>zero</v>
      </c>
      <c r="R16" s="21">
        <v>137</v>
      </c>
      <c r="S16" s="22">
        <v>0.17525297984344038</v>
      </c>
      <c r="T16" s="22" t="s">
        <v>400</v>
      </c>
      <c r="U16" s="22">
        <v>0</v>
      </c>
      <c r="V16" s="22" t="s">
        <v>400</v>
      </c>
      <c r="W16" s="18">
        <f t="shared" si="29"/>
        <v>137</v>
      </c>
      <c r="X16" s="19">
        <f t="shared" si="30"/>
        <v>0.17525297984344038</v>
      </c>
      <c r="Y16" s="19" t="e">
        <f t="shared" si="31"/>
        <v>#VALUE!</v>
      </c>
      <c r="Z16" s="19">
        <f t="shared" si="32"/>
        <v>0</v>
      </c>
      <c r="AA16" s="20" t="e">
        <f t="shared" si="33"/>
        <v>#VALUE!</v>
      </c>
      <c r="AB16" s="18">
        <f t="shared" si="8"/>
        <v>137</v>
      </c>
      <c r="AC16" s="19">
        <f t="shared" si="9"/>
        <v>0.17525297984344038</v>
      </c>
      <c r="AD16" s="19" t="e">
        <f t="shared" si="10"/>
        <v>#VALUE!</v>
      </c>
      <c r="AE16" s="19" t="str">
        <f t="shared" si="11"/>
        <v>zero</v>
      </c>
      <c r="AF16" s="20" t="e">
        <f t="shared" si="12"/>
        <v>#VALUE!</v>
      </c>
      <c r="AG16" s="18">
        <f t="shared" si="34"/>
        <v>137</v>
      </c>
      <c r="AH16" s="19">
        <f t="shared" si="35"/>
        <v>0.17525297984344038</v>
      </c>
      <c r="AI16" s="19" t="e">
        <f t="shared" si="36"/>
        <v>#VALUE!</v>
      </c>
      <c r="AJ16" s="19" t="str">
        <f t="shared" si="37"/>
        <v>zero</v>
      </c>
      <c r="AK16" s="20" t="e">
        <f t="shared" si="38"/>
        <v>#VALUE!</v>
      </c>
      <c r="AL16" s="37">
        <f t="shared" si="24"/>
        <v>137</v>
      </c>
      <c r="AM16" s="38">
        <f t="shared" si="28"/>
        <v>0.17525297984344038</v>
      </c>
      <c r="AN16" s="39" t="e">
        <f t="shared" si="2"/>
        <v>#VALUE!</v>
      </c>
      <c r="AO16" s="38" t="str">
        <f t="shared" si="3"/>
        <v>zero</v>
      </c>
      <c r="AP16" s="40" t="e">
        <f t="shared" si="4"/>
        <v>#VALUE!</v>
      </c>
      <c r="AQ16" s="69" t="str">
        <f t="shared" si="18"/>
        <v>Blank</v>
      </c>
      <c r="AR16" s="69" t="str">
        <f t="shared" si="25"/>
        <v>Red</v>
      </c>
      <c r="AS16" s="69" t="str">
        <f t="shared" si="5"/>
        <v> </v>
      </c>
      <c r="AT16" s="69" t="str">
        <f t="shared" si="19"/>
        <v>Red</v>
      </c>
      <c r="AU16" s="69" t="str">
        <f t="shared" si="20"/>
        <v> </v>
      </c>
      <c r="AV16" s="69" t="str">
        <f t="shared" si="26"/>
        <v>Value</v>
      </c>
      <c r="AW16" s="69" t="str">
        <f t="shared" si="21"/>
        <v>OK</v>
      </c>
      <c r="AX16" s="69" t="str">
        <f t="shared" si="22"/>
        <v>Green</v>
      </c>
      <c r="AY16" s="70" t="str">
        <f t="shared" si="6"/>
        <v>Green</v>
      </c>
      <c r="AZ16" s="70" t="str">
        <f t="shared" si="27"/>
        <v>Green</v>
      </c>
      <c r="BA16" s="60" t="str">
        <f t="shared" si="23"/>
        <v> </v>
      </c>
      <c r="BB16" s="63" t="str">
        <f t="shared" si="7"/>
        <v>Green</v>
      </c>
      <c r="BC16" s="256"/>
      <c r="BE16" s="97" t="s">
        <v>126</v>
      </c>
    </row>
    <row r="17" spans="2:57" s="13" customFormat="1" ht="12" customHeight="1" thickBot="1">
      <c r="B17" s="98" t="s">
        <v>127</v>
      </c>
      <c r="C17" s="24" t="s">
        <v>197</v>
      </c>
      <c r="D17" s="74"/>
      <c r="E17" s="49"/>
      <c r="F17" s="49"/>
      <c r="G17" s="49"/>
      <c r="H17" s="49"/>
      <c r="I17" s="49"/>
      <c r="J17" s="49"/>
      <c r="K17" s="49"/>
      <c r="L17" s="50"/>
      <c r="M17" s="170">
        <f>VLOOKUP(B17,'[1]master'!$B$3:$Q$254,4,FALSE)</f>
        <v>18</v>
      </c>
      <c r="N17" s="19">
        <f>VLOOKUP(B17,'[1]master'!$B$4:$Q$254,5,FALSE)</f>
        <v>0.028868341379592412</v>
      </c>
      <c r="O17" s="19" t="str">
        <f>VLOOKUP(B17,'[1]master'!$B$4:$Q$254,13,FALSE)</f>
        <v>*</v>
      </c>
      <c r="P17" s="19" t="str">
        <f>VLOOKUP(B17,'[1]master'!$B$4:$Q$254,14,FALSE)</f>
        <v>*</v>
      </c>
      <c r="Q17" s="19" t="str">
        <f>VLOOKUP(B17,'[1]master'!$B$4:$U$254,16,FALSE)</f>
        <v>*</v>
      </c>
      <c r="R17" s="21">
        <v>18</v>
      </c>
      <c r="S17" s="22">
        <v>0.028868341379592412</v>
      </c>
      <c r="T17" s="22" t="s">
        <v>399</v>
      </c>
      <c r="U17" s="22" t="s">
        <v>399</v>
      </c>
      <c r="V17" s="22" t="s">
        <v>399</v>
      </c>
      <c r="W17" s="18">
        <f t="shared" si="29"/>
        <v>18</v>
      </c>
      <c r="X17" s="19">
        <f t="shared" si="30"/>
        <v>0.028868341379592412</v>
      </c>
      <c r="Y17" s="19" t="e">
        <f t="shared" si="31"/>
        <v>#VALUE!</v>
      </c>
      <c r="Z17" s="19" t="str">
        <f t="shared" si="32"/>
        <v>*</v>
      </c>
      <c r="AA17" s="20" t="e">
        <f t="shared" si="33"/>
        <v>#VALUE!</v>
      </c>
      <c r="AB17" s="18">
        <f t="shared" si="8"/>
        <v>18</v>
      </c>
      <c r="AC17" s="19">
        <f t="shared" si="9"/>
        <v>0.028868341379592412</v>
      </c>
      <c r="AD17" s="19" t="e">
        <f t="shared" si="10"/>
        <v>#VALUE!</v>
      </c>
      <c r="AE17" s="19" t="str">
        <f t="shared" si="11"/>
        <v>*</v>
      </c>
      <c r="AF17" s="20" t="e">
        <f t="shared" si="12"/>
        <v>#VALUE!</v>
      </c>
      <c r="AG17" s="18">
        <f t="shared" si="34"/>
        <v>18</v>
      </c>
      <c r="AH17" s="19">
        <f t="shared" si="35"/>
        <v>0.028868341379592412</v>
      </c>
      <c r="AI17" s="19" t="e">
        <f t="shared" si="36"/>
        <v>#VALUE!</v>
      </c>
      <c r="AJ17" s="19" t="str">
        <f t="shared" si="37"/>
        <v>*</v>
      </c>
      <c r="AK17" s="20" t="e">
        <f t="shared" si="38"/>
        <v>#VALUE!</v>
      </c>
      <c r="AL17" s="37">
        <f t="shared" si="24"/>
        <v>18</v>
      </c>
      <c r="AM17" s="42">
        <f t="shared" si="28"/>
        <v>0.028868341379592412</v>
      </c>
      <c r="AN17" s="43" t="e">
        <f t="shared" si="2"/>
        <v>#VALUE!</v>
      </c>
      <c r="AO17" s="42" t="str">
        <f t="shared" si="3"/>
        <v>*</v>
      </c>
      <c r="AP17" s="41" t="e">
        <f t="shared" si="4"/>
        <v>#VALUE!</v>
      </c>
      <c r="AQ17" s="69" t="str">
        <f t="shared" si="18"/>
        <v>Blank</v>
      </c>
      <c r="AR17" s="69" t="str">
        <f t="shared" si="25"/>
        <v>Red</v>
      </c>
      <c r="AS17" s="69" t="str">
        <f t="shared" si="5"/>
        <v> </v>
      </c>
      <c r="AT17" s="69" t="str">
        <f t="shared" si="19"/>
        <v>Red</v>
      </c>
      <c r="AU17" s="69" t="str">
        <f t="shared" si="20"/>
        <v> </v>
      </c>
      <c r="AV17" s="69" t="str">
        <f t="shared" si="26"/>
        <v>Value</v>
      </c>
      <c r="AW17" s="69" t="str">
        <f t="shared" si="21"/>
        <v>negligible</v>
      </c>
      <c r="AX17" s="69" t="str">
        <f t="shared" si="22"/>
        <v>Red</v>
      </c>
      <c r="AY17" s="70" t="str">
        <f t="shared" si="6"/>
        <v>Red</v>
      </c>
      <c r="AZ17" s="70" t="str">
        <f t="shared" si="27"/>
        <v>N/A</v>
      </c>
      <c r="BA17" s="61" t="str">
        <f t="shared" si="23"/>
        <v> </v>
      </c>
      <c r="BB17" s="64" t="str">
        <f t="shared" si="7"/>
        <v>N/A</v>
      </c>
      <c r="BC17" s="259"/>
      <c r="BE17" s="98" t="s">
        <v>127</v>
      </c>
    </row>
    <row r="18" spans="2:58" s="13" customFormat="1" ht="12" customHeight="1" thickTop="1">
      <c r="B18" s="94" t="s">
        <v>47</v>
      </c>
      <c r="C18" s="17" t="s">
        <v>2</v>
      </c>
      <c r="D18" s="72" t="str">
        <f>VLOOKUP(B18,'[1]kappa_Master'!$A$2:$M$318,3,FALSE)</f>
        <v>Questionnaire</v>
      </c>
      <c r="E18" s="44">
        <f>VLOOKUP(B18,'[1]kappa_Master'!$A$2:$M$318,4,FALSE)</f>
        <v>4</v>
      </c>
      <c r="F18" s="44">
        <f>FODISHMO!D34</f>
        <v>303</v>
      </c>
      <c r="G18" s="45">
        <f>FODISHMO!D33</f>
        <v>300</v>
      </c>
      <c r="H18" s="45">
        <f>FODISHMO!D32</f>
        <v>3</v>
      </c>
      <c r="I18" s="46">
        <f>VLOOKUP(B18,'[1]kappa_Master'!$A$2:$M$318,5,FALSE)</f>
        <v>99</v>
      </c>
      <c r="J18" s="46">
        <f>VLOOKUP(B18,'[1]kappa_Master'!$A$2:$M$318,6,FALSE)</f>
        <v>97.0569334161</v>
      </c>
      <c r="K18" s="46">
        <f>VLOOKUP(B18,'[1]kappa_Master'!$A$2:$M$318,7,FALSE)</f>
        <v>0.664</v>
      </c>
      <c r="L18" s="46">
        <f>VLOOKUP(B18,'[1]kappa_Master'!$A$2:$M$318,8,FALSE)</f>
        <v>0.182</v>
      </c>
      <c r="M18" s="170" t="e">
        <f>VLOOKUP(B18,'[1]master'!$B$3:$Q$254,4,FALSE)</f>
        <v>#N/A</v>
      </c>
      <c r="N18" s="19" t="e">
        <f>VLOOKUP(B18,'[1]master'!$B$4:$Q$254,5,FALSE)</f>
        <v>#N/A</v>
      </c>
      <c r="O18" s="19" t="e">
        <f>VLOOKUP(B18,'[1]master'!$B$4:$Q$254,13,FALSE)</f>
        <v>#N/A</v>
      </c>
      <c r="P18" s="19" t="e">
        <f>VLOOKUP(B18,'[1]master'!$B$4:$Q$254,14,FALSE)</f>
        <v>#N/A</v>
      </c>
      <c r="Q18" s="19" t="e">
        <f>VLOOKUP(B18,'[1]master'!$B$4:$U$254,16,FALSE)</f>
        <v>#N/A</v>
      </c>
      <c r="R18" s="21" t="s">
        <v>23</v>
      </c>
      <c r="S18" s="22" t="s">
        <v>23</v>
      </c>
      <c r="T18" s="22" t="s">
        <v>23</v>
      </c>
      <c r="U18" s="22" t="s">
        <v>23</v>
      </c>
      <c r="V18" s="22"/>
      <c r="W18" s="18" t="str">
        <f t="shared" si="29"/>
        <v> </v>
      </c>
      <c r="X18" s="19" t="str">
        <f t="shared" si="30"/>
        <v> </v>
      </c>
      <c r="Y18" s="19" t="str">
        <f t="shared" si="31"/>
        <v> </v>
      </c>
      <c r="Z18" s="19" t="str">
        <f t="shared" si="32"/>
        <v> </v>
      </c>
      <c r="AA18" s="20">
        <f t="shared" si="33"/>
        <v>0</v>
      </c>
      <c r="AB18" s="18" t="str">
        <f t="shared" si="8"/>
        <v> </v>
      </c>
      <c r="AC18" s="19" t="str">
        <f t="shared" si="9"/>
        <v> </v>
      </c>
      <c r="AD18" s="19" t="str">
        <f t="shared" si="10"/>
        <v> </v>
      </c>
      <c r="AE18" s="19" t="str">
        <f t="shared" si="11"/>
        <v> </v>
      </c>
      <c r="AF18" s="20" t="str">
        <f t="shared" si="12"/>
        <v>zero</v>
      </c>
      <c r="AG18" s="18" t="str">
        <f t="shared" si="34"/>
        <v> </v>
      </c>
      <c r="AH18" s="19" t="str">
        <f t="shared" si="35"/>
        <v> </v>
      </c>
      <c r="AI18" s="19" t="str">
        <f t="shared" si="36"/>
        <v> </v>
      </c>
      <c r="AJ18" s="19" t="str">
        <f t="shared" si="37"/>
        <v> </v>
      </c>
      <c r="AK18" s="20" t="str">
        <f t="shared" si="38"/>
        <v>zero</v>
      </c>
      <c r="AL18" s="37" t="e">
        <f t="shared" si="24"/>
        <v>#N/A</v>
      </c>
      <c r="AM18" s="26" t="e">
        <f t="shared" si="1"/>
        <v>#N/A</v>
      </c>
      <c r="AN18" s="26" t="e">
        <f t="shared" si="2"/>
        <v>#N/A</v>
      </c>
      <c r="AO18" s="26" t="e">
        <f t="shared" si="3"/>
        <v>#N/A</v>
      </c>
      <c r="AP18" s="35" t="e">
        <f t="shared" si="4"/>
        <v>#N/A</v>
      </c>
      <c r="AQ18" s="69" t="str">
        <f t="shared" si="18"/>
        <v>Value</v>
      </c>
      <c r="AR18" s="69" t="str">
        <f t="shared" si="25"/>
        <v>Green</v>
      </c>
      <c r="AS18" s="69" t="str">
        <f t="shared" si="5"/>
        <v> </v>
      </c>
      <c r="AT18" s="69" t="str">
        <f t="shared" si="19"/>
        <v>Green</v>
      </c>
      <c r="AU18" s="69" t="str">
        <f t="shared" si="20"/>
        <v>Green</v>
      </c>
      <c r="AV18" s="69" t="str">
        <f t="shared" si="26"/>
        <v>Blank</v>
      </c>
      <c r="AW18" s="69" t="e">
        <f t="shared" si="21"/>
        <v>#N/A</v>
      </c>
      <c r="AX18" s="69" t="str">
        <f t="shared" si="22"/>
        <v>Red</v>
      </c>
      <c r="AY18" s="70" t="str">
        <f t="shared" si="6"/>
        <v> </v>
      </c>
      <c r="AZ18" s="70" t="e">
        <f t="shared" si="27"/>
        <v>#N/A</v>
      </c>
      <c r="BA18" s="65" t="str">
        <f>AS18</f>
        <v> </v>
      </c>
      <c r="BB18" s="62" t="e">
        <f t="shared" si="7"/>
        <v>#N/A</v>
      </c>
      <c r="BC18" s="255" t="s">
        <v>221</v>
      </c>
      <c r="BE18" s="94" t="s">
        <v>47</v>
      </c>
      <c r="BF18" s="13" t="str">
        <f>VLOOKUP(BE18,'[2]Final RAG'!$A$2:$F$309,6,FALSE)</f>
        <v>Green</v>
      </c>
    </row>
    <row r="19" spans="2:57" s="13" customFormat="1" ht="12" customHeight="1">
      <c r="B19" s="99" t="s">
        <v>48</v>
      </c>
      <c r="C19" s="23" t="s">
        <v>138</v>
      </c>
      <c r="D19" s="73"/>
      <c r="E19" s="47"/>
      <c r="F19" s="47"/>
      <c r="G19" s="47"/>
      <c r="H19" s="47"/>
      <c r="I19" s="47"/>
      <c r="J19" s="47"/>
      <c r="K19" s="47"/>
      <c r="L19" s="48"/>
      <c r="M19" s="170">
        <f>VLOOKUP(B19,'[1]master'!$B$3:$Q$254,4,FALSE)</f>
        <v>597</v>
      </c>
      <c r="N19" s="19">
        <f>VLOOKUP(B19,'[1]master'!$B$4:$Q$254,5,FALSE)</f>
        <v>0.014655101873823684</v>
      </c>
      <c r="O19" s="19" t="str">
        <f>VLOOKUP(B19,'[1]master'!$B$4:$Q$254,13,FALSE)</f>
        <v>zero</v>
      </c>
      <c r="P19" s="19">
        <f>VLOOKUP(B19,'[1]master'!$B$4:$Q$254,14,FALSE)</f>
        <v>0</v>
      </c>
      <c r="Q19" s="19" t="str">
        <f>VLOOKUP(B19,'[1]master'!$B$4:$U$254,16,FALSE)</f>
        <v>zero</v>
      </c>
      <c r="R19" s="21">
        <v>597</v>
      </c>
      <c r="S19" s="22">
        <v>0.014655101873823684</v>
      </c>
      <c r="T19" s="22" t="s">
        <v>400</v>
      </c>
      <c r="U19" s="22">
        <v>0</v>
      </c>
      <c r="V19" s="22" t="s">
        <v>400</v>
      </c>
      <c r="W19" s="18">
        <f t="shared" si="29"/>
        <v>597</v>
      </c>
      <c r="X19" s="19">
        <f t="shared" si="30"/>
        <v>0.014655101873823684</v>
      </c>
      <c r="Y19" s="19" t="e">
        <f t="shared" si="31"/>
        <v>#VALUE!</v>
      </c>
      <c r="Z19" s="19">
        <f t="shared" si="32"/>
        <v>0</v>
      </c>
      <c r="AA19" s="20" t="e">
        <f t="shared" si="33"/>
        <v>#VALUE!</v>
      </c>
      <c r="AB19" s="18">
        <f t="shared" si="8"/>
        <v>597</v>
      </c>
      <c r="AC19" s="19">
        <f t="shared" si="9"/>
        <v>0.014655101873823684</v>
      </c>
      <c r="AD19" s="19" t="e">
        <f t="shared" si="10"/>
        <v>#VALUE!</v>
      </c>
      <c r="AE19" s="19" t="str">
        <f t="shared" si="11"/>
        <v>zero</v>
      </c>
      <c r="AF19" s="20" t="e">
        <f t="shared" si="12"/>
        <v>#VALUE!</v>
      </c>
      <c r="AG19" s="18">
        <f t="shared" si="34"/>
        <v>597</v>
      </c>
      <c r="AH19" s="19">
        <f t="shared" si="35"/>
        <v>0.014655101873823684</v>
      </c>
      <c r="AI19" s="19" t="e">
        <f t="shared" si="36"/>
        <v>#VALUE!</v>
      </c>
      <c r="AJ19" s="19" t="str">
        <f t="shared" si="37"/>
        <v>zero</v>
      </c>
      <c r="AK19" s="20" t="e">
        <f t="shared" si="38"/>
        <v>#VALUE!</v>
      </c>
      <c r="AL19" s="37">
        <f t="shared" si="24"/>
        <v>597</v>
      </c>
      <c r="AM19" s="38">
        <f t="shared" si="1"/>
        <v>0.014655101873823684</v>
      </c>
      <c r="AN19" s="39" t="e">
        <f t="shared" si="2"/>
        <v>#VALUE!</v>
      </c>
      <c r="AO19" s="38" t="str">
        <f t="shared" si="3"/>
        <v>zero</v>
      </c>
      <c r="AP19" s="40" t="e">
        <f t="shared" si="4"/>
        <v>#VALUE!</v>
      </c>
      <c r="AQ19" s="69" t="str">
        <f t="shared" si="18"/>
        <v>Blank</v>
      </c>
      <c r="AR19" s="69" t="str">
        <f t="shared" si="25"/>
        <v>Red</v>
      </c>
      <c r="AS19" s="69" t="str">
        <f t="shared" si="5"/>
        <v> </v>
      </c>
      <c r="AT19" s="69" t="str">
        <f t="shared" si="19"/>
        <v>Red</v>
      </c>
      <c r="AU19" s="69" t="str">
        <f t="shared" si="20"/>
        <v> </v>
      </c>
      <c r="AV19" s="69" t="str">
        <f t="shared" si="26"/>
        <v>Value</v>
      </c>
      <c r="AW19" s="69" t="str">
        <f t="shared" si="21"/>
        <v>OK</v>
      </c>
      <c r="AX19" s="69" t="str">
        <f t="shared" si="22"/>
        <v>Green</v>
      </c>
      <c r="AY19" s="70" t="str">
        <f t="shared" si="6"/>
        <v>Green</v>
      </c>
      <c r="AZ19" s="70" t="str">
        <f t="shared" si="27"/>
        <v>Green</v>
      </c>
      <c r="BA19" s="60" t="str">
        <f>AS19</f>
        <v> </v>
      </c>
      <c r="BB19" s="63" t="str">
        <f t="shared" si="7"/>
        <v>Green</v>
      </c>
      <c r="BC19" s="256"/>
      <c r="BE19" s="99" t="s">
        <v>48</v>
      </c>
    </row>
    <row r="20" spans="2:57" s="13" customFormat="1" ht="12" customHeight="1" thickBot="1">
      <c r="B20" s="98" t="s">
        <v>49</v>
      </c>
      <c r="C20" s="24" t="s">
        <v>139</v>
      </c>
      <c r="D20" s="74"/>
      <c r="E20" s="49"/>
      <c r="F20" s="49"/>
      <c r="G20" s="49"/>
      <c r="H20" s="49"/>
      <c r="I20" s="49"/>
      <c r="J20" s="49"/>
      <c r="K20" s="49"/>
      <c r="L20" s="50"/>
      <c r="M20" s="170">
        <f>VLOOKUP(B20,'[1]master'!$B$3:$Q$254,4,FALSE)</f>
        <v>4</v>
      </c>
      <c r="N20" s="19">
        <f>VLOOKUP(B20,'[1]master'!$B$4:$Q$254,5,FALSE)</f>
        <v>0.006567929520224734</v>
      </c>
      <c r="O20" s="19" t="str">
        <f>VLOOKUP(B20,'[1]master'!$B$4:$Q$254,13,FALSE)</f>
        <v>-</v>
      </c>
      <c r="P20" s="19" t="str">
        <f>VLOOKUP(B20,'[1]master'!$B$4:$Q$254,14,FALSE)</f>
        <v>-</v>
      </c>
      <c r="Q20" s="19" t="str">
        <f>VLOOKUP(B20,'[1]master'!$B$4:$U$254,16,FALSE)</f>
        <v>-</v>
      </c>
      <c r="R20" s="21">
        <v>4</v>
      </c>
      <c r="S20" s="22">
        <v>0.006567929520224734</v>
      </c>
      <c r="T20" s="22" t="s">
        <v>401</v>
      </c>
      <c r="U20" s="22" t="s">
        <v>401</v>
      </c>
      <c r="V20" s="22" t="s">
        <v>401</v>
      </c>
      <c r="W20" s="18">
        <f t="shared" si="29"/>
        <v>4</v>
      </c>
      <c r="X20" s="19">
        <f t="shared" si="30"/>
        <v>0.006567929520224734</v>
      </c>
      <c r="Y20" s="19" t="e">
        <f t="shared" si="31"/>
        <v>#VALUE!</v>
      </c>
      <c r="Z20" s="19" t="str">
        <f t="shared" si="32"/>
        <v>-</v>
      </c>
      <c r="AA20" s="20" t="e">
        <f t="shared" si="33"/>
        <v>#VALUE!</v>
      </c>
      <c r="AB20" s="18">
        <f t="shared" si="8"/>
        <v>4</v>
      </c>
      <c r="AC20" s="19">
        <f t="shared" si="9"/>
        <v>0.006567929520224734</v>
      </c>
      <c r="AD20" s="19" t="e">
        <f t="shared" si="10"/>
        <v>#VALUE!</v>
      </c>
      <c r="AE20" s="19" t="str">
        <f t="shared" si="11"/>
        <v>-</v>
      </c>
      <c r="AF20" s="20" t="e">
        <f t="shared" si="12"/>
        <v>#VALUE!</v>
      </c>
      <c r="AG20" s="18">
        <f t="shared" si="34"/>
        <v>4</v>
      </c>
      <c r="AH20" s="19">
        <f t="shared" si="35"/>
        <v>0.006567929520224734</v>
      </c>
      <c r="AI20" s="19" t="e">
        <f t="shared" si="36"/>
        <v>#VALUE!</v>
      </c>
      <c r="AJ20" s="19" t="str">
        <f t="shared" si="37"/>
        <v>-</v>
      </c>
      <c r="AK20" s="20" t="e">
        <f t="shared" si="38"/>
        <v>#VALUE!</v>
      </c>
      <c r="AL20" s="37">
        <f t="shared" si="24"/>
        <v>4</v>
      </c>
      <c r="AM20" s="42" t="str">
        <f t="shared" si="1"/>
        <v>*</v>
      </c>
      <c r="AN20" s="43" t="str">
        <f t="shared" si="2"/>
        <v>*</v>
      </c>
      <c r="AO20" s="42" t="str">
        <f t="shared" si="3"/>
        <v>*</v>
      </c>
      <c r="AP20" s="41" t="str">
        <f t="shared" si="4"/>
        <v>*</v>
      </c>
      <c r="AQ20" s="69" t="str">
        <f t="shared" si="18"/>
        <v>Blank</v>
      </c>
      <c r="AR20" s="69" t="str">
        <f t="shared" si="25"/>
        <v>Red</v>
      </c>
      <c r="AS20" s="69" t="str">
        <f t="shared" si="5"/>
        <v> </v>
      </c>
      <c r="AT20" s="69" t="str">
        <f t="shared" si="19"/>
        <v>Red</v>
      </c>
      <c r="AU20" s="69" t="str">
        <f t="shared" si="20"/>
        <v> </v>
      </c>
      <c r="AV20" s="69" t="str">
        <f t="shared" si="26"/>
        <v>Value</v>
      </c>
      <c r="AW20" s="69" t="str">
        <f t="shared" si="21"/>
        <v>negligible</v>
      </c>
      <c r="AX20" s="69" t="str">
        <f t="shared" si="22"/>
        <v>Red</v>
      </c>
      <c r="AY20" s="70" t="str">
        <f t="shared" si="6"/>
        <v>Red</v>
      </c>
      <c r="AZ20" s="70" t="str">
        <f t="shared" si="27"/>
        <v>N/A</v>
      </c>
      <c r="BA20" s="61" t="str">
        <f>AS20</f>
        <v> </v>
      </c>
      <c r="BB20" s="64" t="str">
        <f t="shared" si="7"/>
        <v>N/A</v>
      </c>
      <c r="BC20" s="256"/>
      <c r="BE20" s="98" t="s">
        <v>49</v>
      </c>
    </row>
    <row r="21" spans="2:58" s="13" customFormat="1" ht="12" customHeight="1" thickTop="1">
      <c r="B21" s="94" t="s">
        <v>50</v>
      </c>
      <c r="C21" s="17" t="s">
        <v>3</v>
      </c>
      <c r="D21" s="72" t="str">
        <f>VLOOKUP(B21,'[1]kappa_Master'!$A$2:$M$318,3,FALSE)</f>
        <v>Questionnaire</v>
      </c>
      <c r="E21" s="44">
        <f>VLOOKUP(B21,'[1]kappa_Master'!$A$2:$M$318,4,FALSE)</f>
        <v>4</v>
      </c>
      <c r="F21" s="44">
        <f>FODTENUR!D35</f>
        <v>303</v>
      </c>
      <c r="G21" s="45">
        <f>FODTENUR!D34</f>
        <v>279</v>
      </c>
      <c r="H21" s="45">
        <f>FODTENUR!D33</f>
        <v>24</v>
      </c>
      <c r="I21" s="46">
        <f>VLOOKUP(B21,'[1]kappa_Master'!$A$2:$M$318,5,FALSE)</f>
        <v>92.1</v>
      </c>
      <c r="J21" s="46">
        <f>VLOOKUP(B21,'[1]kappa_Master'!$A$2:$M$318,6,FALSE)</f>
        <v>26.9450707447</v>
      </c>
      <c r="K21" s="46">
        <f>VLOOKUP(B21,'[1]kappa_Master'!$A$2:$M$318,7,FALSE)</f>
        <v>0.892</v>
      </c>
      <c r="L21" s="46">
        <f>VLOOKUP(B21,'[1]kappa_Master'!$A$2:$M$318,8,FALSE)</f>
        <v>0.021</v>
      </c>
      <c r="M21" s="170" t="e">
        <f>VLOOKUP(B21,'[1]master'!$B$3:$Q$254,4,FALSE)</f>
        <v>#N/A</v>
      </c>
      <c r="N21" s="19" t="e">
        <f>VLOOKUP(B21,'[1]master'!$B$4:$Q$254,5,FALSE)</f>
        <v>#N/A</v>
      </c>
      <c r="O21" s="19" t="e">
        <f>VLOOKUP(B21,'[1]master'!$B$4:$Q$254,13,FALSE)</f>
        <v>#N/A</v>
      </c>
      <c r="P21" s="19" t="e">
        <f>VLOOKUP(B21,'[1]master'!$B$4:$Q$254,14,FALSE)</f>
        <v>#N/A</v>
      </c>
      <c r="Q21" s="19" t="e">
        <f>VLOOKUP(B21,'[1]master'!$B$4:$U$254,16,FALSE)</f>
        <v>#N/A</v>
      </c>
      <c r="R21" s="21" t="s">
        <v>23</v>
      </c>
      <c r="S21" s="22" t="s">
        <v>23</v>
      </c>
      <c r="T21" s="22" t="s">
        <v>23</v>
      </c>
      <c r="U21" s="22" t="s">
        <v>23</v>
      </c>
      <c r="V21" s="22"/>
      <c r="W21" s="18" t="str">
        <f t="shared" si="29"/>
        <v> </v>
      </c>
      <c r="X21" s="19" t="str">
        <f t="shared" si="30"/>
        <v> </v>
      </c>
      <c r="Y21" s="19" t="str">
        <f t="shared" si="31"/>
        <v> </v>
      </c>
      <c r="Z21" s="19" t="str">
        <f t="shared" si="32"/>
        <v> </v>
      </c>
      <c r="AA21" s="20">
        <f t="shared" si="33"/>
        <v>0</v>
      </c>
      <c r="AB21" s="18" t="str">
        <f t="shared" si="8"/>
        <v> </v>
      </c>
      <c r="AC21" s="19" t="str">
        <f t="shared" si="9"/>
        <v> </v>
      </c>
      <c r="AD21" s="19" t="str">
        <f t="shared" si="10"/>
        <v> </v>
      </c>
      <c r="AE21" s="19" t="str">
        <f t="shared" si="11"/>
        <v> </v>
      </c>
      <c r="AF21" s="20" t="str">
        <f t="shared" si="12"/>
        <v>zero</v>
      </c>
      <c r="AG21" s="18" t="str">
        <f t="shared" si="34"/>
        <v> </v>
      </c>
      <c r="AH21" s="19" t="str">
        <f t="shared" si="35"/>
        <v> </v>
      </c>
      <c r="AI21" s="19" t="str">
        <f t="shared" si="36"/>
        <v> </v>
      </c>
      <c r="AJ21" s="19" t="str">
        <f t="shared" si="37"/>
        <v> </v>
      </c>
      <c r="AK21" s="20" t="str">
        <f t="shared" si="38"/>
        <v>zero</v>
      </c>
      <c r="AL21" s="37" t="e">
        <f t="shared" si="24"/>
        <v>#N/A</v>
      </c>
      <c r="AM21" s="26" t="e">
        <f>IF($AL21&gt;11,AH21,"*")</f>
        <v>#N/A</v>
      </c>
      <c r="AN21" s="26" t="e">
        <f>IF($AL21&gt;11,AI21,"*")</f>
        <v>#N/A</v>
      </c>
      <c r="AO21" s="26" t="e">
        <f>IF($AL21&gt;11,AJ21,"*")</f>
        <v>#N/A</v>
      </c>
      <c r="AP21" s="35" t="e">
        <f>IF($AL21&gt;11,AK21,"*")</f>
        <v>#N/A</v>
      </c>
      <c r="AQ21" s="69" t="str">
        <f t="shared" si="18"/>
        <v>Value</v>
      </c>
      <c r="AR21" s="69" t="str">
        <f t="shared" si="25"/>
        <v>Green</v>
      </c>
      <c r="AS21" s="69" t="str">
        <f t="shared" si="5"/>
        <v> </v>
      </c>
      <c r="AT21" s="69" t="str">
        <f t="shared" si="19"/>
        <v>Green</v>
      </c>
      <c r="AU21" s="69" t="str">
        <f t="shared" si="20"/>
        <v>Green</v>
      </c>
      <c r="AV21" s="69" t="str">
        <f t="shared" si="26"/>
        <v>Blank</v>
      </c>
      <c r="AW21" s="69" t="e">
        <f t="shared" si="21"/>
        <v>#N/A</v>
      </c>
      <c r="AX21" s="69" t="str">
        <f t="shared" si="22"/>
        <v>Red</v>
      </c>
      <c r="AY21" s="70" t="str">
        <f t="shared" si="6"/>
        <v> </v>
      </c>
      <c r="AZ21" s="70" t="e">
        <f t="shared" si="27"/>
        <v>#N/A</v>
      </c>
      <c r="BA21" s="65" t="str">
        <f aca="true" t="shared" si="39" ref="BA21:BA52">AU21</f>
        <v>Green</v>
      </c>
      <c r="BB21" s="62" t="e">
        <f t="shared" si="7"/>
        <v>#N/A</v>
      </c>
      <c r="BC21" s="255" t="s">
        <v>221</v>
      </c>
      <c r="BE21" s="94" t="s">
        <v>50</v>
      </c>
      <c r="BF21" s="13" t="str">
        <f>VLOOKUP(BE21,'[2]Final RAG'!$A$2:$F$309,6,FALSE)</f>
        <v>Green</v>
      </c>
    </row>
    <row r="22" spans="2:57" s="13" customFormat="1" ht="12" customHeight="1">
      <c r="B22" s="95" t="s">
        <v>51</v>
      </c>
      <c r="C22" s="23" t="s">
        <v>140</v>
      </c>
      <c r="D22" s="73"/>
      <c r="E22" s="47"/>
      <c r="F22" s="47"/>
      <c r="G22" s="47"/>
      <c r="H22" s="47"/>
      <c r="I22" s="47"/>
      <c r="J22" s="47"/>
      <c r="K22" s="47"/>
      <c r="L22" s="48"/>
      <c r="M22" s="170">
        <f>VLOOKUP(B22,'[1]master'!$B$3:$Q$254,4,FALSE)</f>
        <v>214</v>
      </c>
      <c r="N22" s="19">
        <f>VLOOKUP(B22,'[1]master'!$B$4:$Q$254,5,FALSE)</f>
        <v>0.22880833537899048</v>
      </c>
      <c r="O22" s="19">
        <f>VLOOKUP(B22,'[1]master'!$B$4:$Q$254,13,FALSE)</f>
        <v>0.0006462</v>
      </c>
      <c r="P22" s="19">
        <f>VLOOKUP(B22,'[1]master'!$B$4:$Q$254,14,FALSE)</f>
        <v>0.0028241978113675618</v>
      </c>
      <c r="Q22" s="19">
        <f>VLOOKUP(B22,'[1]master'!$B$4:$U$254,16,FALSE)</f>
        <v>0.00033310855181011923</v>
      </c>
      <c r="R22" s="21">
        <v>214</v>
      </c>
      <c r="S22" s="22">
        <v>0.22880833537899048</v>
      </c>
      <c r="T22" s="22">
        <v>0.0006462</v>
      </c>
      <c r="U22" s="22">
        <v>0.0028241978113675618</v>
      </c>
      <c r="V22" s="22">
        <v>0.00033310855181011923</v>
      </c>
      <c r="W22" s="18">
        <f t="shared" si="29"/>
        <v>214</v>
      </c>
      <c r="X22" s="19">
        <f t="shared" si="30"/>
        <v>0.22880833537899048</v>
      </c>
      <c r="Y22" s="19">
        <f t="shared" si="31"/>
        <v>6.462</v>
      </c>
      <c r="Z22" s="19">
        <f t="shared" si="32"/>
        <v>0.0028241978113675618</v>
      </c>
      <c r="AA22" s="20">
        <f t="shared" si="33"/>
        <v>333.10855181011925</v>
      </c>
      <c r="AB22" s="18">
        <f t="shared" si="8"/>
        <v>214</v>
      </c>
      <c r="AC22" s="19">
        <f t="shared" si="9"/>
        <v>0.22880833537899048</v>
      </c>
      <c r="AD22" s="19">
        <f t="shared" si="10"/>
        <v>6.462</v>
      </c>
      <c r="AE22" s="19">
        <f t="shared" si="11"/>
        <v>0.0028241978113675618</v>
      </c>
      <c r="AF22" s="20">
        <f t="shared" si="12"/>
        <v>333.10855181011925</v>
      </c>
      <c r="AG22" s="18">
        <f t="shared" si="34"/>
        <v>214</v>
      </c>
      <c r="AH22" s="19">
        <f t="shared" si="35"/>
        <v>0.22880833537899048</v>
      </c>
      <c r="AI22" s="19">
        <f t="shared" si="36"/>
        <v>6.462</v>
      </c>
      <c r="AJ22" s="19">
        <f t="shared" si="37"/>
        <v>0.0028241978113675618</v>
      </c>
      <c r="AK22" s="20">
        <f t="shared" si="38"/>
        <v>333.10855181011925</v>
      </c>
      <c r="AL22" s="37">
        <f t="shared" si="24"/>
        <v>214</v>
      </c>
      <c r="AM22" s="38">
        <f t="shared" si="1"/>
        <v>0.22880833537899048</v>
      </c>
      <c r="AN22" s="39">
        <f t="shared" si="2"/>
        <v>6.462</v>
      </c>
      <c r="AO22" s="38">
        <f t="shared" si="3"/>
        <v>0.0028241978113675618</v>
      </c>
      <c r="AP22" s="40">
        <f t="shared" si="4"/>
        <v>333.10855181011925</v>
      </c>
      <c r="AQ22" s="69" t="str">
        <f t="shared" si="18"/>
        <v>Blank</v>
      </c>
      <c r="AR22" s="69" t="str">
        <f t="shared" si="25"/>
        <v>Red</v>
      </c>
      <c r="AS22" s="69" t="str">
        <f t="shared" si="5"/>
        <v> </v>
      </c>
      <c r="AT22" s="69" t="str">
        <f t="shared" si="19"/>
        <v>Red</v>
      </c>
      <c r="AU22" s="69" t="str">
        <f t="shared" si="20"/>
        <v> </v>
      </c>
      <c r="AV22" s="69" t="str">
        <f t="shared" si="26"/>
        <v>Value</v>
      </c>
      <c r="AW22" s="69" t="str">
        <f t="shared" si="21"/>
        <v>OK</v>
      </c>
      <c r="AX22" s="69" t="str">
        <f t="shared" si="22"/>
        <v>Green</v>
      </c>
      <c r="AY22" s="70" t="str">
        <f t="shared" si="6"/>
        <v>Green</v>
      </c>
      <c r="AZ22" s="70" t="str">
        <f t="shared" si="27"/>
        <v>Green</v>
      </c>
      <c r="BA22" s="60" t="str">
        <f t="shared" si="39"/>
        <v> </v>
      </c>
      <c r="BB22" s="63" t="str">
        <f t="shared" si="7"/>
        <v>Green</v>
      </c>
      <c r="BC22" s="256"/>
      <c r="BE22" s="95" t="s">
        <v>51</v>
      </c>
    </row>
    <row r="23" spans="2:57" s="13" customFormat="1" ht="12" customHeight="1">
      <c r="B23" s="95" t="s">
        <v>52</v>
      </c>
      <c r="C23" s="23" t="s">
        <v>141</v>
      </c>
      <c r="D23" s="75"/>
      <c r="E23" s="51"/>
      <c r="F23" s="51"/>
      <c r="G23" s="51"/>
      <c r="H23" s="51"/>
      <c r="I23" s="51"/>
      <c r="J23" s="51"/>
      <c r="K23" s="51"/>
      <c r="L23" s="52"/>
      <c r="M23" s="170">
        <f>VLOOKUP(B23,'[1]master'!$B$3:$Q$254,4,FALSE)</f>
        <v>98</v>
      </c>
      <c r="N23" s="19">
        <f>VLOOKUP(B23,'[1]master'!$B$4:$Q$254,5,FALSE)</f>
        <v>0.13578812426697287</v>
      </c>
      <c r="O23" s="19" t="str">
        <f>VLOOKUP(B23,'[1]master'!$B$4:$Q$254,13,FALSE)</f>
        <v>zero</v>
      </c>
      <c r="P23" s="19" t="str">
        <f>VLOOKUP(B23,'[1]master'!$B$4:$Q$254,14,FALSE)</f>
        <v>zero</v>
      </c>
      <c r="Q23" s="19" t="str">
        <f>VLOOKUP(B23,'[1]master'!$B$4:$U$254,16,FALSE)</f>
        <v>zero</v>
      </c>
      <c r="R23" s="21">
        <v>98</v>
      </c>
      <c r="S23" s="22">
        <v>0.13578812426697287</v>
      </c>
      <c r="T23" s="22" t="s">
        <v>400</v>
      </c>
      <c r="U23" s="22" t="s">
        <v>400</v>
      </c>
      <c r="V23" s="22" t="s">
        <v>400</v>
      </c>
      <c r="W23" s="18">
        <f t="shared" si="29"/>
        <v>98</v>
      </c>
      <c r="X23" s="19">
        <f t="shared" si="30"/>
        <v>0.13578812426697287</v>
      </c>
      <c r="Y23" s="19" t="e">
        <f t="shared" si="31"/>
        <v>#VALUE!</v>
      </c>
      <c r="Z23" s="19" t="str">
        <f t="shared" si="32"/>
        <v>zero</v>
      </c>
      <c r="AA23" s="20" t="e">
        <f t="shared" si="33"/>
        <v>#VALUE!</v>
      </c>
      <c r="AB23" s="18">
        <f t="shared" si="8"/>
        <v>98</v>
      </c>
      <c r="AC23" s="19">
        <f t="shared" si="9"/>
        <v>0.13578812426697287</v>
      </c>
      <c r="AD23" s="19" t="e">
        <f t="shared" si="10"/>
        <v>#VALUE!</v>
      </c>
      <c r="AE23" s="19" t="str">
        <f t="shared" si="11"/>
        <v>zero</v>
      </c>
      <c r="AF23" s="20" t="e">
        <f t="shared" si="12"/>
        <v>#VALUE!</v>
      </c>
      <c r="AG23" s="18">
        <f t="shared" si="34"/>
        <v>98</v>
      </c>
      <c r="AH23" s="19">
        <f t="shared" si="35"/>
        <v>0.13578812426697287</v>
      </c>
      <c r="AI23" s="19" t="e">
        <f t="shared" si="36"/>
        <v>#VALUE!</v>
      </c>
      <c r="AJ23" s="19" t="str">
        <f t="shared" si="37"/>
        <v>zero</v>
      </c>
      <c r="AK23" s="20" t="e">
        <f t="shared" si="38"/>
        <v>#VALUE!</v>
      </c>
      <c r="AL23" s="37">
        <f t="shared" si="24"/>
        <v>98</v>
      </c>
      <c r="AM23" s="38">
        <f t="shared" si="1"/>
        <v>0.13578812426697287</v>
      </c>
      <c r="AN23" s="39" t="e">
        <f t="shared" si="2"/>
        <v>#VALUE!</v>
      </c>
      <c r="AO23" s="38" t="str">
        <f t="shared" si="3"/>
        <v>zero</v>
      </c>
      <c r="AP23" s="40" t="e">
        <f t="shared" si="4"/>
        <v>#VALUE!</v>
      </c>
      <c r="AQ23" s="69" t="str">
        <f t="shared" si="18"/>
        <v>Blank</v>
      </c>
      <c r="AR23" s="69" t="str">
        <f t="shared" si="25"/>
        <v>Red</v>
      </c>
      <c r="AS23" s="69" t="str">
        <f t="shared" si="5"/>
        <v> </v>
      </c>
      <c r="AT23" s="69" t="str">
        <f t="shared" si="19"/>
        <v>Red</v>
      </c>
      <c r="AU23" s="69" t="str">
        <f t="shared" si="20"/>
        <v> </v>
      </c>
      <c r="AV23" s="69" t="str">
        <f t="shared" si="26"/>
        <v>Value</v>
      </c>
      <c r="AW23" s="69" t="str">
        <f t="shared" si="21"/>
        <v>OK</v>
      </c>
      <c r="AX23" s="69" t="str">
        <f t="shared" si="22"/>
        <v>Red</v>
      </c>
      <c r="AY23" s="70" t="str">
        <f t="shared" si="6"/>
        <v>Red</v>
      </c>
      <c r="AZ23" s="70" t="str">
        <f t="shared" si="27"/>
        <v>Red</v>
      </c>
      <c r="BA23" s="60" t="str">
        <f t="shared" si="39"/>
        <v> </v>
      </c>
      <c r="BB23" s="63" t="str">
        <f t="shared" si="7"/>
        <v>Red</v>
      </c>
      <c r="BC23" s="256"/>
      <c r="BE23" s="95" t="s">
        <v>52</v>
      </c>
    </row>
    <row r="24" spans="2:57" s="13" customFormat="1" ht="12" customHeight="1">
      <c r="B24" s="95" t="s">
        <v>53</v>
      </c>
      <c r="C24" s="23" t="s">
        <v>142</v>
      </c>
      <c r="D24" s="75"/>
      <c r="E24" s="51"/>
      <c r="F24" s="51"/>
      <c r="G24" s="51"/>
      <c r="H24" s="51"/>
      <c r="I24" s="51"/>
      <c r="J24" s="51"/>
      <c r="K24" s="51"/>
      <c r="L24" s="52"/>
      <c r="M24" s="170">
        <f>VLOOKUP(B24,'[1]master'!$B$3:$Q$254,4,FALSE)</f>
        <v>133</v>
      </c>
      <c r="N24" s="19">
        <f>VLOOKUP(B24,'[1]master'!$B$4:$Q$254,5,FALSE)</f>
        <v>0.17158715871587402</v>
      </c>
      <c r="O24" s="19">
        <f>VLOOKUP(B24,'[1]master'!$B$4:$Q$254,13,FALSE)</f>
        <v>0.0012156</v>
      </c>
      <c r="P24" s="19">
        <f>VLOOKUP(B24,'[1]master'!$B$4:$Q$254,14,FALSE)</f>
        <v>0.007084446231858617</v>
      </c>
      <c r="Q24" s="19">
        <f>VLOOKUP(B24,'[1]master'!$B$4:$U$254,16,FALSE)</f>
        <v>0.0006266276007124437</v>
      </c>
      <c r="R24" s="21">
        <v>133</v>
      </c>
      <c r="S24" s="22">
        <v>0.17158715871587402</v>
      </c>
      <c r="T24" s="22">
        <v>0.0012156</v>
      </c>
      <c r="U24" s="22">
        <v>0.007084446231858617</v>
      </c>
      <c r="V24" s="22">
        <v>0.0006266276007124437</v>
      </c>
      <c r="W24" s="18">
        <f t="shared" si="29"/>
        <v>133</v>
      </c>
      <c r="X24" s="19">
        <f t="shared" si="30"/>
        <v>0.17158715871587402</v>
      </c>
      <c r="Y24" s="19">
        <f t="shared" si="31"/>
        <v>12.156</v>
      </c>
      <c r="Z24" s="19">
        <f t="shared" si="32"/>
        <v>0.007084446231858617</v>
      </c>
      <c r="AA24" s="20">
        <f t="shared" si="33"/>
        <v>626.6276007124437</v>
      </c>
      <c r="AB24" s="18">
        <f t="shared" si="8"/>
        <v>133</v>
      </c>
      <c r="AC24" s="19">
        <f t="shared" si="9"/>
        <v>0.17158715871587402</v>
      </c>
      <c r="AD24" s="19">
        <f t="shared" si="10"/>
        <v>12.156</v>
      </c>
      <c r="AE24" s="19">
        <f t="shared" si="11"/>
        <v>0.007084446231858617</v>
      </c>
      <c r="AF24" s="20">
        <f t="shared" si="12"/>
        <v>626.6276007124437</v>
      </c>
      <c r="AG24" s="18">
        <f t="shared" si="34"/>
        <v>133</v>
      </c>
      <c r="AH24" s="19">
        <f t="shared" si="35"/>
        <v>0.17158715871587402</v>
      </c>
      <c r="AI24" s="19">
        <f t="shared" si="36"/>
        <v>12.156</v>
      </c>
      <c r="AJ24" s="19">
        <f t="shared" si="37"/>
        <v>0.007084446231858617</v>
      </c>
      <c r="AK24" s="20">
        <f t="shared" si="38"/>
        <v>626.6276007124437</v>
      </c>
      <c r="AL24" s="37">
        <f t="shared" si="24"/>
        <v>133</v>
      </c>
      <c r="AM24" s="38">
        <f t="shared" si="1"/>
        <v>0.17158715871587402</v>
      </c>
      <c r="AN24" s="39">
        <f t="shared" si="2"/>
        <v>12.156</v>
      </c>
      <c r="AO24" s="38">
        <f t="shared" si="3"/>
        <v>0.007084446231858617</v>
      </c>
      <c r="AP24" s="40">
        <f t="shared" si="4"/>
        <v>626.6276007124437</v>
      </c>
      <c r="AQ24" s="69" t="str">
        <f t="shared" si="18"/>
        <v>Blank</v>
      </c>
      <c r="AR24" s="69" t="str">
        <f t="shared" si="25"/>
        <v>Red</v>
      </c>
      <c r="AS24" s="69" t="str">
        <f t="shared" si="5"/>
        <v> </v>
      </c>
      <c r="AT24" s="69" t="str">
        <f t="shared" si="19"/>
        <v>Red</v>
      </c>
      <c r="AU24" s="69" t="str">
        <f t="shared" si="20"/>
        <v> </v>
      </c>
      <c r="AV24" s="69" t="str">
        <f t="shared" si="26"/>
        <v>Value</v>
      </c>
      <c r="AW24" s="69" t="str">
        <f t="shared" si="21"/>
        <v>OK</v>
      </c>
      <c r="AX24" s="69" t="str">
        <f t="shared" si="22"/>
        <v>Green</v>
      </c>
      <c r="AY24" s="70" t="str">
        <f t="shared" si="6"/>
        <v>Green</v>
      </c>
      <c r="AZ24" s="70" t="str">
        <f t="shared" si="27"/>
        <v>Green</v>
      </c>
      <c r="BA24" s="60" t="str">
        <f t="shared" si="39"/>
        <v> </v>
      </c>
      <c r="BB24" s="63" t="str">
        <f t="shared" si="7"/>
        <v>Green</v>
      </c>
      <c r="BC24" s="256"/>
      <c r="BE24" s="95" t="s">
        <v>53</v>
      </c>
    </row>
    <row r="25" spans="2:57" s="13" customFormat="1" ht="12" customHeight="1" thickBot="1">
      <c r="B25" s="96" t="s">
        <v>54</v>
      </c>
      <c r="C25" s="24" t="s">
        <v>143</v>
      </c>
      <c r="D25" s="74"/>
      <c r="E25" s="49"/>
      <c r="F25" s="49"/>
      <c r="G25" s="49"/>
      <c r="H25" s="49"/>
      <c r="I25" s="49"/>
      <c r="J25" s="49"/>
      <c r="K25" s="49"/>
      <c r="L25" s="50"/>
      <c r="M25" s="170">
        <f>VLOOKUP(B25,'[1]master'!$B$3:$Q$254,4,FALSE)</f>
        <v>161</v>
      </c>
      <c r="N25" s="19">
        <f>VLOOKUP(B25,'[1]master'!$B$4:$Q$254,5,FALSE)</f>
        <v>0.1954149960450577</v>
      </c>
      <c r="O25" s="19">
        <f>VLOOKUP(B25,'[1]master'!$B$4:$Q$254,13,FALSE)</f>
        <v>0.001778</v>
      </c>
      <c r="P25" s="19">
        <f>VLOOKUP(B25,'[1]master'!$B$4:$Q$254,14,FALSE)</f>
        <v>0.009098585246702555</v>
      </c>
      <c r="Q25" s="19">
        <f>VLOOKUP(B25,'[1]master'!$B$4:$U$254,16,FALSE)</f>
        <v>0.0009165382313809845</v>
      </c>
      <c r="R25" s="21">
        <v>161</v>
      </c>
      <c r="S25" s="22">
        <v>0.1954149960450577</v>
      </c>
      <c r="T25" s="22">
        <v>0.001778</v>
      </c>
      <c r="U25" s="22">
        <v>0.009098585246702555</v>
      </c>
      <c r="V25" s="22">
        <v>0.0009165382313809845</v>
      </c>
      <c r="W25" s="18">
        <f t="shared" si="29"/>
        <v>161</v>
      </c>
      <c r="X25" s="19">
        <f t="shared" si="30"/>
        <v>0.1954149960450577</v>
      </c>
      <c r="Y25" s="19">
        <f t="shared" si="31"/>
        <v>17.78</v>
      </c>
      <c r="Z25" s="19">
        <f t="shared" si="32"/>
        <v>0.009098585246702555</v>
      </c>
      <c r="AA25" s="20">
        <f t="shared" si="33"/>
        <v>916.5382313809845</v>
      </c>
      <c r="AB25" s="18">
        <f t="shared" si="8"/>
        <v>161</v>
      </c>
      <c r="AC25" s="19">
        <f t="shared" si="9"/>
        <v>0.1954149960450577</v>
      </c>
      <c r="AD25" s="19">
        <f t="shared" si="10"/>
        <v>17.78</v>
      </c>
      <c r="AE25" s="19">
        <f t="shared" si="11"/>
        <v>0.009098585246702555</v>
      </c>
      <c r="AF25" s="20">
        <f t="shared" si="12"/>
        <v>916.5382313809845</v>
      </c>
      <c r="AG25" s="18">
        <f t="shared" si="34"/>
        <v>161</v>
      </c>
      <c r="AH25" s="19">
        <f t="shared" si="35"/>
        <v>0.1954149960450577</v>
      </c>
      <c r="AI25" s="19">
        <f t="shared" si="36"/>
        <v>17.78</v>
      </c>
      <c r="AJ25" s="19">
        <f t="shared" si="37"/>
        <v>0.009098585246702555</v>
      </c>
      <c r="AK25" s="20">
        <f t="shared" si="38"/>
        <v>916.5382313809845</v>
      </c>
      <c r="AL25" s="37">
        <f t="shared" si="24"/>
        <v>161</v>
      </c>
      <c r="AM25" s="42">
        <f t="shared" si="1"/>
        <v>0.1954149960450577</v>
      </c>
      <c r="AN25" s="43">
        <f t="shared" si="2"/>
        <v>17.78</v>
      </c>
      <c r="AO25" s="42">
        <f t="shared" si="3"/>
        <v>0.009098585246702555</v>
      </c>
      <c r="AP25" s="41">
        <f t="shared" si="4"/>
        <v>916.5382313809845</v>
      </c>
      <c r="AQ25" s="69" t="str">
        <f t="shared" si="18"/>
        <v>Blank</v>
      </c>
      <c r="AR25" s="69" t="str">
        <f t="shared" si="25"/>
        <v>Red</v>
      </c>
      <c r="AS25" s="69" t="str">
        <f t="shared" si="5"/>
        <v> </v>
      </c>
      <c r="AT25" s="69" t="str">
        <f t="shared" si="19"/>
        <v>Red</v>
      </c>
      <c r="AU25" s="69" t="str">
        <f t="shared" si="20"/>
        <v> </v>
      </c>
      <c r="AV25" s="69" t="str">
        <f t="shared" si="26"/>
        <v>Value</v>
      </c>
      <c r="AW25" s="69" t="str">
        <f t="shared" si="21"/>
        <v>OK</v>
      </c>
      <c r="AX25" s="69" t="str">
        <f t="shared" si="22"/>
        <v>Green</v>
      </c>
      <c r="AY25" s="70" t="str">
        <f t="shared" si="6"/>
        <v>Green</v>
      </c>
      <c r="AZ25" s="70" t="str">
        <f t="shared" si="27"/>
        <v>Green</v>
      </c>
      <c r="BA25" s="61" t="str">
        <f t="shared" si="39"/>
        <v> </v>
      </c>
      <c r="BB25" s="64" t="str">
        <f t="shared" si="7"/>
        <v>Green</v>
      </c>
      <c r="BC25" s="259"/>
      <c r="BE25" s="96" t="s">
        <v>54</v>
      </c>
    </row>
    <row r="26" spans="2:58" s="13" customFormat="1" ht="12" customHeight="1" thickTop="1">
      <c r="B26" s="94" t="s">
        <v>55</v>
      </c>
      <c r="C26" s="17" t="s">
        <v>4</v>
      </c>
      <c r="D26" s="72" t="str">
        <f>VLOOKUP(B26,'[1]kappa_Master'!$A$2:$M$318,3,FALSE)</f>
        <v>Questionnaire</v>
      </c>
      <c r="E26" s="44">
        <f>VLOOKUP(B26,'[1]kappa_Master'!$A$2:$M$318,4,FALSE)</f>
        <v>5</v>
      </c>
      <c r="F26" s="44">
        <f>FODCONST!D37</f>
        <v>303</v>
      </c>
      <c r="G26" s="45">
        <f>FODCONST!D36</f>
        <v>247</v>
      </c>
      <c r="H26" s="45">
        <f>FODCONST!D35</f>
        <v>56</v>
      </c>
      <c r="I26" s="46">
        <f>VLOOKUP(B26,'[1]kappa_Master'!$A$2:$M$318,5,FALSE)</f>
        <v>81.5</v>
      </c>
      <c r="J26" s="46">
        <f>VLOOKUP(B26,'[1]kappa_Master'!$A$2:$M$318,6,FALSE)</f>
        <v>21.8126763171</v>
      </c>
      <c r="K26" s="46">
        <f>VLOOKUP(B26,'[1]kappa_Master'!$A$2:$M$318,7,FALSE)</f>
        <v>0.764</v>
      </c>
      <c r="L26" s="46">
        <f>VLOOKUP(B26,'[1]kappa_Master'!$A$2:$M$318,8,FALSE)</f>
        <v>0.029</v>
      </c>
      <c r="M26" s="170" t="e">
        <f>VLOOKUP(B26,'[1]master'!$B$3:$Q$254,4,FALSE)</f>
        <v>#N/A</v>
      </c>
      <c r="N26" s="19" t="e">
        <f>VLOOKUP(B26,'[1]master'!$B$4:$Q$254,5,FALSE)</f>
        <v>#N/A</v>
      </c>
      <c r="O26" s="19" t="e">
        <f>VLOOKUP(B26,'[1]master'!$B$4:$Q$254,13,FALSE)</f>
        <v>#N/A</v>
      </c>
      <c r="P26" s="19" t="e">
        <f>VLOOKUP(B26,'[1]master'!$B$4:$Q$254,14,FALSE)</f>
        <v>#N/A</v>
      </c>
      <c r="Q26" s="19" t="e">
        <f>VLOOKUP(B26,'[1]master'!$B$4:$U$254,16,FALSE)</f>
        <v>#N/A</v>
      </c>
      <c r="R26" s="21" t="s">
        <v>23</v>
      </c>
      <c r="S26" s="22" t="s">
        <v>23</v>
      </c>
      <c r="T26" s="22" t="s">
        <v>23</v>
      </c>
      <c r="U26" s="22" t="s">
        <v>23</v>
      </c>
      <c r="V26" s="22"/>
      <c r="W26" s="18" t="str">
        <f t="shared" si="29"/>
        <v> </v>
      </c>
      <c r="X26" s="19" t="str">
        <f t="shared" si="30"/>
        <v> </v>
      </c>
      <c r="Y26" s="19" t="str">
        <f t="shared" si="31"/>
        <v> </v>
      </c>
      <c r="Z26" s="19" t="str">
        <f t="shared" si="32"/>
        <v> </v>
      </c>
      <c r="AA26" s="20">
        <f t="shared" si="33"/>
        <v>0</v>
      </c>
      <c r="AB26" s="18" t="str">
        <f t="shared" si="8"/>
        <v> </v>
      </c>
      <c r="AC26" s="19" t="str">
        <f t="shared" si="9"/>
        <v> </v>
      </c>
      <c r="AD26" s="19" t="str">
        <f t="shared" si="10"/>
        <v> </v>
      </c>
      <c r="AE26" s="19" t="str">
        <f t="shared" si="11"/>
        <v> </v>
      </c>
      <c r="AF26" s="20" t="str">
        <f t="shared" si="12"/>
        <v>zero</v>
      </c>
      <c r="AG26" s="18" t="str">
        <f t="shared" si="34"/>
        <v> </v>
      </c>
      <c r="AH26" s="19" t="str">
        <f t="shared" si="35"/>
        <v> </v>
      </c>
      <c r="AI26" s="19" t="str">
        <f t="shared" si="36"/>
        <v> </v>
      </c>
      <c r="AJ26" s="19" t="str">
        <f t="shared" si="37"/>
        <v> </v>
      </c>
      <c r="AK26" s="20" t="str">
        <f t="shared" si="38"/>
        <v>zero</v>
      </c>
      <c r="AL26" s="37" t="e">
        <f t="shared" si="24"/>
        <v>#N/A</v>
      </c>
      <c r="AM26" s="26" t="e">
        <f>IF($AL26&gt;11,AH26,"*")</f>
        <v>#N/A</v>
      </c>
      <c r="AN26" s="26" t="e">
        <f>IF($AL26&gt;11,AI26,"*")</f>
        <v>#N/A</v>
      </c>
      <c r="AO26" s="26" t="e">
        <f>IF($AL26&gt;11,AJ26,"*")</f>
        <v>#N/A</v>
      </c>
      <c r="AP26" s="35" t="e">
        <f>IF($AL26&gt;11,AK26,"*")</f>
        <v>#N/A</v>
      </c>
      <c r="AQ26" s="69" t="str">
        <f t="shared" si="18"/>
        <v>Value</v>
      </c>
      <c r="AR26" s="69" t="str">
        <f t="shared" si="25"/>
        <v>Green</v>
      </c>
      <c r="AS26" s="69" t="str">
        <f t="shared" si="5"/>
        <v> </v>
      </c>
      <c r="AT26" s="69" t="str">
        <f t="shared" si="19"/>
        <v>Green</v>
      </c>
      <c r="AU26" s="69" t="str">
        <f t="shared" si="20"/>
        <v>Green</v>
      </c>
      <c r="AV26" s="69" t="str">
        <f t="shared" si="26"/>
        <v>Blank</v>
      </c>
      <c r="AW26" s="69" t="e">
        <f t="shared" si="21"/>
        <v>#N/A</v>
      </c>
      <c r="AX26" s="69" t="str">
        <f t="shared" si="22"/>
        <v>Red</v>
      </c>
      <c r="AY26" s="70" t="str">
        <f t="shared" si="6"/>
        <v> </v>
      </c>
      <c r="AZ26" s="70" t="e">
        <f t="shared" si="27"/>
        <v>#N/A</v>
      </c>
      <c r="BA26" s="66" t="str">
        <f t="shared" si="39"/>
        <v>Green</v>
      </c>
      <c r="BB26" s="62" t="e">
        <f t="shared" si="7"/>
        <v>#N/A</v>
      </c>
      <c r="BC26" s="255" t="s">
        <v>221</v>
      </c>
      <c r="BE26" s="94" t="s">
        <v>55</v>
      </c>
      <c r="BF26" s="13" t="str">
        <f>VLOOKUP(BE26,'[2]Final RAG'!$A$2:$F$309,6,FALSE)</f>
        <v>Green</v>
      </c>
    </row>
    <row r="27" spans="2:57" s="13" customFormat="1" ht="12" customHeight="1">
      <c r="B27" s="95" t="s">
        <v>56</v>
      </c>
      <c r="C27" s="23" t="s">
        <v>144</v>
      </c>
      <c r="D27" s="73"/>
      <c r="E27" s="47"/>
      <c r="F27" s="47"/>
      <c r="G27" s="47"/>
      <c r="H27" s="47"/>
      <c r="I27" s="47"/>
      <c r="J27" s="47"/>
      <c r="K27" s="47"/>
      <c r="L27" s="48"/>
      <c r="M27" s="170">
        <f>VLOOKUP(B27,'[1]master'!$B$3:$Q$254,4,FALSE)</f>
        <v>76</v>
      </c>
      <c r="N27" s="19">
        <f>VLOOKUP(B27,'[1]master'!$B$4:$Q$254,5,FALSE)</f>
        <v>0.10986553200774714</v>
      </c>
      <c r="O27" s="19">
        <f>VLOOKUP(B27,'[1]master'!$B$4:$Q$254,13,FALSE)</f>
        <v>0.0009499</v>
      </c>
      <c r="P27" s="19">
        <f>VLOOKUP(B27,'[1]master'!$B$4:$Q$254,14,FALSE)</f>
        <v>0.008646023758689106</v>
      </c>
      <c r="Q27" s="19">
        <f>VLOOKUP(B27,'[1]master'!$B$4:$U$254,16,FALSE)</f>
        <v>0.0004896623543244079</v>
      </c>
      <c r="R27" s="21">
        <v>76</v>
      </c>
      <c r="S27" s="22">
        <v>0.10986553200774714</v>
      </c>
      <c r="T27" s="22">
        <v>0.0009499</v>
      </c>
      <c r="U27" s="22">
        <v>0.008646023758689106</v>
      </c>
      <c r="V27" s="22">
        <v>0.0004896623543244079</v>
      </c>
      <c r="W27" s="18">
        <f t="shared" si="29"/>
        <v>76</v>
      </c>
      <c r="X27" s="19">
        <f t="shared" si="30"/>
        <v>0.10986553200774714</v>
      </c>
      <c r="Y27" s="19">
        <f t="shared" si="31"/>
        <v>9.499</v>
      </c>
      <c r="Z27" s="19">
        <f t="shared" si="32"/>
        <v>0.008646023758689106</v>
      </c>
      <c r="AA27" s="20">
        <f t="shared" si="33"/>
        <v>489.6623543244079</v>
      </c>
      <c r="AB27" s="18">
        <f t="shared" si="8"/>
        <v>76</v>
      </c>
      <c r="AC27" s="19">
        <f t="shared" si="9"/>
        <v>0.10986553200774714</v>
      </c>
      <c r="AD27" s="19">
        <f t="shared" si="10"/>
        <v>9.499</v>
      </c>
      <c r="AE27" s="19">
        <f t="shared" si="11"/>
        <v>0.008646023758689106</v>
      </c>
      <c r="AF27" s="20">
        <f t="shared" si="12"/>
        <v>489.6623543244079</v>
      </c>
      <c r="AG27" s="18">
        <f t="shared" si="34"/>
        <v>76</v>
      </c>
      <c r="AH27" s="19">
        <f t="shared" si="35"/>
        <v>0.10986553200774714</v>
      </c>
      <c r="AI27" s="19">
        <f t="shared" si="36"/>
        <v>9.499</v>
      </c>
      <c r="AJ27" s="19">
        <f t="shared" si="37"/>
        <v>0.008646023758689106</v>
      </c>
      <c r="AK27" s="20">
        <f t="shared" si="38"/>
        <v>489.6623543244079</v>
      </c>
      <c r="AL27" s="37">
        <f t="shared" si="24"/>
        <v>76</v>
      </c>
      <c r="AM27" s="38">
        <f t="shared" si="1"/>
        <v>0.10986553200774714</v>
      </c>
      <c r="AN27" s="39">
        <f t="shared" si="2"/>
        <v>9.499</v>
      </c>
      <c r="AO27" s="38">
        <f t="shared" si="3"/>
        <v>0.008646023758689106</v>
      </c>
      <c r="AP27" s="40">
        <f t="shared" si="4"/>
        <v>489.6623543244079</v>
      </c>
      <c r="AQ27" s="69" t="str">
        <f t="shared" si="18"/>
        <v>Blank</v>
      </c>
      <c r="AR27" s="69" t="str">
        <f t="shared" si="25"/>
        <v>Red</v>
      </c>
      <c r="AS27" s="69" t="str">
        <f t="shared" si="5"/>
        <v> </v>
      </c>
      <c r="AT27" s="69" t="str">
        <f t="shared" si="19"/>
        <v>Red</v>
      </c>
      <c r="AU27" s="69" t="str">
        <f t="shared" si="20"/>
        <v> </v>
      </c>
      <c r="AV27" s="69" t="str">
        <f t="shared" si="26"/>
        <v>Value</v>
      </c>
      <c r="AW27" s="69" t="str">
        <f t="shared" si="21"/>
        <v>OK</v>
      </c>
      <c r="AX27" s="69" t="str">
        <f t="shared" si="22"/>
        <v>Green</v>
      </c>
      <c r="AY27" s="70" t="str">
        <f t="shared" si="6"/>
        <v>Green</v>
      </c>
      <c r="AZ27" s="70" t="str">
        <f t="shared" si="27"/>
        <v>Green</v>
      </c>
      <c r="BA27" s="67" t="str">
        <f t="shared" si="39"/>
        <v> </v>
      </c>
      <c r="BB27" s="63" t="str">
        <f t="shared" si="7"/>
        <v>Green</v>
      </c>
      <c r="BC27" s="256"/>
      <c r="BE27" s="95" t="s">
        <v>56</v>
      </c>
    </row>
    <row r="28" spans="2:57" s="13" customFormat="1" ht="12" customHeight="1">
      <c r="B28" s="95" t="s">
        <v>57</v>
      </c>
      <c r="C28" s="23" t="s">
        <v>145</v>
      </c>
      <c r="D28" s="75"/>
      <c r="E28" s="51"/>
      <c r="F28" s="51"/>
      <c r="G28" s="51"/>
      <c r="H28" s="51"/>
      <c r="I28" s="51"/>
      <c r="J28" s="51"/>
      <c r="K28" s="51"/>
      <c r="L28" s="52"/>
      <c r="M28" s="170">
        <f>VLOOKUP(B28,'[1]master'!$B$3:$Q$254,4,FALSE)</f>
        <v>119</v>
      </c>
      <c r="N28" s="19">
        <f>VLOOKUP(B28,'[1]master'!$B$4:$Q$254,5,FALSE)</f>
        <v>0.15806944330796546</v>
      </c>
      <c r="O28" s="19">
        <f>VLOOKUP(B28,'[1]master'!$B$4:$Q$254,13,FALSE)</f>
        <v>0.0015484</v>
      </c>
      <c r="P28" s="19">
        <f>VLOOKUP(B28,'[1]master'!$B$4:$Q$254,14,FALSE)</f>
        <v>0.009795694649112317</v>
      </c>
      <c r="Q28" s="19">
        <f>VLOOKUP(B28,'[1]master'!$B$4:$U$254,16,FALSE)</f>
        <v>0.000798182113312889</v>
      </c>
      <c r="R28" s="21">
        <v>119</v>
      </c>
      <c r="S28" s="22">
        <v>0.15806944330796546</v>
      </c>
      <c r="T28" s="22">
        <v>0.0015484</v>
      </c>
      <c r="U28" s="22">
        <v>0.009795694649112317</v>
      </c>
      <c r="V28" s="22">
        <v>0.000798182113312889</v>
      </c>
      <c r="W28" s="18">
        <f t="shared" si="29"/>
        <v>119</v>
      </c>
      <c r="X28" s="19">
        <f t="shared" si="30"/>
        <v>0.15806944330796546</v>
      </c>
      <c r="Y28" s="19">
        <f t="shared" si="31"/>
        <v>15.483999999999998</v>
      </c>
      <c r="Z28" s="19">
        <f t="shared" si="32"/>
        <v>0.009795694649112317</v>
      </c>
      <c r="AA28" s="20">
        <f t="shared" si="33"/>
        <v>798.182113312889</v>
      </c>
      <c r="AB28" s="18">
        <f t="shared" si="8"/>
        <v>119</v>
      </c>
      <c r="AC28" s="19">
        <f t="shared" si="9"/>
        <v>0.15806944330796546</v>
      </c>
      <c r="AD28" s="19">
        <f t="shared" si="10"/>
        <v>15.483999999999998</v>
      </c>
      <c r="AE28" s="19">
        <f t="shared" si="11"/>
        <v>0.009795694649112317</v>
      </c>
      <c r="AF28" s="20">
        <f t="shared" si="12"/>
        <v>798.182113312889</v>
      </c>
      <c r="AG28" s="18">
        <f t="shared" si="34"/>
        <v>119</v>
      </c>
      <c r="AH28" s="19">
        <f t="shared" si="35"/>
        <v>0.15806944330796546</v>
      </c>
      <c r="AI28" s="19">
        <f t="shared" si="36"/>
        <v>15.483999999999998</v>
      </c>
      <c r="AJ28" s="19">
        <f t="shared" si="37"/>
        <v>0.009795694649112317</v>
      </c>
      <c r="AK28" s="20">
        <f t="shared" si="38"/>
        <v>798.182113312889</v>
      </c>
      <c r="AL28" s="37">
        <f t="shared" si="24"/>
        <v>119</v>
      </c>
      <c r="AM28" s="38">
        <f t="shared" si="1"/>
        <v>0.15806944330796546</v>
      </c>
      <c r="AN28" s="39">
        <f t="shared" si="2"/>
        <v>15.483999999999998</v>
      </c>
      <c r="AO28" s="38">
        <f t="shared" si="3"/>
        <v>0.009795694649112317</v>
      </c>
      <c r="AP28" s="40">
        <f t="shared" si="4"/>
        <v>798.182113312889</v>
      </c>
      <c r="AQ28" s="69" t="str">
        <f t="shared" si="18"/>
        <v>Blank</v>
      </c>
      <c r="AR28" s="69" t="str">
        <f t="shared" si="25"/>
        <v>Red</v>
      </c>
      <c r="AS28" s="69" t="str">
        <f t="shared" si="5"/>
        <v> </v>
      </c>
      <c r="AT28" s="69" t="str">
        <f t="shared" si="19"/>
        <v>Red</v>
      </c>
      <c r="AU28" s="69" t="str">
        <f t="shared" si="20"/>
        <v> </v>
      </c>
      <c r="AV28" s="69" t="str">
        <f t="shared" si="26"/>
        <v>Value</v>
      </c>
      <c r="AW28" s="69" t="str">
        <f t="shared" si="21"/>
        <v>OK</v>
      </c>
      <c r="AX28" s="69" t="str">
        <f t="shared" si="22"/>
        <v>Green</v>
      </c>
      <c r="AY28" s="70" t="str">
        <f t="shared" si="6"/>
        <v>Green</v>
      </c>
      <c r="AZ28" s="70" t="str">
        <f t="shared" si="27"/>
        <v>Green</v>
      </c>
      <c r="BA28" s="60" t="str">
        <f t="shared" si="39"/>
        <v> </v>
      </c>
      <c r="BB28" s="63" t="str">
        <f t="shared" si="7"/>
        <v>Green</v>
      </c>
      <c r="BC28" s="256"/>
      <c r="BE28" s="95" t="s">
        <v>57</v>
      </c>
    </row>
    <row r="29" spans="2:57" s="13" customFormat="1" ht="12" customHeight="1">
      <c r="B29" s="95" t="s">
        <v>58</v>
      </c>
      <c r="C29" s="23" t="s">
        <v>146</v>
      </c>
      <c r="D29" s="75"/>
      <c r="E29" s="51"/>
      <c r="F29" s="51"/>
      <c r="G29" s="51"/>
      <c r="H29" s="51"/>
      <c r="I29" s="51"/>
      <c r="J29" s="51"/>
      <c r="K29" s="51"/>
      <c r="L29" s="52"/>
      <c r="M29" s="170">
        <f>VLOOKUP(B29,'[1]master'!$B$3:$Q$254,4,FALSE)</f>
        <v>174</v>
      </c>
      <c r="N29" s="19">
        <f>VLOOKUP(B29,'[1]master'!$B$4:$Q$254,5,FALSE)</f>
        <v>0.205024138777511</v>
      </c>
      <c r="O29" s="19" t="str">
        <f>VLOOKUP(B29,'[1]master'!$B$4:$Q$254,13,FALSE)</f>
        <v>zero</v>
      </c>
      <c r="P29" s="19">
        <f>VLOOKUP(B29,'[1]master'!$B$4:$Q$254,14,FALSE)</f>
        <v>0</v>
      </c>
      <c r="Q29" s="19" t="str">
        <f>VLOOKUP(B29,'[1]master'!$B$4:$U$254,16,FALSE)</f>
        <v>zero</v>
      </c>
      <c r="R29" s="21">
        <v>174</v>
      </c>
      <c r="S29" s="22">
        <v>0.205024138777511</v>
      </c>
      <c r="T29" s="22" t="s">
        <v>400</v>
      </c>
      <c r="U29" s="22">
        <v>0</v>
      </c>
      <c r="V29" s="22" t="s">
        <v>400</v>
      </c>
      <c r="W29" s="18">
        <f t="shared" si="29"/>
        <v>174</v>
      </c>
      <c r="X29" s="19">
        <f t="shared" si="30"/>
        <v>0.205024138777511</v>
      </c>
      <c r="Y29" s="19" t="e">
        <f t="shared" si="31"/>
        <v>#VALUE!</v>
      </c>
      <c r="Z29" s="19">
        <f t="shared" si="32"/>
        <v>0</v>
      </c>
      <c r="AA29" s="20" t="e">
        <f t="shared" si="33"/>
        <v>#VALUE!</v>
      </c>
      <c r="AB29" s="18">
        <f t="shared" si="8"/>
        <v>174</v>
      </c>
      <c r="AC29" s="19">
        <f t="shared" si="9"/>
        <v>0.205024138777511</v>
      </c>
      <c r="AD29" s="19" t="e">
        <f t="shared" si="10"/>
        <v>#VALUE!</v>
      </c>
      <c r="AE29" s="19" t="str">
        <f t="shared" si="11"/>
        <v>zero</v>
      </c>
      <c r="AF29" s="20" t="e">
        <f t="shared" si="12"/>
        <v>#VALUE!</v>
      </c>
      <c r="AG29" s="18">
        <f t="shared" si="34"/>
        <v>174</v>
      </c>
      <c r="AH29" s="19">
        <f t="shared" si="35"/>
        <v>0.205024138777511</v>
      </c>
      <c r="AI29" s="19" t="e">
        <f t="shared" si="36"/>
        <v>#VALUE!</v>
      </c>
      <c r="AJ29" s="19" t="str">
        <f t="shared" si="37"/>
        <v>zero</v>
      </c>
      <c r="AK29" s="20" t="e">
        <f t="shared" si="38"/>
        <v>#VALUE!</v>
      </c>
      <c r="AL29" s="37">
        <f t="shared" si="24"/>
        <v>174</v>
      </c>
      <c r="AM29" s="38">
        <f t="shared" si="1"/>
        <v>0.205024138777511</v>
      </c>
      <c r="AN29" s="39" t="e">
        <f t="shared" si="2"/>
        <v>#VALUE!</v>
      </c>
      <c r="AO29" s="38" t="str">
        <f t="shared" si="3"/>
        <v>zero</v>
      </c>
      <c r="AP29" s="40" t="e">
        <f t="shared" si="4"/>
        <v>#VALUE!</v>
      </c>
      <c r="AQ29" s="69" t="str">
        <f t="shared" si="18"/>
        <v>Blank</v>
      </c>
      <c r="AR29" s="69" t="str">
        <f t="shared" si="25"/>
        <v>Red</v>
      </c>
      <c r="AS29" s="69" t="str">
        <f t="shared" si="5"/>
        <v> </v>
      </c>
      <c r="AT29" s="69" t="str">
        <f t="shared" si="19"/>
        <v>Red</v>
      </c>
      <c r="AU29" s="69" t="str">
        <f t="shared" si="20"/>
        <v> </v>
      </c>
      <c r="AV29" s="69" t="str">
        <f t="shared" si="26"/>
        <v>Value</v>
      </c>
      <c r="AW29" s="69" t="str">
        <f t="shared" si="21"/>
        <v>OK</v>
      </c>
      <c r="AX29" s="69" t="str">
        <f t="shared" si="22"/>
        <v>Green</v>
      </c>
      <c r="AY29" s="70" t="str">
        <f t="shared" si="6"/>
        <v>Green</v>
      </c>
      <c r="AZ29" s="70" t="str">
        <f t="shared" si="27"/>
        <v>Green</v>
      </c>
      <c r="BA29" s="60" t="str">
        <f t="shared" si="39"/>
        <v> </v>
      </c>
      <c r="BB29" s="63" t="str">
        <f t="shared" si="7"/>
        <v>Green</v>
      </c>
      <c r="BC29" s="256"/>
      <c r="BE29" s="95" t="s">
        <v>58</v>
      </c>
    </row>
    <row r="30" spans="2:57" s="13" customFormat="1" ht="12" customHeight="1">
      <c r="B30" s="95" t="s">
        <v>59</v>
      </c>
      <c r="C30" s="23" t="s">
        <v>147</v>
      </c>
      <c r="D30" s="75"/>
      <c r="E30" s="51"/>
      <c r="F30" s="51"/>
      <c r="G30" s="51"/>
      <c r="H30" s="51"/>
      <c r="I30" s="51"/>
      <c r="J30" s="51"/>
      <c r="K30" s="51"/>
      <c r="L30" s="52"/>
      <c r="M30" s="170">
        <f>VLOOKUP(B30,'[1]master'!$B$3:$Q$254,4,FALSE)</f>
        <v>87</v>
      </c>
      <c r="N30" s="19">
        <f>VLOOKUP(B30,'[1]master'!$B$4:$Q$254,5,FALSE)</f>
        <v>0.12315686114066005</v>
      </c>
      <c r="O30" s="19" t="str">
        <f>VLOOKUP(B30,'[1]master'!$B$4:$Q$254,13,FALSE)</f>
        <v>zero</v>
      </c>
      <c r="P30" s="19">
        <f>VLOOKUP(B30,'[1]master'!$B$4:$Q$254,14,FALSE)</f>
        <v>0</v>
      </c>
      <c r="Q30" s="19" t="str">
        <f>VLOOKUP(B30,'[1]master'!$B$4:$U$254,16,FALSE)</f>
        <v>zero</v>
      </c>
      <c r="R30" s="21">
        <v>87</v>
      </c>
      <c r="S30" s="22">
        <v>0.12315686114066005</v>
      </c>
      <c r="T30" s="22" t="s">
        <v>400</v>
      </c>
      <c r="U30" s="22">
        <v>0</v>
      </c>
      <c r="V30" s="22" t="s">
        <v>400</v>
      </c>
      <c r="W30" s="18">
        <f t="shared" si="29"/>
        <v>87</v>
      </c>
      <c r="X30" s="19">
        <f t="shared" si="30"/>
        <v>0.12315686114066005</v>
      </c>
      <c r="Y30" s="19" t="e">
        <f t="shared" si="31"/>
        <v>#VALUE!</v>
      </c>
      <c r="Z30" s="19">
        <f t="shared" si="32"/>
        <v>0</v>
      </c>
      <c r="AA30" s="20" t="e">
        <f t="shared" si="33"/>
        <v>#VALUE!</v>
      </c>
      <c r="AB30" s="18">
        <f t="shared" si="8"/>
        <v>87</v>
      </c>
      <c r="AC30" s="19">
        <f t="shared" si="9"/>
        <v>0.12315686114066005</v>
      </c>
      <c r="AD30" s="19" t="e">
        <f t="shared" si="10"/>
        <v>#VALUE!</v>
      </c>
      <c r="AE30" s="19" t="str">
        <f t="shared" si="11"/>
        <v>zero</v>
      </c>
      <c r="AF30" s="20" t="e">
        <f t="shared" si="12"/>
        <v>#VALUE!</v>
      </c>
      <c r="AG30" s="18">
        <f t="shared" si="34"/>
        <v>87</v>
      </c>
      <c r="AH30" s="19">
        <f t="shared" si="35"/>
        <v>0.12315686114066005</v>
      </c>
      <c r="AI30" s="19" t="e">
        <f t="shared" si="36"/>
        <v>#VALUE!</v>
      </c>
      <c r="AJ30" s="19" t="str">
        <f t="shared" si="37"/>
        <v>zero</v>
      </c>
      <c r="AK30" s="20" t="e">
        <f t="shared" si="38"/>
        <v>#VALUE!</v>
      </c>
      <c r="AL30" s="37">
        <f t="shared" si="24"/>
        <v>87</v>
      </c>
      <c r="AM30" s="38">
        <f t="shared" si="1"/>
        <v>0.12315686114066005</v>
      </c>
      <c r="AN30" s="39" t="e">
        <f t="shared" si="2"/>
        <v>#VALUE!</v>
      </c>
      <c r="AO30" s="38" t="str">
        <f t="shared" si="3"/>
        <v>zero</v>
      </c>
      <c r="AP30" s="40" t="e">
        <f t="shared" si="4"/>
        <v>#VALUE!</v>
      </c>
      <c r="AQ30" s="69" t="str">
        <f t="shared" si="18"/>
        <v>Blank</v>
      </c>
      <c r="AR30" s="69" t="str">
        <f t="shared" si="25"/>
        <v>Red</v>
      </c>
      <c r="AS30" s="69" t="str">
        <f t="shared" si="5"/>
        <v> </v>
      </c>
      <c r="AT30" s="69" t="str">
        <f t="shared" si="19"/>
        <v>Red</v>
      </c>
      <c r="AU30" s="69" t="str">
        <f t="shared" si="20"/>
        <v> </v>
      </c>
      <c r="AV30" s="69" t="str">
        <f t="shared" si="26"/>
        <v>Value</v>
      </c>
      <c r="AW30" s="69" t="str">
        <f t="shared" si="21"/>
        <v>OK</v>
      </c>
      <c r="AX30" s="69" t="str">
        <f t="shared" si="22"/>
        <v>Green</v>
      </c>
      <c r="AY30" s="70" t="str">
        <f t="shared" si="6"/>
        <v>Green</v>
      </c>
      <c r="AZ30" s="70" t="str">
        <f t="shared" si="27"/>
        <v>Green</v>
      </c>
      <c r="BA30" s="60" t="str">
        <f t="shared" si="39"/>
        <v> </v>
      </c>
      <c r="BB30" s="63" t="str">
        <f t="shared" si="7"/>
        <v>Green</v>
      </c>
      <c r="BC30" s="256"/>
      <c r="BE30" s="95" t="s">
        <v>59</v>
      </c>
    </row>
    <row r="31" spans="2:57" s="13" customFormat="1" ht="12" customHeight="1" thickBot="1">
      <c r="B31" s="96" t="s">
        <v>60</v>
      </c>
      <c r="C31" s="24" t="s">
        <v>148</v>
      </c>
      <c r="D31" s="74"/>
      <c r="E31" s="49"/>
      <c r="F31" s="49"/>
      <c r="G31" s="49"/>
      <c r="H31" s="49"/>
      <c r="I31" s="49"/>
      <c r="J31" s="49"/>
      <c r="K31" s="49"/>
      <c r="L31" s="50"/>
      <c r="M31" s="170">
        <f>VLOOKUP(B31,'[1]master'!$B$3:$Q$254,4,FALSE)</f>
        <v>150</v>
      </c>
      <c r="N31" s="19">
        <f>VLOOKUP(B31,'[1]master'!$B$4:$Q$254,5,FALSE)</f>
        <v>0.1865641109565498</v>
      </c>
      <c r="O31" s="19" t="str">
        <f>VLOOKUP(B31,'[1]master'!$B$4:$Q$254,13,FALSE)</f>
        <v>zero</v>
      </c>
      <c r="P31" s="19">
        <f>VLOOKUP(B31,'[1]master'!$B$4:$Q$254,14,FALSE)</f>
        <v>0</v>
      </c>
      <c r="Q31" s="19" t="str">
        <f>VLOOKUP(B31,'[1]master'!$B$4:$U$254,16,FALSE)</f>
        <v>zero</v>
      </c>
      <c r="R31" s="21">
        <v>150</v>
      </c>
      <c r="S31" s="22">
        <v>0.1865641109565498</v>
      </c>
      <c r="T31" s="22" t="s">
        <v>400</v>
      </c>
      <c r="U31" s="22">
        <v>0</v>
      </c>
      <c r="V31" s="22" t="s">
        <v>400</v>
      </c>
      <c r="W31" s="18">
        <f t="shared" si="29"/>
        <v>150</v>
      </c>
      <c r="X31" s="19">
        <f t="shared" si="30"/>
        <v>0.1865641109565498</v>
      </c>
      <c r="Y31" s="19" t="e">
        <f t="shared" si="31"/>
        <v>#VALUE!</v>
      </c>
      <c r="Z31" s="19">
        <f t="shared" si="32"/>
        <v>0</v>
      </c>
      <c r="AA31" s="20" t="e">
        <f t="shared" si="33"/>
        <v>#VALUE!</v>
      </c>
      <c r="AB31" s="18">
        <f t="shared" si="8"/>
        <v>150</v>
      </c>
      <c r="AC31" s="19">
        <f t="shared" si="9"/>
        <v>0.1865641109565498</v>
      </c>
      <c r="AD31" s="19" t="e">
        <f t="shared" si="10"/>
        <v>#VALUE!</v>
      </c>
      <c r="AE31" s="19" t="str">
        <f t="shared" si="11"/>
        <v>zero</v>
      </c>
      <c r="AF31" s="20" t="e">
        <f t="shared" si="12"/>
        <v>#VALUE!</v>
      </c>
      <c r="AG31" s="18">
        <f t="shared" si="34"/>
        <v>150</v>
      </c>
      <c r="AH31" s="19">
        <f t="shared" si="35"/>
        <v>0.1865641109565498</v>
      </c>
      <c r="AI31" s="19" t="e">
        <f t="shared" si="36"/>
        <v>#VALUE!</v>
      </c>
      <c r="AJ31" s="19" t="str">
        <f t="shared" si="37"/>
        <v>zero</v>
      </c>
      <c r="AK31" s="20" t="e">
        <f t="shared" si="38"/>
        <v>#VALUE!</v>
      </c>
      <c r="AL31" s="37">
        <f t="shared" si="24"/>
        <v>150</v>
      </c>
      <c r="AM31" s="42">
        <f t="shared" si="1"/>
        <v>0.1865641109565498</v>
      </c>
      <c r="AN31" s="43" t="e">
        <f t="shared" si="2"/>
        <v>#VALUE!</v>
      </c>
      <c r="AO31" s="42" t="str">
        <f t="shared" si="3"/>
        <v>zero</v>
      </c>
      <c r="AP31" s="41" t="e">
        <f t="shared" si="4"/>
        <v>#VALUE!</v>
      </c>
      <c r="AQ31" s="69" t="str">
        <f t="shared" si="18"/>
        <v>Blank</v>
      </c>
      <c r="AR31" s="69" t="str">
        <f t="shared" si="25"/>
        <v>Red</v>
      </c>
      <c r="AS31" s="69" t="str">
        <f t="shared" si="5"/>
        <v> </v>
      </c>
      <c r="AT31" s="69" t="str">
        <f t="shared" si="19"/>
        <v>Red</v>
      </c>
      <c r="AU31" s="69" t="str">
        <f t="shared" si="20"/>
        <v> </v>
      </c>
      <c r="AV31" s="69" t="str">
        <f t="shared" si="26"/>
        <v>Value</v>
      </c>
      <c r="AW31" s="69" t="str">
        <f t="shared" si="21"/>
        <v>OK</v>
      </c>
      <c r="AX31" s="69" t="str">
        <f t="shared" si="22"/>
        <v>Green</v>
      </c>
      <c r="AY31" s="70" t="str">
        <f t="shared" si="6"/>
        <v>Green</v>
      </c>
      <c r="AZ31" s="70" t="str">
        <f t="shared" si="27"/>
        <v>Green</v>
      </c>
      <c r="BA31" s="61" t="str">
        <f t="shared" si="39"/>
        <v> </v>
      </c>
      <c r="BB31" s="64" t="str">
        <f t="shared" si="7"/>
        <v>Green</v>
      </c>
      <c r="BC31" s="259"/>
      <c r="BE31" s="96" t="s">
        <v>60</v>
      </c>
    </row>
    <row r="32" spans="2:58" s="13" customFormat="1" ht="12" customHeight="1" thickTop="1">
      <c r="B32" s="94" t="s">
        <v>128</v>
      </c>
      <c r="C32" s="17" t="s">
        <v>16</v>
      </c>
      <c r="D32" s="72" t="str">
        <f>VLOOKUP(B32,'[1]kappa_Master'!$A$2:$M$318,3,FALSE)</f>
        <v>Derived</v>
      </c>
      <c r="E32" s="44">
        <f>VLOOKUP(B32,'[1]kappa_Master'!$A$2:$M$318,4,FALSE)</f>
        <v>6</v>
      </c>
      <c r="F32" s="44">
        <f>DWAGE6X!D39</f>
        <v>303</v>
      </c>
      <c r="G32" s="45">
        <f>DWAGE6X!D38</f>
        <v>244</v>
      </c>
      <c r="H32" s="45">
        <f>DWAGE6X!D37</f>
        <v>59</v>
      </c>
      <c r="I32" s="46">
        <f>VLOOKUP(B32,'[1]kappa_Master'!$A$2:$M$318,5,FALSE)</f>
        <v>80.5</v>
      </c>
      <c r="J32" s="46">
        <f>VLOOKUP(B32,'[1]kappa_Master'!$A$2:$M$318,6,FALSE)</f>
        <v>19.26826346</v>
      </c>
      <c r="K32" s="46">
        <f>VLOOKUP(B32,'[1]kappa_Master'!$A$2:$M$318,7,FALSE)</f>
        <v>0.759</v>
      </c>
      <c r="L32" s="46">
        <f>VLOOKUP(B32,'[1]kappa_Master'!$A$2:$M$318,8,FALSE)</f>
        <v>0.028</v>
      </c>
      <c r="M32" s="170" t="e">
        <f>VLOOKUP(B32,'[1]master'!$B$3:$Q$254,4,FALSE)</f>
        <v>#N/A</v>
      </c>
      <c r="N32" s="19" t="e">
        <f>VLOOKUP(B32,'[1]master'!$B$4:$Q$254,5,FALSE)</f>
        <v>#N/A</v>
      </c>
      <c r="O32" s="19" t="e">
        <f>VLOOKUP(B32,'[1]master'!$B$4:$Q$254,13,FALSE)</f>
        <v>#N/A</v>
      </c>
      <c r="P32" s="19" t="e">
        <f>VLOOKUP(B32,'[1]master'!$B$4:$Q$254,14,FALSE)</f>
        <v>#N/A</v>
      </c>
      <c r="Q32" s="19" t="e">
        <f>VLOOKUP(B32,'[1]master'!$B$4:$U$254,16,FALSE)</f>
        <v>#N/A</v>
      </c>
      <c r="R32" s="21" t="s">
        <v>23</v>
      </c>
      <c r="S32" s="22" t="s">
        <v>23</v>
      </c>
      <c r="T32" s="22" t="s">
        <v>23</v>
      </c>
      <c r="U32" s="22" t="s">
        <v>23</v>
      </c>
      <c r="V32" s="22"/>
      <c r="W32" s="18" t="str">
        <f t="shared" si="29"/>
        <v> </v>
      </c>
      <c r="X32" s="19" t="str">
        <f t="shared" si="30"/>
        <v> </v>
      </c>
      <c r="Y32" s="19" t="str">
        <f t="shared" si="31"/>
        <v> </v>
      </c>
      <c r="Z32" s="19" t="str">
        <f t="shared" si="32"/>
        <v> </v>
      </c>
      <c r="AA32" s="20">
        <f t="shared" si="33"/>
        <v>0</v>
      </c>
      <c r="AB32" s="18" t="str">
        <f t="shared" si="8"/>
        <v> </v>
      </c>
      <c r="AC32" s="19" t="str">
        <f t="shared" si="9"/>
        <v> </v>
      </c>
      <c r="AD32" s="19" t="str">
        <f t="shared" si="10"/>
        <v> </v>
      </c>
      <c r="AE32" s="19" t="str">
        <f t="shared" si="11"/>
        <v> </v>
      </c>
      <c r="AF32" s="20" t="str">
        <f t="shared" si="12"/>
        <v>zero</v>
      </c>
      <c r="AG32" s="18" t="str">
        <f t="shared" si="34"/>
        <v> </v>
      </c>
      <c r="AH32" s="19" t="str">
        <f t="shared" si="35"/>
        <v> </v>
      </c>
      <c r="AI32" s="19" t="str">
        <f t="shared" si="36"/>
        <v> </v>
      </c>
      <c r="AJ32" s="19" t="str">
        <f t="shared" si="37"/>
        <v> </v>
      </c>
      <c r="AK32" s="20" t="str">
        <f t="shared" si="38"/>
        <v>zero</v>
      </c>
      <c r="AL32" s="37" t="e">
        <f t="shared" si="24"/>
        <v>#N/A</v>
      </c>
      <c r="AM32" s="26" t="e">
        <f aca="true" t="shared" si="40" ref="AM32:AM42">IF($AL32&gt;11,AH32,"*")</f>
        <v>#N/A</v>
      </c>
      <c r="AN32" s="26" t="e">
        <f t="shared" si="2"/>
        <v>#N/A</v>
      </c>
      <c r="AO32" s="26" t="e">
        <f t="shared" si="3"/>
        <v>#N/A</v>
      </c>
      <c r="AP32" s="35" t="e">
        <f t="shared" si="4"/>
        <v>#N/A</v>
      </c>
      <c r="AQ32" s="69" t="str">
        <f t="shared" si="18"/>
        <v>Value</v>
      </c>
      <c r="AR32" s="69" t="str">
        <f t="shared" si="25"/>
        <v>Green</v>
      </c>
      <c r="AS32" s="69" t="str">
        <f t="shared" si="5"/>
        <v> </v>
      </c>
      <c r="AT32" s="69" t="str">
        <f t="shared" si="19"/>
        <v>Green</v>
      </c>
      <c r="AU32" s="69" t="str">
        <f t="shared" si="20"/>
        <v>Green</v>
      </c>
      <c r="AV32" s="69" t="str">
        <f t="shared" si="26"/>
        <v>Blank</v>
      </c>
      <c r="AW32" s="69" t="e">
        <f t="shared" si="21"/>
        <v>#N/A</v>
      </c>
      <c r="AX32" s="69" t="str">
        <f t="shared" si="22"/>
        <v>Red</v>
      </c>
      <c r="AY32" s="70" t="str">
        <f t="shared" si="6"/>
        <v> </v>
      </c>
      <c r="AZ32" s="70" t="e">
        <f t="shared" si="27"/>
        <v>#N/A</v>
      </c>
      <c r="BA32" s="65" t="str">
        <f t="shared" si="39"/>
        <v>Green</v>
      </c>
      <c r="BB32" s="62" t="e">
        <f t="shared" si="7"/>
        <v>#N/A</v>
      </c>
      <c r="BC32" s="255" t="s">
        <v>221</v>
      </c>
      <c r="BE32" s="94" t="s">
        <v>128</v>
      </c>
      <c r="BF32" s="13" t="str">
        <f>VLOOKUP(BE32,'[2]Final RAG'!$A$2:$F$309,6,FALSE)</f>
        <v>Green</v>
      </c>
    </row>
    <row r="33" spans="2:57" s="13" customFormat="1" ht="12" customHeight="1">
      <c r="B33" s="99" t="s">
        <v>129</v>
      </c>
      <c r="C33" s="23" t="s">
        <v>198</v>
      </c>
      <c r="D33" s="73"/>
      <c r="E33" s="47"/>
      <c r="F33" s="47"/>
      <c r="G33" s="47"/>
      <c r="H33" s="47"/>
      <c r="I33" s="47"/>
      <c r="J33" s="47"/>
      <c r="K33" s="47"/>
      <c r="L33" s="48"/>
      <c r="M33" s="170">
        <f>VLOOKUP(B33,'[1]master'!$B$3:$Q$254,4,FALSE)</f>
        <v>76</v>
      </c>
      <c r="N33" s="19">
        <f>VLOOKUP(B33,'[1]master'!$B$4:$Q$254,5,FALSE)</f>
        <v>0.10986553200774714</v>
      </c>
      <c r="O33" s="19">
        <f>VLOOKUP(B33,'[1]master'!$B$4:$Q$254,13,FALSE)</f>
        <v>0.0009499</v>
      </c>
      <c r="P33" s="19">
        <f>VLOOKUP(B33,'[1]master'!$B$4:$Q$254,14,FALSE)</f>
        <v>0.008646023758689106</v>
      </c>
      <c r="Q33" s="19">
        <f>VLOOKUP(B33,'[1]master'!$B$4:$U$254,16,FALSE)</f>
        <v>0.0004896623543244079</v>
      </c>
      <c r="R33" s="21">
        <v>76</v>
      </c>
      <c r="S33" s="22">
        <v>0.10986553200774714</v>
      </c>
      <c r="T33" s="22">
        <v>0.0009499</v>
      </c>
      <c r="U33" s="22">
        <v>0.008646023758689106</v>
      </c>
      <c r="V33" s="22">
        <v>0.0004896623543244079</v>
      </c>
      <c r="W33" s="18">
        <f t="shared" si="29"/>
        <v>76</v>
      </c>
      <c r="X33" s="19">
        <f t="shared" si="30"/>
        <v>0.10986553200774714</v>
      </c>
      <c r="Y33" s="19">
        <f t="shared" si="31"/>
        <v>9.499</v>
      </c>
      <c r="Z33" s="19">
        <f t="shared" si="32"/>
        <v>0.008646023758689106</v>
      </c>
      <c r="AA33" s="20">
        <f t="shared" si="33"/>
        <v>489.6623543244079</v>
      </c>
      <c r="AB33" s="18">
        <f t="shared" si="8"/>
        <v>76</v>
      </c>
      <c r="AC33" s="19">
        <f t="shared" si="9"/>
        <v>0.10986553200774714</v>
      </c>
      <c r="AD33" s="19">
        <f t="shared" si="10"/>
        <v>9.499</v>
      </c>
      <c r="AE33" s="19">
        <f t="shared" si="11"/>
        <v>0.008646023758689106</v>
      </c>
      <c r="AF33" s="20">
        <f t="shared" si="12"/>
        <v>489.6623543244079</v>
      </c>
      <c r="AG33" s="18">
        <f t="shared" si="34"/>
        <v>76</v>
      </c>
      <c r="AH33" s="19">
        <f t="shared" si="35"/>
        <v>0.10986553200774714</v>
      </c>
      <c r="AI33" s="19">
        <f t="shared" si="36"/>
        <v>9.499</v>
      </c>
      <c r="AJ33" s="19">
        <f t="shared" si="37"/>
        <v>0.008646023758689106</v>
      </c>
      <c r="AK33" s="20">
        <f t="shared" si="38"/>
        <v>489.6623543244079</v>
      </c>
      <c r="AL33" s="37">
        <f t="shared" si="24"/>
        <v>76</v>
      </c>
      <c r="AM33" s="38">
        <f t="shared" si="40"/>
        <v>0.10986553200774714</v>
      </c>
      <c r="AN33" s="39">
        <f t="shared" si="2"/>
        <v>9.499</v>
      </c>
      <c r="AO33" s="38">
        <f t="shared" si="3"/>
        <v>0.008646023758689106</v>
      </c>
      <c r="AP33" s="40">
        <f t="shared" si="4"/>
        <v>489.6623543244079</v>
      </c>
      <c r="AQ33" s="69" t="str">
        <f t="shared" si="18"/>
        <v>Blank</v>
      </c>
      <c r="AR33" s="69" t="str">
        <f t="shared" si="25"/>
        <v>Red</v>
      </c>
      <c r="AS33" s="69" t="str">
        <f t="shared" si="5"/>
        <v> </v>
      </c>
      <c r="AT33" s="69" t="str">
        <f t="shared" si="19"/>
        <v>Red</v>
      </c>
      <c r="AU33" s="69" t="str">
        <f t="shared" si="20"/>
        <v> </v>
      </c>
      <c r="AV33" s="69" t="str">
        <f t="shared" si="26"/>
        <v>Value</v>
      </c>
      <c r="AW33" s="69" t="str">
        <f t="shared" si="21"/>
        <v>OK</v>
      </c>
      <c r="AX33" s="69" t="str">
        <f t="shared" si="22"/>
        <v>Green</v>
      </c>
      <c r="AY33" s="70" t="str">
        <f t="shared" si="6"/>
        <v>Green</v>
      </c>
      <c r="AZ33" s="70" t="str">
        <f t="shared" si="27"/>
        <v>Green</v>
      </c>
      <c r="BA33" s="60" t="str">
        <f t="shared" si="39"/>
        <v> </v>
      </c>
      <c r="BB33" s="63" t="str">
        <f t="shared" si="7"/>
        <v>Green</v>
      </c>
      <c r="BC33" s="256"/>
      <c r="BE33" s="99" t="s">
        <v>129</v>
      </c>
    </row>
    <row r="34" spans="2:57" s="13" customFormat="1" ht="12" customHeight="1">
      <c r="B34" s="99" t="s">
        <v>130</v>
      </c>
      <c r="C34" s="23" t="s">
        <v>199</v>
      </c>
      <c r="D34" s="75"/>
      <c r="E34" s="51"/>
      <c r="F34" s="51"/>
      <c r="G34" s="51"/>
      <c r="H34" s="51"/>
      <c r="I34" s="51"/>
      <c r="J34" s="51"/>
      <c r="K34" s="51"/>
      <c r="L34" s="52"/>
      <c r="M34" s="170">
        <f>VLOOKUP(B34,'[1]master'!$B$3:$Q$254,4,FALSE)</f>
        <v>119</v>
      </c>
      <c r="N34" s="19">
        <f>VLOOKUP(B34,'[1]master'!$B$4:$Q$254,5,FALSE)</f>
        <v>0.15806944330796546</v>
      </c>
      <c r="O34" s="19">
        <f>VLOOKUP(B34,'[1]master'!$B$4:$Q$254,13,FALSE)</f>
        <v>0.0015484</v>
      </c>
      <c r="P34" s="19">
        <f>VLOOKUP(B34,'[1]master'!$B$4:$Q$254,14,FALSE)</f>
        <v>0.009795694649112317</v>
      </c>
      <c r="Q34" s="19">
        <f>VLOOKUP(B34,'[1]master'!$B$4:$U$254,16,FALSE)</f>
        <v>0.000798182113312889</v>
      </c>
      <c r="R34" s="21">
        <v>119</v>
      </c>
      <c r="S34" s="22">
        <v>0.15806944330796546</v>
      </c>
      <c r="T34" s="22">
        <v>0.0015484</v>
      </c>
      <c r="U34" s="22">
        <v>0.009795694649112317</v>
      </c>
      <c r="V34" s="22">
        <v>0.000798182113312889</v>
      </c>
      <c r="W34" s="18">
        <f t="shared" si="29"/>
        <v>119</v>
      </c>
      <c r="X34" s="19">
        <f t="shared" si="30"/>
        <v>0.15806944330796546</v>
      </c>
      <c r="Y34" s="19">
        <f t="shared" si="31"/>
        <v>15.483999999999998</v>
      </c>
      <c r="Z34" s="19">
        <f t="shared" si="32"/>
        <v>0.009795694649112317</v>
      </c>
      <c r="AA34" s="20">
        <f t="shared" si="33"/>
        <v>798.182113312889</v>
      </c>
      <c r="AB34" s="18">
        <f t="shared" si="8"/>
        <v>119</v>
      </c>
      <c r="AC34" s="19">
        <f t="shared" si="9"/>
        <v>0.15806944330796546</v>
      </c>
      <c r="AD34" s="19">
        <f t="shared" si="10"/>
        <v>15.483999999999998</v>
      </c>
      <c r="AE34" s="19">
        <f t="shared" si="11"/>
        <v>0.009795694649112317</v>
      </c>
      <c r="AF34" s="20">
        <f t="shared" si="12"/>
        <v>798.182113312889</v>
      </c>
      <c r="AG34" s="18">
        <f t="shared" si="34"/>
        <v>119</v>
      </c>
      <c r="AH34" s="19">
        <f t="shared" si="35"/>
        <v>0.15806944330796546</v>
      </c>
      <c r="AI34" s="19">
        <f t="shared" si="36"/>
        <v>15.483999999999998</v>
      </c>
      <c r="AJ34" s="19">
        <f t="shared" si="37"/>
        <v>0.009795694649112317</v>
      </c>
      <c r="AK34" s="20">
        <f t="shared" si="38"/>
        <v>798.182113312889</v>
      </c>
      <c r="AL34" s="37">
        <f t="shared" si="24"/>
        <v>119</v>
      </c>
      <c r="AM34" s="38">
        <f t="shared" si="40"/>
        <v>0.15806944330796546</v>
      </c>
      <c r="AN34" s="39">
        <f t="shared" si="2"/>
        <v>15.483999999999998</v>
      </c>
      <c r="AO34" s="38">
        <f t="shared" si="3"/>
        <v>0.009795694649112317</v>
      </c>
      <c r="AP34" s="40">
        <f t="shared" si="4"/>
        <v>798.182113312889</v>
      </c>
      <c r="AQ34" s="69" t="str">
        <f t="shared" si="18"/>
        <v>Blank</v>
      </c>
      <c r="AR34" s="69" t="str">
        <f t="shared" si="25"/>
        <v>Red</v>
      </c>
      <c r="AS34" s="69" t="str">
        <f t="shared" si="5"/>
        <v> </v>
      </c>
      <c r="AT34" s="69" t="str">
        <f t="shared" si="19"/>
        <v>Red</v>
      </c>
      <c r="AU34" s="69" t="str">
        <f t="shared" si="20"/>
        <v> </v>
      </c>
      <c r="AV34" s="69" t="str">
        <f t="shared" si="26"/>
        <v>Value</v>
      </c>
      <c r="AW34" s="69" t="str">
        <f t="shared" si="21"/>
        <v>OK</v>
      </c>
      <c r="AX34" s="69" t="str">
        <f t="shared" si="22"/>
        <v>Green</v>
      </c>
      <c r="AY34" s="70" t="str">
        <f t="shared" si="6"/>
        <v>Green</v>
      </c>
      <c r="AZ34" s="70" t="str">
        <f t="shared" si="27"/>
        <v>Green</v>
      </c>
      <c r="BA34" s="60" t="str">
        <f t="shared" si="39"/>
        <v> </v>
      </c>
      <c r="BB34" s="63" t="str">
        <f t="shared" si="7"/>
        <v>Green</v>
      </c>
      <c r="BC34" s="256"/>
      <c r="BE34" s="99" t="s">
        <v>130</v>
      </c>
    </row>
    <row r="35" spans="2:57" s="13" customFormat="1" ht="12" customHeight="1">
      <c r="B35" s="99" t="s">
        <v>131</v>
      </c>
      <c r="C35" s="23" t="s">
        <v>200</v>
      </c>
      <c r="D35" s="75"/>
      <c r="E35" s="51"/>
      <c r="F35" s="51"/>
      <c r="G35" s="51"/>
      <c r="H35" s="51"/>
      <c r="I35" s="51"/>
      <c r="J35" s="51"/>
      <c r="K35" s="51"/>
      <c r="L35" s="52"/>
      <c r="M35" s="170">
        <f>VLOOKUP(B35,'[1]master'!$B$3:$Q$254,4,FALSE)</f>
        <v>174</v>
      </c>
      <c r="N35" s="19">
        <f>VLOOKUP(B35,'[1]master'!$B$4:$Q$254,5,FALSE)</f>
        <v>0.205024138777511</v>
      </c>
      <c r="O35" s="19" t="str">
        <f>VLOOKUP(B35,'[1]master'!$B$4:$Q$254,13,FALSE)</f>
        <v>zero</v>
      </c>
      <c r="P35" s="19">
        <f>VLOOKUP(B35,'[1]master'!$B$4:$Q$254,14,FALSE)</f>
        <v>0</v>
      </c>
      <c r="Q35" s="19" t="str">
        <f>VLOOKUP(B35,'[1]master'!$B$4:$U$254,16,FALSE)</f>
        <v>zero</v>
      </c>
      <c r="R35" s="21">
        <v>174</v>
      </c>
      <c r="S35" s="22">
        <v>0.205024138777511</v>
      </c>
      <c r="T35" s="22" t="s">
        <v>400</v>
      </c>
      <c r="U35" s="22">
        <v>0</v>
      </c>
      <c r="V35" s="22" t="s">
        <v>400</v>
      </c>
      <c r="W35" s="18">
        <f t="shared" si="29"/>
        <v>174</v>
      </c>
      <c r="X35" s="19">
        <f t="shared" si="30"/>
        <v>0.205024138777511</v>
      </c>
      <c r="Y35" s="19" t="e">
        <f t="shared" si="31"/>
        <v>#VALUE!</v>
      </c>
      <c r="Z35" s="19">
        <f t="shared" si="32"/>
        <v>0</v>
      </c>
      <c r="AA35" s="20" t="e">
        <f t="shared" si="33"/>
        <v>#VALUE!</v>
      </c>
      <c r="AB35" s="18">
        <f t="shared" si="8"/>
        <v>174</v>
      </c>
      <c r="AC35" s="19">
        <f t="shared" si="9"/>
        <v>0.205024138777511</v>
      </c>
      <c r="AD35" s="19" t="e">
        <f t="shared" si="10"/>
        <v>#VALUE!</v>
      </c>
      <c r="AE35" s="19" t="str">
        <f t="shared" si="11"/>
        <v>zero</v>
      </c>
      <c r="AF35" s="20" t="e">
        <f t="shared" si="12"/>
        <v>#VALUE!</v>
      </c>
      <c r="AG35" s="18">
        <f t="shared" si="34"/>
        <v>174</v>
      </c>
      <c r="AH35" s="19">
        <f t="shared" si="35"/>
        <v>0.205024138777511</v>
      </c>
      <c r="AI35" s="19" t="e">
        <f t="shared" si="36"/>
        <v>#VALUE!</v>
      </c>
      <c r="AJ35" s="19" t="str">
        <f t="shared" si="37"/>
        <v>zero</v>
      </c>
      <c r="AK35" s="20" t="e">
        <f t="shared" si="38"/>
        <v>#VALUE!</v>
      </c>
      <c r="AL35" s="37">
        <f t="shared" si="24"/>
        <v>174</v>
      </c>
      <c r="AM35" s="38">
        <f t="shared" si="40"/>
        <v>0.205024138777511</v>
      </c>
      <c r="AN35" s="39" t="e">
        <f t="shared" si="2"/>
        <v>#VALUE!</v>
      </c>
      <c r="AO35" s="38" t="str">
        <f t="shared" si="3"/>
        <v>zero</v>
      </c>
      <c r="AP35" s="40" t="e">
        <f t="shared" si="4"/>
        <v>#VALUE!</v>
      </c>
      <c r="AQ35" s="69" t="str">
        <f t="shared" si="18"/>
        <v>Blank</v>
      </c>
      <c r="AR35" s="69" t="str">
        <f t="shared" si="25"/>
        <v>Red</v>
      </c>
      <c r="AS35" s="69" t="str">
        <f t="shared" si="5"/>
        <v> </v>
      </c>
      <c r="AT35" s="69" t="str">
        <f t="shared" si="19"/>
        <v>Red</v>
      </c>
      <c r="AU35" s="69" t="str">
        <f t="shared" si="20"/>
        <v> </v>
      </c>
      <c r="AV35" s="69" t="str">
        <f t="shared" si="26"/>
        <v>Value</v>
      </c>
      <c r="AW35" s="69" t="str">
        <f t="shared" si="21"/>
        <v>OK</v>
      </c>
      <c r="AX35" s="69" t="str">
        <f t="shared" si="22"/>
        <v>Green</v>
      </c>
      <c r="AY35" s="70" t="str">
        <f t="shared" si="6"/>
        <v>Green</v>
      </c>
      <c r="AZ35" s="70" t="str">
        <f t="shared" si="27"/>
        <v>Green</v>
      </c>
      <c r="BA35" s="60" t="str">
        <f t="shared" si="39"/>
        <v> </v>
      </c>
      <c r="BB35" s="63" t="str">
        <f t="shared" si="7"/>
        <v>Green</v>
      </c>
      <c r="BC35" s="256"/>
      <c r="BE35" s="99" t="s">
        <v>131</v>
      </c>
    </row>
    <row r="36" spans="2:57" s="13" customFormat="1" ht="12" customHeight="1">
      <c r="B36" s="99" t="s">
        <v>132</v>
      </c>
      <c r="C36" s="23" t="s">
        <v>201</v>
      </c>
      <c r="D36" s="75"/>
      <c r="E36" s="51"/>
      <c r="F36" s="51"/>
      <c r="G36" s="51"/>
      <c r="H36" s="51"/>
      <c r="I36" s="51"/>
      <c r="J36" s="51"/>
      <c r="K36" s="51"/>
      <c r="L36" s="52"/>
      <c r="M36" s="170">
        <f>VLOOKUP(B36,'[1]master'!$B$3:$Q$254,4,FALSE)</f>
        <v>87</v>
      </c>
      <c r="N36" s="19">
        <f>VLOOKUP(B36,'[1]master'!$B$4:$Q$254,5,FALSE)</f>
        <v>0.12315686114066005</v>
      </c>
      <c r="O36" s="19" t="str">
        <f>VLOOKUP(B36,'[1]master'!$B$4:$Q$254,13,FALSE)</f>
        <v>zero</v>
      </c>
      <c r="P36" s="19">
        <f>VLOOKUP(B36,'[1]master'!$B$4:$Q$254,14,FALSE)</f>
        <v>0</v>
      </c>
      <c r="Q36" s="19" t="str">
        <f>VLOOKUP(B36,'[1]master'!$B$4:$U$254,16,FALSE)</f>
        <v>zero</v>
      </c>
      <c r="R36" s="21">
        <v>87</v>
      </c>
      <c r="S36" s="22">
        <v>0.12315686114066005</v>
      </c>
      <c r="T36" s="22" t="s">
        <v>400</v>
      </c>
      <c r="U36" s="22">
        <v>0</v>
      </c>
      <c r="V36" s="22" t="s">
        <v>400</v>
      </c>
      <c r="W36" s="18">
        <f t="shared" si="29"/>
        <v>87</v>
      </c>
      <c r="X36" s="19">
        <f t="shared" si="30"/>
        <v>0.12315686114066005</v>
      </c>
      <c r="Y36" s="19" t="e">
        <f t="shared" si="31"/>
        <v>#VALUE!</v>
      </c>
      <c r="Z36" s="19">
        <f t="shared" si="32"/>
        <v>0</v>
      </c>
      <c r="AA36" s="20" t="e">
        <f t="shared" si="33"/>
        <v>#VALUE!</v>
      </c>
      <c r="AB36" s="18">
        <f t="shared" si="8"/>
        <v>87</v>
      </c>
      <c r="AC36" s="19">
        <f t="shared" si="9"/>
        <v>0.12315686114066005</v>
      </c>
      <c r="AD36" s="19" t="e">
        <f t="shared" si="10"/>
        <v>#VALUE!</v>
      </c>
      <c r="AE36" s="19" t="str">
        <f t="shared" si="11"/>
        <v>zero</v>
      </c>
      <c r="AF36" s="20" t="e">
        <f t="shared" si="12"/>
        <v>#VALUE!</v>
      </c>
      <c r="AG36" s="18">
        <f t="shared" si="34"/>
        <v>87</v>
      </c>
      <c r="AH36" s="19">
        <f t="shared" si="35"/>
        <v>0.12315686114066005</v>
      </c>
      <c r="AI36" s="19" t="e">
        <f t="shared" si="36"/>
        <v>#VALUE!</v>
      </c>
      <c r="AJ36" s="19" t="str">
        <f t="shared" si="37"/>
        <v>zero</v>
      </c>
      <c r="AK36" s="20" t="e">
        <f t="shared" si="38"/>
        <v>#VALUE!</v>
      </c>
      <c r="AL36" s="37">
        <f t="shared" si="24"/>
        <v>87</v>
      </c>
      <c r="AM36" s="38">
        <f t="shared" si="40"/>
        <v>0.12315686114066005</v>
      </c>
      <c r="AN36" s="39" t="e">
        <f t="shared" si="2"/>
        <v>#VALUE!</v>
      </c>
      <c r="AO36" s="38" t="str">
        <f t="shared" si="3"/>
        <v>zero</v>
      </c>
      <c r="AP36" s="40" t="e">
        <f t="shared" si="4"/>
        <v>#VALUE!</v>
      </c>
      <c r="AQ36" s="69" t="str">
        <f t="shared" si="18"/>
        <v>Blank</v>
      </c>
      <c r="AR36" s="69" t="str">
        <f t="shared" si="25"/>
        <v>Red</v>
      </c>
      <c r="AS36" s="69" t="str">
        <f t="shared" si="5"/>
        <v> </v>
      </c>
      <c r="AT36" s="69" t="str">
        <f t="shared" si="19"/>
        <v>Red</v>
      </c>
      <c r="AU36" s="69" t="str">
        <f t="shared" si="20"/>
        <v> </v>
      </c>
      <c r="AV36" s="69" t="str">
        <f t="shared" si="26"/>
        <v>Value</v>
      </c>
      <c r="AW36" s="69" t="str">
        <f t="shared" si="21"/>
        <v>OK</v>
      </c>
      <c r="AX36" s="69" t="str">
        <f t="shared" si="22"/>
        <v>Green</v>
      </c>
      <c r="AY36" s="70" t="str">
        <f t="shared" si="6"/>
        <v>Green</v>
      </c>
      <c r="AZ36" s="70" t="str">
        <f t="shared" si="27"/>
        <v>Green</v>
      </c>
      <c r="BA36" s="60" t="str">
        <f t="shared" si="39"/>
        <v> </v>
      </c>
      <c r="BB36" s="63" t="str">
        <f t="shared" si="7"/>
        <v>Green</v>
      </c>
      <c r="BC36" s="256"/>
      <c r="BE36" s="99" t="s">
        <v>132</v>
      </c>
    </row>
    <row r="37" spans="2:57" s="13" customFormat="1" ht="12" customHeight="1">
      <c r="B37" s="99" t="s">
        <v>133</v>
      </c>
      <c r="C37" s="23" t="s">
        <v>202</v>
      </c>
      <c r="D37" s="75"/>
      <c r="E37" s="51"/>
      <c r="F37" s="51"/>
      <c r="G37" s="51"/>
      <c r="H37" s="51"/>
      <c r="I37" s="51"/>
      <c r="J37" s="51"/>
      <c r="K37" s="51"/>
      <c r="L37" s="52"/>
      <c r="M37" s="170">
        <f>VLOOKUP(B37,'[1]master'!$B$3:$Q$254,4,FALSE)</f>
        <v>44</v>
      </c>
      <c r="N37" s="19">
        <f>VLOOKUP(B37,'[1]master'!$B$4:$Q$254,5,FALSE)</f>
        <v>0.0674467446744674</v>
      </c>
      <c r="O37" s="19" t="str">
        <f>VLOOKUP(B37,'[1]master'!$B$4:$Q$254,13,FALSE)</f>
        <v>zero</v>
      </c>
      <c r="P37" s="19">
        <f>VLOOKUP(B37,'[1]master'!$B$4:$Q$254,14,FALSE)</f>
        <v>0</v>
      </c>
      <c r="Q37" s="19" t="str">
        <f>VLOOKUP(B37,'[1]master'!$B$4:$U$254,16,FALSE)</f>
        <v>zero</v>
      </c>
      <c r="R37" s="21">
        <v>44</v>
      </c>
      <c r="S37" s="22">
        <v>0.0674467446744674</v>
      </c>
      <c r="T37" s="22" t="s">
        <v>400</v>
      </c>
      <c r="U37" s="22">
        <v>0</v>
      </c>
      <c r="V37" s="22" t="s">
        <v>400</v>
      </c>
      <c r="W37" s="18">
        <f t="shared" si="29"/>
        <v>44</v>
      </c>
      <c r="X37" s="19">
        <f t="shared" si="30"/>
        <v>0.0674467446744674</v>
      </c>
      <c r="Y37" s="19" t="e">
        <f t="shared" si="31"/>
        <v>#VALUE!</v>
      </c>
      <c r="Z37" s="19">
        <f t="shared" si="32"/>
        <v>0</v>
      </c>
      <c r="AA37" s="20" t="e">
        <f t="shared" si="33"/>
        <v>#VALUE!</v>
      </c>
      <c r="AB37" s="18">
        <f t="shared" si="8"/>
        <v>44</v>
      </c>
      <c r="AC37" s="19">
        <f t="shared" si="9"/>
        <v>0.0674467446744674</v>
      </c>
      <c r="AD37" s="19" t="e">
        <f t="shared" si="10"/>
        <v>#VALUE!</v>
      </c>
      <c r="AE37" s="19" t="str">
        <f t="shared" si="11"/>
        <v>zero</v>
      </c>
      <c r="AF37" s="20" t="e">
        <f t="shared" si="12"/>
        <v>#VALUE!</v>
      </c>
      <c r="AG37" s="18">
        <f t="shared" si="34"/>
        <v>44</v>
      </c>
      <c r="AH37" s="19">
        <f t="shared" si="35"/>
        <v>0.0674467446744674</v>
      </c>
      <c r="AI37" s="19" t="e">
        <f t="shared" si="36"/>
        <v>#VALUE!</v>
      </c>
      <c r="AJ37" s="19" t="str">
        <f t="shared" si="37"/>
        <v>zero</v>
      </c>
      <c r="AK37" s="20" t="e">
        <f t="shared" si="38"/>
        <v>#VALUE!</v>
      </c>
      <c r="AL37" s="37">
        <f t="shared" si="24"/>
        <v>44</v>
      </c>
      <c r="AM37" s="38">
        <f t="shared" si="40"/>
        <v>0.0674467446744674</v>
      </c>
      <c r="AN37" s="39" t="e">
        <f t="shared" si="2"/>
        <v>#VALUE!</v>
      </c>
      <c r="AO37" s="38" t="str">
        <f t="shared" si="3"/>
        <v>zero</v>
      </c>
      <c r="AP37" s="40" t="e">
        <f t="shared" si="4"/>
        <v>#VALUE!</v>
      </c>
      <c r="AQ37" s="69" t="str">
        <f t="shared" si="18"/>
        <v>Blank</v>
      </c>
      <c r="AR37" s="69" t="str">
        <f t="shared" si="25"/>
        <v>Red</v>
      </c>
      <c r="AS37" s="69" t="str">
        <f t="shared" si="5"/>
        <v> </v>
      </c>
      <c r="AT37" s="69" t="str">
        <f t="shared" si="19"/>
        <v>Red</v>
      </c>
      <c r="AU37" s="69" t="str">
        <f t="shared" si="20"/>
        <v> </v>
      </c>
      <c r="AV37" s="69" t="str">
        <f t="shared" si="26"/>
        <v>Value</v>
      </c>
      <c r="AW37" s="69" t="str">
        <f t="shared" si="21"/>
        <v>OK</v>
      </c>
      <c r="AX37" s="69" t="str">
        <f t="shared" si="22"/>
        <v>Green</v>
      </c>
      <c r="AY37" s="70" t="str">
        <f t="shared" si="6"/>
        <v>Green</v>
      </c>
      <c r="AZ37" s="70" t="str">
        <f t="shared" si="27"/>
        <v>Green</v>
      </c>
      <c r="BA37" s="60" t="str">
        <f t="shared" si="39"/>
        <v> </v>
      </c>
      <c r="BB37" s="63" t="str">
        <f t="shared" si="7"/>
        <v>Green</v>
      </c>
      <c r="BC37" s="256"/>
      <c r="BE37" s="99" t="s">
        <v>133</v>
      </c>
    </row>
    <row r="38" spans="2:57" s="13" customFormat="1" ht="12" customHeight="1" thickBot="1">
      <c r="B38" s="98" t="s">
        <v>134</v>
      </c>
      <c r="C38" s="24" t="s">
        <v>203</v>
      </c>
      <c r="D38" s="74"/>
      <c r="E38" s="49"/>
      <c r="F38" s="49"/>
      <c r="G38" s="49"/>
      <c r="H38" s="49"/>
      <c r="I38" s="51"/>
      <c r="J38" s="51"/>
      <c r="K38" s="49"/>
      <c r="L38" s="50"/>
      <c r="M38" s="170">
        <f>VLOOKUP(B38,'[1]master'!$B$3:$Q$254,4,FALSE)</f>
        <v>106</v>
      </c>
      <c r="N38" s="19">
        <f>VLOOKUP(B38,'[1]master'!$B$4:$Q$254,5,FALSE)</f>
        <v>0.14455991053650902</v>
      </c>
      <c r="O38" s="19" t="str">
        <f>VLOOKUP(B38,'[1]master'!$B$4:$Q$254,13,FALSE)</f>
        <v>zero</v>
      </c>
      <c r="P38" s="19">
        <f>VLOOKUP(B38,'[1]master'!$B$4:$Q$254,14,FALSE)</f>
        <v>0</v>
      </c>
      <c r="Q38" s="19" t="str">
        <f>VLOOKUP(B38,'[1]master'!$B$4:$U$254,16,FALSE)</f>
        <v>zero</v>
      </c>
      <c r="R38" s="21">
        <v>106</v>
      </c>
      <c r="S38" s="22">
        <v>0.14455991053650902</v>
      </c>
      <c r="T38" s="22" t="s">
        <v>400</v>
      </c>
      <c r="U38" s="22">
        <v>0</v>
      </c>
      <c r="V38" s="22" t="s">
        <v>400</v>
      </c>
      <c r="W38" s="18">
        <f t="shared" si="29"/>
        <v>106</v>
      </c>
      <c r="X38" s="19">
        <f t="shared" si="30"/>
        <v>0.14455991053650902</v>
      </c>
      <c r="Y38" s="19" t="e">
        <f t="shared" si="31"/>
        <v>#VALUE!</v>
      </c>
      <c r="Z38" s="19">
        <f t="shared" si="32"/>
        <v>0</v>
      </c>
      <c r="AA38" s="20" t="e">
        <f t="shared" si="33"/>
        <v>#VALUE!</v>
      </c>
      <c r="AB38" s="18">
        <f t="shared" si="8"/>
        <v>106</v>
      </c>
      <c r="AC38" s="19">
        <f t="shared" si="9"/>
        <v>0.14455991053650902</v>
      </c>
      <c r="AD38" s="19" t="e">
        <f t="shared" si="10"/>
        <v>#VALUE!</v>
      </c>
      <c r="AE38" s="19" t="str">
        <f t="shared" si="11"/>
        <v>zero</v>
      </c>
      <c r="AF38" s="20" t="e">
        <f t="shared" si="12"/>
        <v>#VALUE!</v>
      </c>
      <c r="AG38" s="18">
        <f t="shared" si="34"/>
        <v>106</v>
      </c>
      <c r="AH38" s="19">
        <f t="shared" si="35"/>
        <v>0.14455991053650902</v>
      </c>
      <c r="AI38" s="19" t="e">
        <f t="shared" si="36"/>
        <v>#VALUE!</v>
      </c>
      <c r="AJ38" s="19" t="str">
        <f t="shared" si="37"/>
        <v>zero</v>
      </c>
      <c r="AK38" s="20" t="e">
        <f t="shared" si="38"/>
        <v>#VALUE!</v>
      </c>
      <c r="AL38" s="37">
        <f t="shared" si="24"/>
        <v>106</v>
      </c>
      <c r="AM38" s="42">
        <f t="shared" si="40"/>
        <v>0.14455991053650902</v>
      </c>
      <c r="AN38" s="43" t="e">
        <f t="shared" si="2"/>
        <v>#VALUE!</v>
      </c>
      <c r="AO38" s="42" t="str">
        <f t="shared" si="3"/>
        <v>zero</v>
      </c>
      <c r="AP38" s="41" t="e">
        <f t="shared" si="4"/>
        <v>#VALUE!</v>
      </c>
      <c r="AQ38" s="69" t="str">
        <f aca="true" t="shared" si="41" ref="AQ38:AQ69">IF(K38&lt;&gt;"","Value","Blank")</f>
        <v>Blank</v>
      </c>
      <c r="AR38" s="69" t="str">
        <f aca="true" t="shared" si="42" ref="AR38:AR69">IF(K38&gt;=0.4,"Green","Red")</f>
        <v>Red</v>
      </c>
      <c r="AS38" s="69" t="str">
        <f aca="true" t="shared" si="43" ref="AS38:AS69">IF(OR(AND(K38&lt;=0.4,I38&gt;=80),AND(K38&gt;0.4,K38&lt;=0.6)),"Amber"," ")</f>
        <v> </v>
      </c>
      <c r="AT38" s="69" t="str">
        <f aca="true" t="shared" si="44" ref="AT38:AT69">IF(AS38=" ",AR38,AS38)</f>
        <v>Red</v>
      </c>
      <c r="AU38" s="69" t="str">
        <f aca="true" t="shared" si="45" ref="AU38:AU69">IF(AQ38="Value",AT38," ")</f>
        <v> </v>
      </c>
      <c r="AV38" s="69" t="str">
        <f aca="true" t="shared" si="46" ref="AV38:AV69">IF(U38&lt;&gt;" ","Value","Blank")</f>
        <v>Value</v>
      </c>
      <c r="AW38" s="69" t="str">
        <f t="shared" si="21"/>
        <v>OK</v>
      </c>
      <c r="AX38" s="69" t="str">
        <f aca="true" t="shared" si="47" ref="AX38:AX69">IF(U38&gt;0.1,"Red","Green")</f>
        <v>Green</v>
      </c>
      <c r="AY38" s="70" t="str">
        <f aca="true" t="shared" si="48" ref="AY38:AY69">IF(AND(AV38="Value"),AX38," ")</f>
        <v>Green</v>
      </c>
      <c r="AZ38" s="70" t="str">
        <f t="shared" si="27"/>
        <v>Green</v>
      </c>
      <c r="BA38" s="61" t="str">
        <f t="shared" si="39"/>
        <v> </v>
      </c>
      <c r="BB38" s="64" t="str">
        <f aca="true" t="shared" si="49" ref="BB38:BB69">AZ38</f>
        <v>Green</v>
      </c>
      <c r="BC38" s="259"/>
      <c r="BE38" s="98" t="s">
        <v>134</v>
      </c>
    </row>
    <row r="39" spans="2:58" s="13" customFormat="1" ht="12" customHeight="1" thickTop="1">
      <c r="B39" s="171" t="s">
        <v>75</v>
      </c>
      <c r="C39" s="172" t="s">
        <v>9</v>
      </c>
      <c r="D39" s="173" t="str">
        <f>VLOOKUP(B39,'[1]kappa_Master'!$A$2:$M$318,3,FALSE)</f>
        <v>Derived</v>
      </c>
      <c r="E39" s="174">
        <f>VLOOKUP(B39,'[1]kappa_Master'!$A$2:$M$318,4,FALSE)</f>
        <v>2</v>
      </c>
      <c r="F39" s="174">
        <v>303</v>
      </c>
      <c r="G39" s="175">
        <v>301</v>
      </c>
      <c r="H39" s="175">
        <v>2</v>
      </c>
      <c r="I39" s="176">
        <v>99.3</v>
      </c>
      <c r="J39" s="176">
        <v>97.3945909442</v>
      </c>
      <c r="K39" s="176">
        <v>0.747</v>
      </c>
      <c r="L39" s="176">
        <f>VLOOKUP(B39,'[1]kappa_Master'!$A$2:$M$318,8,FALSE)</f>
        <v>0.173</v>
      </c>
      <c r="M39" s="170" t="e">
        <f>VLOOKUP(B39,'[1]master'!$B$3:$Q$254,4,FALSE)</f>
        <v>#N/A</v>
      </c>
      <c r="N39" s="19" t="e">
        <f>VLOOKUP(B39,'[1]master'!$B$4:$Q$254,5,FALSE)</f>
        <v>#N/A</v>
      </c>
      <c r="O39" s="19" t="e">
        <f>VLOOKUP(B39,'[1]master'!$B$4:$Q$254,13,FALSE)</f>
        <v>#N/A</v>
      </c>
      <c r="P39" s="19" t="e">
        <f>VLOOKUP(B39,'[1]master'!$B$4:$Q$254,14,FALSE)</f>
        <v>#N/A</v>
      </c>
      <c r="Q39" s="19" t="e">
        <f>VLOOKUP(B39,'[1]master'!$B$4:$U$254,16,FALSE)</f>
        <v>#N/A</v>
      </c>
      <c r="R39" s="21" t="s">
        <v>23</v>
      </c>
      <c r="S39" s="22" t="s">
        <v>23</v>
      </c>
      <c r="T39" s="22" t="s">
        <v>23</v>
      </c>
      <c r="U39" s="22" t="s">
        <v>23</v>
      </c>
      <c r="V39" s="22"/>
      <c r="W39" s="18" t="str">
        <f t="shared" si="29"/>
        <v> </v>
      </c>
      <c r="X39" s="19" t="str">
        <f t="shared" si="30"/>
        <v> </v>
      </c>
      <c r="Y39" s="19" t="str">
        <f t="shared" si="31"/>
        <v> </v>
      </c>
      <c r="Z39" s="19" t="str">
        <f t="shared" si="32"/>
        <v> </v>
      </c>
      <c r="AA39" s="20">
        <f t="shared" si="33"/>
        <v>0</v>
      </c>
      <c r="AB39" s="18" t="str">
        <f t="shared" si="8"/>
        <v> </v>
      </c>
      <c r="AC39" s="19" t="str">
        <f t="shared" si="9"/>
        <v> </v>
      </c>
      <c r="AD39" s="19" t="str">
        <f t="shared" si="10"/>
        <v> </v>
      </c>
      <c r="AE39" s="19" t="str">
        <f t="shared" si="11"/>
        <v> </v>
      </c>
      <c r="AF39" s="20" t="str">
        <f t="shared" si="12"/>
        <v>zero</v>
      </c>
      <c r="AG39" s="18" t="str">
        <f t="shared" si="34"/>
        <v> </v>
      </c>
      <c r="AH39" s="19" t="str">
        <f t="shared" si="35"/>
        <v> </v>
      </c>
      <c r="AI39" s="19" t="str">
        <f t="shared" si="36"/>
        <v> </v>
      </c>
      <c r="AJ39" s="19" t="str">
        <f t="shared" si="37"/>
        <v> </v>
      </c>
      <c r="AK39" s="20" t="str">
        <f t="shared" si="38"/>
        <v>zero</v>
      </c>
      <c r="AL39" s="37" t="e">
        <f t="shared" si="24"/>
        <v>#N/A</v>
      </c>
      <c r="AM39" s="26" t="e">
        <f t="shared" si="40"/>
        <v>#N/A</v>
      </c>
      <c r="AN39" s="26" t="e">
        <f t="shared" si="2"/>
        <v>#N/A</v>
      </c>
      <c r="AO39" s="26" t="e">
        <f t="shared" si="3"/>
        <v>#N/A</v>
      </c>
      <c r="AP39" s="35" t="e">
        <f t="shared" si="4"/>
        <v>#N/A</v>
      </c>
      <c r="AQ39" s="69" t="str">
        <f t="shared" si="41"/>
        <v>Value</v>
      </c>
      <c r="AR39" s="69" t="str">
        <f t="shared" si="42"/>
        <v>Green</v>
      </c>
      <c r="AS39" s="69" t="str">
        <f t="shared" si="43"/>
        <v> </v>
      </c>
      <c r="AT39" s="69" t="str">
        <f t="shared" si="44"/>
        <v>Green</v>
      </c>
      <c r="AU39" s="69" t="str">
        <f t="shared" si="45"/>
        <v>Green</v>
      </c>
      <c r="AV39" s="69" t="str">
        <f t="shared" si="46"/>
        <v>Blank</v>
      </c>
      <c r="AW39" s="69" t="e">
        <f t="shared" si="21"/>
        <v>#N/A</v>
      </c>
      <c r="AX39" s="69" t="str">
        <f t="shared" si="47"/>
        <v>Red</v>
      </c>
      <c r="AY39" s="70" t="str">
        <f t="shared" si="48"/>
        <v> </v>
      </c>
      <c r="AZ39" s="70" t="e">
        <f aca="true" t="shared" si="50" ref="AZ39:AZ70">IF(AW39="negligible","N/A",AY39)</f>
        <v>#N/A</v>
      </c>
      <c r="BA39" s="66" t="str">
        <f t="shared" si="39"/>
        <v>Green</v>
      </c>
      <c r="BB39" s="62" t="e">
        <f t="shared" si="49"/>
        <v>#N/A</v>
      </c>
      <c r="BC39" s="255" t="s">
        <v>221</v>
      </c>
      <c r="BE39" s="171" t="s">
        <v>75</v>
      </c>
      <c r="BF39" s="13" t="str">
        <f>VLOOKUP(BE39,'[2]Final RAG'!$A$2:$F$309,6,FALSE)</f>
        <v>Green</v>
      </c>
    </row>
    <row r="40" spans="2:57" s="13" customFormat="1" ht="12" customHeight="1">
      <c r="B40" s="190" t="s">
        <v>76</v>
      </c>
      <c r="C40" s="178" t="s">
        <v>156</v>
      </c>
      <c r="D40" s="179"/>
      <c r="E40" s="180"/>
      <c r="F40" s="180"/>
      <c r="G40" s="180"/>
      <c r="H40" s="180"/>
      <c r="I40" s="180"/>
      <c r="J40" s="180"/>
      <c r="K40" s="180"/>
      <c r="L40" s="181"/>
      <c r="M40" s="170">
        <f>VLOOKUP(B40,'[1]master'!$B$3:$Q$254,4,FALSE)</f>
        <v>8</v>
      </c>
      <c r="N40" s="19">
        <f>VLOOKUP(B40,'[1]master'!$B$4:$Q$254,5,FALSE)</f>
        <v>0.013048577585031293</v>
      </c>
      <c r="O40" s="19" t="str">
        <f>VLOOKUP(B40,'[1]master'!$B$4:$Q$254,13,FALSE)</f>
        <v>-</v>
      </c>
      <c r="P40" s="19" t="str">
        <f>VLOOKUP(B40,'[1]master'!$B$4:$Q$254,14,FALSE)</f>
        <v>-</v>
      </c>
      <c r="Q40" s="19" t="str">
        <f>VLOOKUP(B40,'[1]master'!$B$4:$U$254,16,FALSE)</f>
        <v>-</v>
      </c>
      <c r="R40" s="21">
        <v>8</v>
      </c>
      <c r="S40" s="22">
        <v>0.013048577585031293</v>
      </c>
      <c r="T40" s="22" t="s">
        <v>401</v>
      </c>
      <c r="U40" s="22" t="s">
        <v>401</v>
      </c>
      <c r="V40" s="22" t="s">
        <v>401</v>
      </c>
      <c r="W40" s="18">
        <f t="shared" si="29"/>
        <v>8</v>
      </c>
      <c r="X40" s="19">
        <f t="shared" si="30"/>
        <v>0.013048577585031293</v>
      </c>
      <c r="Y40" s="19" t="e">
        <f t="shared" si="31"/>
        <v>#VALUE!</v>
      </c>
      <c r="Z40" s="19" t="str">
        <f t="shared" si="32"/>
        <v>-</v>
      </c>
      <c r="AA40" s="20" t="e">
        <f t="shared" si="33"/>
        <v>#VALUE!</v>
      </c>
      <c r="AB40" s="18">
        <f t="shared" si="8"/>
        <v>8</v>
      </c>
      <c r="AC40" s="19">
        <f t="shared" si="9"/>
        <v>0.013048577585031293</v>
      </c>
      <c r="AD40" s="19" t="e">
        <f t="shared" si="10"/>
        <v>#VALUE!</v>
      </c>
      <c r="AE40" s="19" t="str">
        <f t="shared" si="11"/>
        <v>-</v>
      </c>
      <c r="AF40" s="20" t="e">
        <f t="shared" si="12"/>
        <v>#VALUE!</v>
      </c>
      <c r="AG40" s="18">
        <f t="shared" si="34"/>
        <v>8</v>
      </c>
      <c r="AH40" s="19">
        <f t="shared" si="35"/>
        <v>0.013048577585031293</v>
      </c>
      <c r="AI40" s="19" t="e">
        <f t="shared" si="36"/>
        <v>#VALUE!</v>
      </c>
      <c r="AJ40" s="19" t="str">
        <f t="shared" si="37"/>
        <v>-</v>
      </c>
      <c r="AK40" s="20" t="e">
        <f t="shared" si="38"/>
        <v>#VALUE!</v>
      </c>
      <c r="AL40" s="37">
        <f t="shared" si="24"/>
        <v>8</v>
      </c>
      <c r="AM40" s="38" t="str">
        <f t="shared" si="40"/>
        <v>*</v>
      </c>
      <c r="AN40" s="39" t="str">
        <f t="shared" si="2"/>
        <v>*</v>
      </c>
      <c r="AO40" s="38" t="str">
        <f t="shared" si="3"/>
        <v>*</v>
      </c>
      <c r="AP40" s="40" t="str">
        <f t="shared" si="4"/>
        <v>*</v>
      </c>
      <c r="AQ40" s="69" t="str">
        <f t="shared" si="41"/>
        <v>Blank</v>
      </c>
      <c r="AR40" s="69" t="str">
        <f t="shared" si="42"/>
        <v>Red</v>
      </c>
      <c r="AS40" s="69" t="str">
        <f t="shared" si="43"/>
        <v> </v>
      </c>
      <c r="AT40" s="69" t="str">
        <f t="shared" si="44"/>
        <v>Red</v>
      </c>
      <c r="AU40" s="69" t="str">
        <f t="shared" si="45"/>
        <v> </v>
      </c>
      <c r="AV40" s="69" t="str">
        <f t="shared" si="46"/>
        <v>Value</v>
      </c>
      <c r="AW40" s="69" t="str">
        <f t="shared" si="21"/>
        <v>negligible</v>
      </c>
      <c r="AX40" s="69" t="str">
        <f t="shared" si="47"/>
        <v>Red</v>
      </c>
      <c r="AY40" s="70" t="str">
        <f t="shared" si="48"/>
        <v>Red</v>
      </c>
      <c r="AZ40" s="70" t="str">
        <f t="shared" si="50"/>
        <v>N/A</v>
      </c>
      <c r="BA40" s="67" t="str">
        <f t="shared" si="39"/>
        <v> </v>
      </c>
      <c r="BB40" s="63" t="str">
        <f t="shared" si="49"/>
        <v>N/A</v>
      </c>
      <c r="BC40" s="256"/>
      <c r="BE40" s="190" t="s">
        <v>76</v>
      </c>
    </row>
    <row r="41" spans="2:57" s="13" customFormat="1" ht="12" customHeight="1" thickBot="1">
      <c r="B41" s="191" t="s">
        <v>77</v>
      </c>
      <c r="C41" s="183" t="s">
        <v>157</v>
      </c>
      <c r="D41" s="184"/>
      <c r="E41" s="185"/>
      <c r="F41" s="185"/>
      <c r="G41" s="185"/>
      <c r="H41" s="185"/>
      <c r="I41" s="185"/>
      <c r="J41" s="185"/>
      <c r="K41" s="185"/>
      <c r="L41" s="186"/>
      <c r="M41" s="170">
        <f>VLOOKUP(B41,'[1]master'!$B$3:$Q$254,4,FALSE)</f>
        <v>598</v>
      </c>
      <c r="N41" s="19">
        <f>VLOOKUP(B41,'[1]master'!$B$4:$Q$254,5,FALSE)</f>
        <v>0.013048577585031293</v>
      </c>
      <c r="O41" s="19" t="str">
        <f>VLOOKUP(B41,'[1]master'!$B$4:$Q$254,13,FALSE)</f>
        <v>zero</v>
      </c>
      <c r="P41" s="19">
        <f>VLOOKUP(B41,'[1]master'!$B$4:$Q$254,14,FALSE)</f>
        <v>0</v>
      </c>
      <c r="Q41" s="19" t="str">
        <f>VLOOKUP(B41,'[1]master'!$B$4:$U$254,16,FALSE)</f>
        <v>zero</v>
      </c>
      <c r="R41" s="21">
        <v>598</v>
      </c>
      <c r="S41" s="22">
        <v>0.013048577585031293</v>
      </c>
      <c r="T41" s="22" t="s">
        <v>400</v>
      </c>
      <c r="U41" s="22">
        <v>0</v>
      </c>
      <c r="V41" s="22" t="s">
        <v>400</v>
      </c>
      <c r="W41" s="18">
        <f t="shared" si="29"/>
        <v>598</v>
      </c>
      <c r="X41" s="19">
        <f t="shared" si="30"/>
        <v>0.013048577585031293</v>
      </c>
      <c r="Y41" s="19" t="e">
        <f t="shared" si="31"/>
        <v>#VALUE!</v>
      </c>
      <c r="Z41" s="19">
        <f t="shared" si="32"/>
        <v>0</v>
      </c>
      <c r="AA41" s="20" t="e">
        <f t="shared" si="33"/>
        <v>#VALUE!</v>
      </c>
      <c r="AB41" s="18">
        <f t="shared" si="8"/>
        <v>598</v>
      </c>
      <c r="AC41" s="19">
        <f t="shared" si="9"/>
        <v>0.013048577585031293</v>
      </c>
      <c r="AD41" s="19" t="e">
        <f t="shared" si="10"/>
        <v>#VALUE!</v>
      </c>
      <c r="AE41" s="19" t="str">
        <f t="shared" si="11"/>
        <v>zero</v>
      </c>
      <c r="AF41" s="20" t="e">
        <f t="shared" si="12"/>
        <v>#VALUE!</v>
      </c>
      <c r="AG41" s="18">
        <f t="shared" si="34"/>
        <v>598</v>
      </c>
      <c r="AH41" s="19">
        <f t="shared" si="35"/>
        <v>0.013048577585031293</v>
      </c>
      <c r="AI41" s="19" t="e">
        <f t="shared" si="36"/>
        <v>#VALUE!</v>
      </c>
      <c r="AJ41" s="19" t="str">
        <f t="shared" si="37"/>
        <v>zero</v>
      </c>
      <c r="AK41" s="20" t="e">
        <f t="shared" si="38"/>
        <v>#VALUE!</v>
      </c>
      <c r="AL41" s="37">
        <f t="shared" si="24"/>
        <v>598</v>
      </c>
      <c r="AM41" s="42">
        <f t="shared" si="40"/>
        <v>0.013048577585031293</v>
      </c>
      <c r="AN41" s="43" t="e">
        <f t="shared" si="2"/>
        <v>#VALUE!</v>
      </c>
      <c r="AO41" s="42" t="str">
        <f t="shared" si="3"/>
        <v>zero</v>
      </c>
      <c r="AP41" s="41" t="e">
        <f t="shared" si="4"/>
        <v>#VALUE!</v>
      </c>
      <c r="AQ41" s="69" t="str">
        <f t="shared" si="41"/>
        <v>Blank</v>
      </c>
      <c r="AR41" s="69" t="str">
        <f t="shared" si="42"/>
        <v>Red</v>
      </c>
      <c r="AS41" s="69" t="str">
        <f t="shared" si="43"/>
        <v> </v>
      </c>
      <c r="AT41" s="69" t="str">
        <f t="shared" si="44"/>
        <v>Red</v>
      </c>
      <c r="AU41" s="69" t="str">
        <f t="shared" si="45"/>
        <v> </v>
      </c>
      <c r="AV41" s="69" t="str">
        <f t="shared" si="46"/>
        <v>Value</v>
      </c>
      <c r="AW41" s="69" t="str">
        <f t="shared" si="21"/>
        <v>OK</v>
      </c>
      <c r="AX41" s="69" t="str">
        <f t="shared" si="47"/>
        <v>Green</v>
      </c>
      <c r="AY41" s="70" t="str">
        <f t="shared" si="48"/>
        <v>Green</v>
      </c>
      <c r="AZ41" s="70" t="str">
        <f t="shared" si="50"/>
        <v>Green</v>
      </c>
      <c r="BA41" s="61" t="str">
        <f t="shared" si="39"/>
        <v> </v>
      </c>
      <c r="BB41" s="64" t="str">
        <f t="shared" si="49"/>
        <v>Green</v>
      </c>
      <c r="BC41" s="259"/>
      <c r="BE41" s="191" t="s">
        <v>77</v>
      </c>
    </row>
    <row r="42" spans="2:57" s="13" customFormat="1" ht="12" customHeight="1" thickTop="1">
      <c r="B42" s="94" t="s">
        <v>61</v>
      </c>
      <c r="C42" s="17" t="s">
        <v>5</v>
      </c>
      <c r="D42" s="72" t="str">
        <f>VLOOKUP(B42,'[1]kappa_Master'!$A$2:$M$318,3,FALSE)</f>
        <v>Questionnaire</v>
      </c>
      <c r="E42" s="44">
        <f>VLOOKUP(B42,'[1]kappa_Master'!$A$2:$M$318,4,FALSE)</f>
        <v>3</v>
      </c>
      <c r="F42" s="44">
        <f>FMTCONST!D33</f>
        <v>303</v>
      </c>
      <c r="G42" s="45">
        <f>FMTCONST!D32</f>
        <v>282</v>
      </c>
      <c r="H42" s="45">
        <f>FMTCONST!D31</f>
        <v>21</v>
      </c>
      <c r="I42" s="46">
        <f>VLOOKUP(B42,'[1]kappa_Master'!$A$2:$M$318,5,FALSE)</f>
        <v>93.1</v>
      </c>
      <c r="J42" s="46">
        <f>VLOOKUP(B42,'[1]kappa_Master'!$A$2:$M$318,6,FALSE)</f>
        <v>78.9170996308</v>
      </c>
      <c r="K42" s="46">
        <f>VLOOKUP(B42,'[1]kappa_Master'!$A$2:$M$318,7,FALSE)</f>
        <v>0.671</v>
      </c>
      <c r="L42" s="46">
        <f>VLOOKUP(B42,'[1]kappa_Master'!$A$2:$M$318,8,FALSE)</f>
        <v>0.066</v>
      </c>
      <c r="M42" s="170" t="e">
        <f>VLOOKUP(B42,'[1]master'!$B$3:$Q$254,4,FALSE)</f>
        <v>#N/A</v>
      </c>
      <c r="N42" s="19" t="e">
        <f>VLOOKUP(B42,'[1]master'!$B$4:$Q$254,5,FALSE)</f>
        <v>#N/A</v>
      </c>
      <c r="O42" s="19" t="e">
        <f>VLOOKUP(B42,'[1]master'!$B$4:$Q$254,13,FALSE)</f>
        <v>#N/A</v>
      </c>
      <c r="P42" s="19" t="e">
        <f>VLOOKUP(B42,'[1]master'!$B$4:$Q$254,14,FALSE)</f>
        <v>#N/A</v>
      </c>
      <c r="Q42" s="19" t="e">
        <f>VLOOKUP(B42,'[1]master'!$B$4:$U$254,16,FALSE)</f>
        <v>#N/A</v>
      </c>
      <c r="R42" s="21" t="s">
        <v>23</v>
      </c>
      <c r="S42" s="22" t="s">
        <v>23</v>
      </c>
      <c r="T42" s="22" t="s">
        <v>23</v>
      </c>
      <c r="U42" s="22" t="s">
        <v>23</v>
      </c>
      <c r="V42" s="22"/>
      <c r="W42" s="18" t="str">
        <f t="shared" si="29"/>
        <v> </v>
      </c>
      <c r="X42" s="19" t="str">
        <f t="shared" si="30"/>
        <v> </v>
      </c>
      <c r="Y42" s="19" t="str">
        <f t="shared" si="31"/>
        <v> </v>
      </c>
      <c r="Z42" s="19" t="str">
        <f t="shared" si="32"/>
        <v> </v>
      </c>
      <c r="AA42" s="20">
        <f t="shared" si="33"/>
        <v>0</v>
      </c>
      <c r="AB42" s="18" t="str">
        <f t="shared" si="8"/>
        <v> </v>
      </c>
      <c r="AC42" s="19" t="str">
        <f t="shared" si="9"/>
        <v> </v>
      </c>
      <c r="AD42" s="19" t="str">
        <f t="shared" si="10"/>
        <v> </v>
      </c>
      <c r="AE42" s="19" t="str">
        <f t="shared" si="11"/>
        <v> </v>
      </c>
      <c r="AF42" s="20" t="str">
        <f t="shared" si="12"/>
        <v>zero</v>
      </c>
      <c r="AG42" s="18" t="str">
        <f t="shared" si="34"/>
        <v> </v>
      </c>
      <c r="AH42" s="19" t="str">
        <f t="shared" si="35"/>
        <v> </v>
      </c>
      <c r="AI42" s="19" t="str">
        <f t="shared" si="36"/>
        <v> </v>
      </c>
      <c r="AJ42" s="19" t="str">
        <f t="shared" si="37"/>
        <v> </v>
      </c>
      <c r="AK42" s="20" t="str">
        <f t="shared" si="38"/>
        <v>zero</v>
      </c>
      <c r="AL42" s="37" t="e">
        <f t="shared" si="24"/>
        <v>#N/A</v>
      </c>
      <c r="AM42" s="26" t="e">
        <f t="shared" si="40"/>
        <v>#N/A</v>
      </c>
      <c r="AN42" s="26" t="e">
        <f t="shared" si="2"/>
        <v>#N/A</v>
      </c>
      <c r="AO42" s="26" t="e">
        <f t="shared" si="3"/>
        <v>#N/A</v>
      </c>
      <c r="AP42" s="35" t="e">
        <f t="shared" si="4"/>
        <v>#N/A</v>
      </c>
      <c r="AQ42" s="69" t="str">
        <f t="shared" si="41"/>
        <v>Value</v>
      </c>
      <c r="AR42" s="69" t="str">
        <f t="shared" si="42"/>
        <v>Green</v>
      </c>
      <c r="AS42" s="69" t="str">
        <f t="shared" si="43"/>
        <v> </v>
      </c>
      <c r="AT42" s="69" t="str">
        <f t="shared" si="44"/>
        <v>Green</v>
      </c>
      <c r="AU42" s="69" t="str">
        <f t="shared" si="45"/>
        <v>Green</v>
      </c>
      <c r="AV42" s="69" t="str">
        <f t="shared" si="46"/>
        <v>Blank</v>
      </c>
      <c r="AW42" s="69" t="e">
        <f t="shared" si="21"/>
        <v>#N/A</v>
      </c>
      <c r="AX42" s="69" t="str">
        <f t="shared" si="47"/>
        <v>Red</v>
      </c>
      <c r="AY42" s="70" t="str">
        <f t="shared" si="48"/>
        <v> </v>
      </c>
      <c r="AZ42" s="70" t="e">
        <f t="shared" si="50"/>
        <v>#N/A</v>
      </c>
      <c r="BA42" s="66" t="str">
        <f t="shared" si="39"/>
        <v>Green</v>
      </c>
      <c r="BB42" s="62" t="e">
        <f t="shared" si="49"/>
        <v>#N/A</v>
      </c>
      <c r="BC42" s="255" t="s">
        <v>221</v>
      </c>
      <c r="BE42" s="94" t="s">
        <v>61</v>
      </c>
    </row>
    <row r="43" spans="2:57" s="13" customFormat="1" ht="12" customHeight="1">
      <c r="B43" s="95" t="s">
        <v>62</v>
      </c>
      <c r="C43" s="23" t="s">
        <v>149</v>
      </c>
      <c r="D43" s="73"/>
      <c r="E43" s="47"/>
      <c r="F43" s="47"/>
      <c r="G43" s="47"/>
      <c r="H43" s="47"/>
      <c r="I43" s="47"/>
      <c r="J43" s="47"/>
      <c r="K43" s="47"/>
      <c r="L43" s="48"/>
      <c r="M43" s="170">
        <f>VLOOKUP(B43,'[1]master'!$B$3:$Q$254,4,FALSE)</f>
        <v>536</v>
      </c>
      <c r="N43" s="19">
        <f>VLOOKUP(B43,'[1]master'!$B$4:$Q$254,5,FALSE)</f>
        <v>0.10233750647792111</v>
      </c>
      <c r="O43" s="19" t="str">
        <f>VLOOKUP(B43,'[1]master'!$B$4:$Q$254,13,FALSE)</f>
        <v>zero</v>
      </c>
      <c r="P43" s="19">
        <f>VLOOKUP(B43,'[1]master'!$B$4:$Q$254,14,FALSE)</f>
        <v>0</v>
      </c>
      <c r="Q43" s="19" t="str">
        <f>VLOOKUP(B43,'[1]master'!$B$4:$U$254,16,FALSE)</f>
        <v>zero</v>
      </c>
      <c r="R43" s="21">
        <v>536</v>
      </c>
      <c r="S43" s="22">
        <v>0.10233750647792111</v>
      </c>
      <c r="T43" s="22" t="s">
        <v>400</v>
      </c>
      <c r="U43" s="22">
        <v>0</v>
      </c>
      <c r="V43" s="22" t="s">
        <v>400</v>
      </c>
      <c r="W43" s="18">
        <f t="shared" si="29"/>
        <v>536</v>
      </c>
      <c r="X43" s="19">
        <f t="shared" si="30"/>
        <v>0.10233750647792111</v>
      </c>
      <c r="Y43" s="19" t="e">
        <f t="shared" si="31"/>
        <v>#VALUE!</v>
      </c>
      <c r="Z43" s="19">
        <f t="shared" si="32"/>
        <v>0</v>
      </c>
      <c r="AA43" s="20" t="e">
        <f t="shared" si="33"/>
        <v>#VALUE!</v>
      </c>
      <c r="AB43" s="18">
        <f t="shared" si="8"/>
        <v>536</v>
      </c>
      <c r="AC43" s="19">
        <f t="shared" si="9"/>
        <v>0.10233750647792111</v>
      </c>
      <c r="AD43" s="19" t="e">
        <f t="shared" si="10"/>
        <v>#VALUE!</v>
      </c>
      <c r="AE43" s="19" t="str">
        <f t="shared" si="11"/>
        <v>zero</v>
      </c>
      <c r="AF43" s="20" t="e">
        <f t="shared" si="12"/>
        <v>#VALUE!</v>
      </c>
      <c r="AG43" s="18">
        <f t="shared" si="34"/>
        <v>536</v>
      </c>
      <c r="AH43" s="19">
        <f t="shared" si="35"/>
        <v>0.10233750647792111</v>
      </c>
      <c r="AI43" s="19" t="e">
        <f t="shared" si="36"/>
        <v>#VALUE!</v>
      </c>
      <c r="AJ43" s="19" t="str">
        <f t="shared" si="37"/>
        <v>zero</v>
      </c>
      <c r="AK43" s="20" t="e">
        <f t="shared" si="38"/>
        <v>#VALUE!</v>
      </c>
      <c r="AL43" s="37">
        <f t="shared" si="24"/>
        <v>536</v>
      </c>
      <c r="AM43" s="38">
        <f t="shared" si="1"/>
        <v>0.10233750647792111</v>
      </c>
      <c r="AN43" s="39" t="e">
        <f t="shared" si="2"/>
        <v>#VALUE!</v>
      </c>
      <c r="AO43" s="38" t="str">
        <f t="shared" si="3"/>
        <v>zero</v>
      </c>
      <c r="AP43" s="40" t="e">
        <f t="shared" si="4"/>
        <v>#VALUE!</v>
      </c>
      <c r="AQ43" s="69" t="str">
        <f t="shared" si="41"/>
        <v>Blank</v>
      </c>
      <c r="AR43" s="69" t="str">
        <f t="shared" si="42"/>
        <v>Red</v>
      </c>
      <c r="AS43" s="69" t="str">
        <f t="shared" si="43"/>
        <v> </v>
      </c>
      <c r="AT43" s="69" t="str">
        <f t="shared" si="44"/>
        <v>Red</v>
      </c>
      <c r="AU43" s="69" t="str">
        <f t="shared" si="45"/>
        <v> </v>
      </c>
      <c r="AV43" s="69" t="str">
        <f t="shared" si="46"/>
        <v>Value</v>
      </c>
      <c r="AW43" s="69" t="str">
        <f t="shared" si="21"/>
        <v>OK</v>
      </c>
      <c r="AX43" s="69" t="str">
        <f t="shared" si="47"/>
        <v>Green</v>
      </c>
      <c r="AY43" s="70" t="str">
        <f t="shared" si="48"/>
        <v>Green</v>
      </c>
      <c r="AZ43" s="70" t="str">
        <f t="shared" si="50"/>
        <v>Green</v>
      </c>
      <c r="BA43" s="67" t="str">
        <f t="shared" si="39"/>
        <v> </v>
      </c>
      <c r="BB43" s="63" t="str">
        <f t="shared" si="49"/>
        <v>Green</v>
      </c>
      <c r="BC43" s="256"/>
      <c r="BE43" s="95" t="s">
        <v>62</v>
      </c>
    </row>
    <row r="44" spans="2:57" s="13" customFormat="1" ht="12" customHeight="1">
      <c r="B44" s="95" t="s">
        <v>63</v>
      </c>
      <c r="C44" s="23" t="s">
        <v>150</v>
      </c>
      <c r="D44" s="75"/>
      <c r="E44" s="51"/>
      <c r="F44" s="51"/>
      <c r="G44" s="51"/>
      <c r="H44" s="51"/>
      <c r="I44" s="51"/>
      <c r="J44" s="51"/>
      <c r="K44" s="51"/>
      <c r="L44" s="52"/>
      <c r="M44" s="170">
        <f>VLOOKUP(B44,'[1]master'!$B$3:$Q$254,4,FALSE)</f>
        <v>41</v>
      </c>
      <c r="N44" s="19">
        <f>VLOOKUP(B44,'[1]master'!$B$4:$Q$254,5,FALSE)</f>
        <v>0.06318359108638155</v>
      </c>
      <c r="O44" s="19" t="str">
        <f>VLOOKUP(B44,'[1]master'!$B$4:$Q$254,13,FALSE)</f>
        <v>zero</v>
      </c>
      <c r="P44" s="19">
        <f>VLOOKUP(B44,'[1]master'!$B$4:$Q$254,14,FALSE)</f>
        <v>0</v>
      </c>
      <c r="Q44" s="19" t="str">
        <f>VLOOKUP(B44,'[1]master'!$B$4:$U$254,16,FALSE)</f>
        <v>zero</v>
      </c>
      <c r="R44" s="21">
        <v>41</v>
      </c>
      <c r="S44" s="22">
        <v>0.06318359108638155</v>
      </c>
      <c r="T44" s="22" t="s">
        <v>400</v>
      </c>
      <c r="U44" s="22">
        <v>0</v>
      </c>
      <c r="V44" s="22" t="s">
        <v>400</v>
      </c>
      <c r="W44" s="18">
        <f t="shared" si="29"/>
        <v>41</v>
      </c>
      <c r="X44" s="19">
        <f t="shared" si="30"/>
        <v>0.06318359108638155</v>
      </c>
      <c r="Y44" s="19" t="e">
        <f t="shared" si="31"/>
        <v>#VALUE!</v>
      </c>
      <c r="Z44" s="19">
        <f t="shared" si="32"/>
        <v>0</v>
      </c>
      <c r="AA44" s="20" t="e">
        <f t="shared" si="33"/>
        <v>#VALUE!</v>
      </c>
      <c r="AB44" s="18">
        <f t="shared" si="8"/>
        <v>41</v>
      </c>
      <c r="AC44" s="19">
        <f t="shared" si="9"/>
        <v>0.06318359108638155</v>
      </c>
      <c r="AD44" s="19" t="e">
        <f t="shared" si="10"/>
        <v>#VALUE!</v>
      </c>
      <c r="AE44" s="19" t="str">
        <f t="shared" si="11"/>
        <v>zero</v>
      </c>
      <c r="AF44" s="20" t="e">
        <f t="shared" si="12"/>
        <v>#VALUE!</v>
      </c>
      <c r="AG44" s="18">
        <f t="shared" si="34"/>
        <v>41</v>
      </c>
      <c r="AH44" s="19">
        <f t="shared" si="35"/>
        <v>0.06318359108638155</v>
      </c>
      <c r="AI44" s="19" t="e">
        <f t="shared" si="36"/>
        <v>#VALUE!</v>
      </c>
      <c r="AJ44" s="19" t="str">
        <f t="shared" si="37"/>
        <v>zero</v>
      </c>
      <c r="AK44" s="20" t="e">
        <f t="shared" si="38"/>
        <v>#VALUE!</v>
      </c>
      <c r="AL44" s="37">
        <f t="shared" si="24"/>
        <v>41</v>
      </c>
      <c r="AM44" s="38">
        <f t="shared" si="1"/>
        <v>0.06318359108638155</v>
      </c>
      <c r="AN44" s="39" t="e">
        <f t="shared" si="2"/>
        <v>#VALUE!</v>
      </c>
      <c r="AO44" s="38" t="str">
        <f t="shared" si="3"/>
        <v>zero</v>
      </c>
      <c r="AP44" s="40" t="e">
        <f t="shared" si="4"/>
        <v>#VALUE!</v>
      </c>
      <c r="AQ44" s="69" t="str">
        <f t="shared" si="41"/>
        <v>Blank</v>
      </c>
      <c r="AR44" s="69" t="str">
        <f t="shared" si="42"/>
        <v>Red</v>
      </c>
      <c r="AS44" s="69" t="str">
        <f t="shared" si="43"/>
        <v> </v>
      </c>
      <c r="AT44" s="69" t="str">
        <f t="shared" si="44"/>
        <v>Red</v>
      </c>
      <c r="AU44" s="69" t="str">
        <f t="shared" si="45"/>
        <v> </v>
      </c>
      <c r="AV44" s="69" t="str">
        <f t="shared" si="46"/>
        <v>Value</v>
      </c>
      <c r="AW44" s="69" t="str">
        <f t="shared" si="21"/>
        <v>OK</v>
      </c>
      <c r="AX44" s="69" t="str">
        <f t="shared" si="47"/>
        <v>Green</v>
      </c>
      <c r="AY44" s="70" t="str">
        <f t="shared" si="48"/>
        <v>Green</v>
      </c>
      <c r="AZ44" s="70" t="str">
        <f t="shared" si="50"/>
        <v>Green</v>
      </c>
      <c r="BA44" s="60" t="str">
        <f t="shared" si="39"/>
        <v> </v>
      </c>
      <c r="BB44" s="63" t="str">
        <f t="shared" si="49"/>
        <v>Green</v>
      </c>
      <c r="BC44" s="256"/>
      <c r="BE44" s="95" t="s">
        <v>63</v>
      </c>
    </row>
    <row r="45" spans="2:57" s="13" customFormat="1" ht="12" customHeight="1" thickBot="1">
      <c r="B45" s="96" t="s">
        <v>64</v>
      </c>
      <c r="C45" s="24" t="s">
        <v>151</v>
      </c>
      <c r="D45" s="74"/>
      <c r="E45" s="49"/>
      <c r="F45" s="49"/>
      <c r="G45" s="49"/>
      <c r="H45" s="49"/>
      <c r="I45" s="49"/>
      <c r="J45" s="49"/>
      <c r="K45" s="49"/>
      <c r="L45" s="50"/>
      <c r="M45" s="170">
        <f>VLOOKUP(B45,'[1]master'!$B$3:$Q$254,4,FALSE)</f>
        <v>29</v>
      </c>
      <c r="N45" s="19">
        <f>VLOOKUP(B45,'[1]master'!$B$4:$Q$254,5,FALSE)</f>
        <v>0.04564001854730894</v>
      </c>
      <c r="O45" s="19" t="str">
        <f>VLOOKUP(B45,'[1]master'!$B$4:$Q$254,13,FALSE)</f>
        <v>zero</v>
      </c>
      <c r="P45" s="19">
        <f>VLOOKUP(B45,'[1]master'!$B$4:$Q$254,14,FALSE)</f>
        <v>0</v>
      </c>
      <c r="Q45" s="19" t="str">
        <f>VLOOKUP(B45,'[1]master'!$B$4:$U$254,16,FALSE)</f>
        <v>zero</v>
      </c>
      <c r="R45" s="21">
        <v>29</v>
      </c>
      <c r="S45" s="22">
        <v>0.04564001854730894</v>
      </c>
      <c r="T45" s="22" t="s">
        <v>400</v>
      </c>
      <c r="U45" s="22">
        <v>0</v>
      </c>
      <c r="V45" s="22" t="s">
        <v>400</v>
      </c>
      <c r="W45" s="18">
        <f t="shared" si="29"/>
        <v>29</v>
      </c>
      <c r="X45" s="19">
        <f t="shared" si="30"/>
        <v>0.04564001854730894</v>
      </c>
      <c r="Y45" s="19" t="e">
        <f t="shared" si="31"/>
        <v>#VALUE!</v>
      </c>
      <c r="Z45" s="19">
        <f t="shared" si="32"/>
        <v>0</v>
      </c>
      <c r="AA45" s="20" t="e">
        <f t="shared" si="33"/>
        <v>#VALUE!</v>
      </c>
      <c r="AB45" s="18">
        <f t="shared" si="8"/>
        <v>29</v>
      </c>
      <c r="AC45" s="19">
        <f t="shared" si="9"/>
        <v>0.04564001854730894</v>
      </c>
      <c r="AD45" s="19" t="e">
        <f t="shared" si="10"/>
        <v>#VALUE!</v>
      </c>
      <c r="AE45" s="19" t="str">
        <f t="shared" si="11"/>
        <v>zero</v>
      </c>
      <c r="AF45" s="20" t="e">
        <f t="shared" si="12"/>
        <v>#VALUE!</v>
      </c>
      <c r="AG45" s="18">
        <f t="shared" si="34"/>
        <v>29</v>
      </c>
      <c r="AH45" s="19">
        <f t="shared" si="35"/>
        <v>0.04564001854730894</v>
      </c>
      <c r="AI45" s="19" t="e">
        <f t="shared" si="36"/>
        <v>#VALUE!</v>
      </c>
      <c r="AJ45" s="19" t="str">
        <f t="shared" si="37"/>
        <v>zero</v>
      </c>
      <c r="AK45" s="20" t="e">
        <f t="shared" si="38"/>
        <v>#VALUE!</v>
      </c>
      <c r="AL45" s="37">
        <f t="shared" si="24"/>
        <v>29</v>
      </c>
      <c r="AM45" s="42">
        <f t="shared" si="1"/>
        <v>0.04564001854730894</v>
      </c>
      <c r="AN45" s="43" t="e">
        <f t="shared" si="2"/>
        <v>#VALUE!</v>
      </c>
      <c r="AO45" s="42" t="str">
        <f t="shared" si="3"/>
        <v>zero</v>
      </c>
      <c r="AP45" s="41" t="e">
        <f t="shared" si="4"/>
        <v>#VALUE!</v>
      </c>
      <c r="AQ45" s="69" t="str">
        <f t="shared" si="41"/>
        <v>Blank</v>
      </c>
      <c r="AR45" s="69" t="str">
        <f t="shared" si="42"/>
        <v>Red</v>
      </c>
      <c r="AS45" s="69" t="str">
        <f t="shared" si="43"/>
        <v> </v>
      </c>
      <c r="AT45" s="69" t="str">
        <f t="shared" si="44"/>
        <v>Red</v>
      </c>
      <c r="AU45" s="69" t="str">
        <f t="shared" si="45"/>
        <v> </v>
      </c>
      <c r="AV45" s="69" t="str">
        <f t="shared" si="46"/>
        <v>Value</v>
      </c>
      <c r="AW45" s="69" t="str">
        <f t="shared" si="21"/>
        <v>OK</v>
      </c>
      <c r="AX45" s="69" t="str">
        <f t="shared" si="47"/>
        <v>Green</v>
      </c>
      <c r="AY45" s="70" t="str">
        <f t="shared" si="48"/>
        <v>Green</v>
      </c>
      <c r="AZ45" s="70" t="str">
        <f t="shared" si="50"/>
        <v>Green</v>
      </c>
      <c r="BA45" s="61" t="str">
        <f t="shared" si="39"/>
        <v> </v>
      </c>
      <c r="BB45" s="64" t="str">
        <f t="shared" si="49"/>
        <v>Green</v>
      </c>
      <c r="BC45" s="259"/>
      <c r="BE45" s="96" t="s">
        <v>64</v>
      </c>
    </row>
    <row r="46" spans="2:58" s="13" customFormat="1" ht="12" customHeight="1" thickTop="1">
      <c r="B46" s="171" t="s">
        <v>65</v>
      </c>
      <c r="C46" s="172" t="s">
        <v>6</v>
      </c>
      <c r="D46" s="173" t="str">
        <f>VLOOKUP(B46,'[1]kappa_Master'!$A$2:$M$318,3,FALSE)</f>
        <v>Derived</v>
      </c>
      <c r="E46" s="174">
        <f>VLOOKUP(B46,'[1]kappa_Master'!$A$2:$M$318,4,FALSE)</f>
        <v>2</v>
      </c>
      <c r="F46" s="174">
        <v>303</v>
      </c>
      <c r="G46" s="175">
        <v>272</v>
      </c>
      <c r="H46" s="175">
        <v>31</v>
      </c>
      <c r="I46" s="176">
        <v>89.8</v>
      </c>
      <c r="J46" s="176">
        <v>56.0860046401</v>
      </c>
      <c r="K46" s="176">
        <v>0.766</v>
      </c>
      <c r="L46" s="176">
        <f>VLOOKUP(B46,'[1]kappa_Master'!$A$2:$M$318,8,FALSE)</f>
        <v>0.039</v>
      </c>
      <c r="M46" s="170" t="e">
        <f>VLOOKUP(B46,'[1]master'!$B$3:$Q$254,4,FALSE)</f>
        <v>#N/A</v>
      </c>
      <c r="N46" s="19" t="e">
        <f>VLOOKUP(B46,'[1]master'!$B$4:$Q$254,5,FALSE)</f>
        <v>#N/A</v>
      </c>
      <c r="O46" s="19" t="e">
        <f>VLOOKUP(B46,'[1]master'!$B$4:$Q$254,13,FALSE)</f>
        <v>#N/A</v>
      </c>
      <c r="P46" s="19" t="e">
        <f>VLOOKUP(B46,'[1]master'!$B$4:$Q$254,14,FALSE)</f>
        <v>#N/A</v>
      </c>
      <c r="Q46" s="19" t="e">
        <f>VLOOKUP(B46,'[1]master'!$B$4:$U$254,16,FALSE)</f>
        <v>#N/A</v>
      </c>
      <c r="R46" s="21" t="s">
        <v>23</v>
      </c>
      <c r="S46" s="22" t="s">
        <v>23</v>
      </c>
      <c r="T46" s="22" t="s">
        <v>23</v>
      </c>
      <c r="U46" s="22" t="s">
        <v>23</v>
      </c>
      <c r="V46" s="22"/>
      <c r="W46" s="18" t="str">
        <f t="shared" si="29"/>
        <v> </v>
      </c>
      <c r="X46" s="19" t="str">
        <f t="shared" si="30"/>
        <v> </v>
      </c>
      <c r="Y46" s="19" t="str">
        <f t="shared" si="31"/>
        <v> </v>
      </c>
      <c r="Z46" s="19" t="str">
        <f t="shared" si="32"/>
        <v> </v>
      </c>
      <c r="AA46" s="20">
        <f t="shared" si="33"/>
        <v>0</v>
      </c>
      <c r="AB46" s="18" t="str">
        <f t="shared" si="8"/>
        <v> </v>
      </c>
      <c r="AC46" s="19" t="str">
        <f t="shared" si="9"/>
        <v> </v>
      </c>
      <c r="AD46" s="19" t="str">
        <f t="shared" si="10"/>
        <v> </v>
      </c>
      <c r="AE46" s="19" t="str">
        <f t="shared" si="11"/>
        <v> </v>
      </c>
      <c r="AF46" s="20" t="str">
        <f t="shared" si="12"/>
        <v>zero</v>
      </c>
      <c r="AG46" s="18" t="str">
        <f t="shared" si="34"/>
        <v> </v>
      </c>
      <c r="AH46" s="19" t="str">
        <f t="shared" si="35"/>
        <v> </v>
      </c>
      <c r="AI46" s="19" t="str">
        <f t="shared" si="36"/>
        <v> </v>
      </c>
      <c r="AJ46" s="19" t="str">
        <f t="shared" si="37"/>
        <v> </v>
      </c>
      <c r="AK46" s="20" t="str">
        <f t="shared" si="38"/>
        <v>zero</v>
      </c>
      <c r="AL46" s="37" t="e">
        <f t="shared" si="24"/>
        <v>#N/A</v>
      </c>
      <c r="AM46" s="26" t="e">
        <f>IF($AL46&gt;11,AH46,"*")</f>
        <v>#N/A</v>
      </c>
      <c r="AN46" s="26" t="e">
        <f>IF($AL46&gt;11,AI46,"*")</f>
        <v>#N/A</v>
      </c>
      <c r="AO46" s="26" t="e">
        <f>IF($AL46&gt;11,AJ46,"*")</f>
        <v>#N/A</v>
      </c>
      <c r="AP46" s="35" t="e">
        <f>IF($AL46&gt;11,AK46,"*")</f>
        <v>#N/A</v>
      </c>
      <c r="AQ46" s="69" t="str">
        <f t="shared" si="41"/>
        <v>Value</v>
      </c>
      <c r="AR46" s="69" t="str">
        <f t="shared" si="42"/>
        <v>Green</v>
      </c>
      <c r="AS46" s="69" t="str">
        <f t="shared" si="43"/>
        <v> </v>
      </c>
      <c r="AT46" s="69" t="str">
        <f t="shared" si="44"/>
        <v>Green</v>
      </c>
      <c r="AU46" s="69" t="str">
        <f t="shared" si="45"/>
        <v>Green</v>
      </c>
      <c r="AV46" s="69" t="str">
        <f t="shared" si="46"/>
        <v>Blank</v>
      </c>
      <c r="AW46" s="69" t="e">
        <f t="shared" si="21"/>
        <v>#N/A</v>
      </c>
      <c r="AX46" s="69" t="str">
        <f t="shared" si="47"/>
        <v>Red</v>
      </c>
      <c r="AY46" s="70" t="str">
        <f t="shared" si="48"/>
        <v> </v>
      </c>
      <c r="AZ46" s="70" t="e">
        <f t="shared" si="50"/>
        <v>#N/A</v>
      </c>
      <c r="BA46" s="65" t="str">
        <f t="shared" si="39"/>
        <v>Green</v>
      </c>
      <c r="BB46" s="62" t="e">
        <f t="shared" si="49"/>
        <v>#N/A</v>
      </c>
      <c r="BC46" s="255" t="s">
        <v>221</v>
      </c>
      <c r="BE46" s="171" t="s">
        <v>65</v>
      </c>
      <c r="BF46" s="13" t="str">
        <f>VLOOKUP(BE46,'[2]Final RAG'!$A$2:$F$309,6,FALSE)</f>
        <v>Green</v>
      </c>
    </row>
    <row r="47" spans="2:57" s="13" customFormat="1" ht="12" customHeight="1">
      <c r="B47" s="177" t="s">
        <v>66</v>
      </c>
      <c r="C47" s="178" t="s">
        <v>152</v>
      </c>
      <c r="D47" s="179"/>
      <c r="E47" s="180"/>
      <c r="F47" s="180"/>
      <c r="G47" s="180"/>
      <c r="H47" s="180"/>
      <c r="I47" s="180"/>
      <c r="J47" s="180"/>
      <c r="K47" s="180"/>
      <c r="L47" s="181"/>
      <c r="M47" s="170">
        <f>VLOOKUP(B47,'[1]master'!$B$3:$Q$254,4,FALSE)</f>
        <v>424</v>
      </c>
      <c r="N47" s="19">
        <f>VLOOKUP(B47,'[1]master'!$B$4:$Q$254,5,FALSE)</f>
        <v>0.21047922974115696</v>
      </c>
      <c r="O47" s="19" t="str">
        <f>VLOOKUP(B47,'[1]master'!$B$4:$Q$254,13,FALSE)</f>
        <v>zero</v>
      </c>
      <c r="P47" s="19">
        <f>VLOOKUP(B47,'[1]master'!$B$4:$Q$254,14,FALSE)</f>
        <v>0</v>
      </c>
      <c r="Q47" s="19" t="str">
        <f>VLOOKUP(B47,'[1]master'!$B$4:$U$254,16,FALSE)</f>
        <v>zero</v>
      </c>
      <c r="R47" s="21">
        <v>424</v>
      </c>
      <c r="S47" s="22">
        <v>0.21047922974115696</v>
      </c>
      <c r="T47" s="22" t="s">
        <v>400</v>
      </c>
      <c r="U47" s="22">
        <v>0</v>
      </c>
      <c r="V47" s="22" t="s">
        <v>400</v>
      </c>
      <c r="W47" s="18">
        <f t="shared" si="29"/>
        <v>424</v>
      </c>
      <c r="X47" s="19">
        <f t="shared" si="30"/>
        <v>0.21047922974115696</v>
      </c>
      <c r="Y47" s="19" t="e">
        <f t="shared" si="31"/>
        <v>#VALUE!</v>
      </c>
      <c r="Z47" s="19">
        <f t="shared" si="32"/>
        <v>0</v>
      </c>
      <c r="AA47" s="20" t="e">
        <f t="shared" si="33"/>
        <v>#VALUE!</v>
      </c>
      <c r="AB47" s="18">
        <f t="shared" si="8"/>
        <v>424</v>
      </c>
      <c r="AC47" s="19">
        <f t="shared" si="9"/>
        <v>0.21047922974115696</v>
      </c>
      <c r="AD47" s="19" t="e">
        <f t="shared" si="10"/>
        <v>#VALUE!</v>
      </c>
      <c r="AE47" s="19" t="str">
        <f t="shared" si="11"/>
        <v>zero</v>
      </c>
      <c r="AF47" s="20" t="e">
        <f t="shared" si="12"/>
        <v>#VALUE!</v>
      </c>
      <c r="AG47" s="18">
        <f t="shared" si="34"/>
        <v>424</v>
      </c>
      <c r="AH47" s="19">
        <f t="shared" si="35"/>
        <v>0.21047922974115696</v>
      </c>
      <c r="AI47" s="19" t="e">
        <f t="shared" si="36"/>
        <v>#VALUE!</v>
      </c>
      <c r="AJ47" s="19" t="str">
        <f t="shared" si="37"/>
        <v>zero</v>
      </c>
      <c r="AK47" s="20" t="e">
        <f t="shared" si="38"/>
        <v>#VALUE!</v>
      </c>
      <c r="AL47" s="37">
        <f t="shared" si="24"/>
        <v>424</v>
      </c>
      <c r="AM47" s="38">
        <f t="shared" si="1"/>
        <v>0.21047922974115696</v>
      </c>
      <c r="AN47" s="39" t="e">
        <f t="shared" si="2"/>
        <v>#VALUE!</v>
      </c>
      <c r="AO47" s="38" t="str">
        <f t="shared" si="3"/>
        <v>zero</v>
      </c>
      <c r="AP47" s="40" t="e">
        <f t="shared" si="4"/>
        <v>#VALUE!</v>
      </c>
      <c r="AQ47" s="69" t="str">
        <f t="shared" si="41"/>
        <v>Blank</v>
      </c>
      <c r="AR47" s="69" t="str">
        <f t="shared" si="42"/>
        <v>Red</v>
      </c>
      <c r="AS47" s="69" t="str">
        <f t="shared" si="43"/>
        <v> </v>
      </c>
      <c r="AT47" s="69" t="str">
        <f t="shared" si="44"/>
        <v>Red</v>
      </c>
      <c r="AU47" s="69" t="str">
        <f t="shared" si="45"/>
        <v> </v>
      </c>
      <c r="AV47" s="69" t="str">
        <f t="shared" si="46"/>
        <v>Value</v>
      </c>
      <c r="AW47" s="69" t="str">
        <f t="shared" si="21"/>
        <v>OK</v>
      </c>
      <c r="AX47" s="69" t="str">
        <f t="shared" si="47"/>
        <v>Green</v>
      </c>
      <c r="AY47" s="70" t="str">
        <f t="shared" si="48"/>
        <v>Green</v>
      </c>
      <c r="AZ47" s="70" t="str">
        <f t="shared" si="50"/>
        <v>Green</v>
      </c>
      <c r="BA47" s="60" t="str">
        <f t="shared" si="39"/>
        <v> </v>
      </c>
      <c r="BB47" s="63" t="str">
        <f t="shared" si="49"/>
        <v>Green</v>
      </c>
      <c r="BC47" s="256"/>
      <c r="BE47" s="177" t="s">
        <v>66</v>
      </c>
    </row>
    <row r="48" spans="2:57" s="13" customFormat="1" ht="12" customHeight="1" thickBot="1">
      <c r="B48" s="182" t="s">
        <v>67</v>
      </c>
      <c r="C48" s="183" t="s">
        <v>153</v>
      </c>
      <c r="D48" s="184"/>
      <c r="E48" s="185"/>
      <c r="F48" s="185"/>
      <c r="G48" s="185"/>
      <c r="H48" s="185"/>
      <c r="I48" s="185"/>
      <c r="J48" s="185"/>
      <c r="K48" s="185"/>
      <c r="L48" s="186"/>
      <c r="M48" s="170">
        <f>VLOOKUP(B48,'[1]master'!$B$3:$Q$254,4,FALSE)</f>
        <v>162</v>
      </c>
      <c r="N48" s="19">
        <f>VLOOKUP(B48,'[1]master'!$B$4:$Q$254,5,FALSE)</f>
        <v>0.19618689141641543</v>
      </c>
      <c r="O48" s="19">
        <f>VLOOKUP(B48,'[1]master'!$B$4:$Q$254,13,FALSE)</f>
        <v>0.0006634</v>
      </c>
      <c r="P48" s="19">
        <f>VLOOKUP(B48,'[1]master'!$B$4:$Q$254,14,FALSE)</f>
        <v>0.003381469552886201</v>
      </c>
      <c r="Q48" s="19">
        <f>VLOOKUP(B48,'[1]master'!$B$4:$U$254,16,FALSE)</f>
        <v>0.00034197495089884425</v>
      </c>
      <c r="R48" s="21">
        <v>162</v>
      </c>
      <c r="S48" s="22">
        <v>0.19618689141641543</v>
      </c>
      <c r="T48" s="22">
        <v>0.0006634</v>
      </c>
      <c r="U48" s="22">
        <v>0.003381469552886201</v>
      </c>
      <c r="V48" s="22">
        <v>0.00034197495089884425</v>
      </c>
      <c r="W48" s="18">
        <f t="shared" si="29"/>
        <v>162</v>
      </c>
      <c r="X48" s="19">
        <f t="shared" si="30"/>
        <v>0.19618689141641543</v>
      </c>
      <c r="Y48" s="19">
        <f t="shared" si="31"/>
        <v>6.6339999999999995</v>
      </c>
      <c r="Z48" s="19">
        <f t="shared" si="32"/>
        <v>0.003381469552886201</v>
      </c>
      <c r="AA48" s="20">
        <f t="shared" si="33"/>
        <v>341.97495089884427</v>
      </c>
      <c r="AB48" s="18">
        <f t="shared" si="8"/>
        <v>162</v>
      </c>
      <c r="AC48" s="19">
        <f t="shared" si="9"/>
        <v>0.19618689141641543</v>
      </c>
      <c r="AD48" s="19">
        <f t="shared" si="10"/>
        <v>6.6339999999999995</v>
      </c>
      <c r="AE48" s="19">
        <f t="shared" si="11"/>
        <v>0.003381469552886201</v>
      </c>
      <c r="AF48" s="20">
        <f t="shared" si="12"/>
        <v>341.97495089884427</v>
      </c>
      <c r="AG48" s="18">
        <f t="shared" si="34"/>
        <v>162</v>
      </c>
      <c r="AH48" s="19">
        <f t="shared" si="35"/>
        <v>0.19618689141641543</v>
      </c>
      <c r="AI48" s="19">
        <f t="shared" si="36"/>
        <v>6.6339999999999995</v>
      </c>
      <c r="AJ48" s="19">
        <f t="shared" si="37"/>
        <v>0.003381469552886201</v>
      </c>
      <c r="AK48" s="20">
        <f t="shared" si="38"/>
        <v>341.97495089884427</v>
      </c>
      <c r="AL48" s="37">
        <f t="shared" si="24"/>
        <v>162</v>
      </c>
      <c r="AM48" s="42">
        <f t="shared" si="1"/>
        <v>0.19618689141641543</v>
      </c>
      <c r="AN48" s="43">
        <f t="shared" si="2"/>
        <v>6.6339999999999995</v>
      </c>
      <c r="AO48" s="42">
        <f t="shared" si="3"/>
        <v>0.003381469552886201</v>
      </c>
      <c r="AP48" s="41">
        <f t="shared" si="4"/>
        <v>341.97495089884427</v>
      </c>
      <c r="AQ48" s="69" t="str">
        <f t="shared" si="41"/>
        <v>Blank</v>
      </c>
      <c r="AR48" s="69" t="str">
        <f t="shared" si="42"/>
        <v>Red</v>
      </c>
      <c r="AS48" s="69" t="str">
        <f t="shared" si="43"/>
        <v> </v>
      </c>
      <c r="AT48" s="69" t="str">
        <f t="shared" si="44"/>
        <v>Red</v>
      </c>
      <c r="AU48" s="69" t="str">
        <f t="shared" si="45"/>
        <v> </v>
      </c>
      <c r="AV48" s="69" t="str">
        <f t="shared" si="46"/>
        <v>Value</v>
      </c>
      <c r="AW48" s="69" t="str">
        <f t="shared" si="21"/>
        <v>OK</v>
      </c>
      <c r="AX48" s="69" t="str">
        <f t="shared" si="47"/>
        <v>Green</v>
      </c>
      <c r="AY48" s="70" t="str">
        <f t="shared" si="48"/>
        <v>Green</v>
      </c>
      <c r="AZ48" s="70" t="str">
        <f t="shared" si="50"/>
        <v>Green</v>
      </c>
      <c r="BA48" s="61" t="str">
        <f t="shared" si="39"/>
        <v> </v>
      </c>
      <c r="BB48" s="64" t="str">
        <f t="shared" si="49"/>
        <v>Green</v>
      </c>
      <c r="BC48" s="259"/>
      <c r="BE48" s="182" t="s">
        <v>67</v>
      </c>
    </row>
    <row r="49" spans="2:58" s="13" customFormat="1" ht="12" customHeight="1" thickTop="1">
      <c r="B49" s="171" t="s">
        <v>68</v>
      </c>
      <c r="C49" s="172" t="s">
        <v>7</v>
      </c>
      <c r="D49" s="173" t="str">
        <f>VLOOKUP(B49,'[1]kappa_Master'!$A$2:$M$318,3,FALSE)</f>
        <v>Derived</v>
      </c>
      <c r="E49" s="174">
        <f>VLOOKUP(B49,'[1]kappa_Master'!$A$2:$M$318,4,FALSE)</f>
        <v>3</v>
      </c>
      <c r="F49" s="174">
        <v>303</v>
      </c>
      <c r="G49" s="175">
        <v>241</v>
      </c>
      <c r="H49" s="175">
        <v>63</v>
      </c>
      <c r="I49" s="176">
        <v>79.5</v>
      </c>
      <c r="J49" s="176">
        <v>29.9012079426</v>
      </c>
      <c r="K49" s="176">
        <v>0.685</v>
      </c>
      <c r="L49" s="176">
        <f>VLOOKUP(B49,'[1]kappa_Master'!$A$2:$M$318,8,FALSE)</f>
        <v>0.034</v>
      </c>
      <c r="M49" s="170" t="e">
        <f>VLOOKUP(B49,'[1]master'!$B$3:$Q$254,4,FALSE)</f>
        <v>#N/A</v>
      </c>
      <c r="N49" s="19" t="e">
        <f>VLOOKUP(B49,'[1]master'!$B$4:$Q$254,5,FALSE)</f>
        <v>#N/A</v>
      </c>
      <c r="O49" s="19" t="e">
        <f>VLOOKUP(B49,'[1]master'!$B$4:$Q$254,13,FALSE)</f>
        <v>#N/A</v>
      </c>
      <c r="P49" s="19" t="e">
        <f>VLOOKUP(B49,'[1]master'!$B$4:$Q$254,14,FALSE)</f>
        <v>#N/A</v>
      </c>
      <c r="Q49" s="19" t="e">
        <f>VLOOKUP(B49,'[1]master'!$B$4:$U$254,16,FALSE)</f>
        <v>#N/A</v>
      </c>
      <c r="R49" s="21" t="s">
        <v>23</v>
      </c>
      <c r="S49" s="22" t="s">
        <v>23</v>
      </c>
      <c r="T49" s="22" t="s">
        <v>23</v>
      </c>
      <c r="U49" s="22" t="s">
        <v>23</v>
      </c>
      <c r="V49" s="22"/>
      <c r="W49" s="18" t="str">
        <f t="shared" si="29"/>
        <v> </v>
      </c>
      <c r="X49" s="19" t="str">
        <f t="shared" si="30"/>
        <v> </v>
      </c>
      <c r="Y49" s="19" t="str">
        <f t="shared" si="31"/>
        <v> </v>
      </c>
      <c r="Z49" s="19" t="str">
        <f t="shared" si="32"/>
        <v> </v>
      </c>
      <c r="AA49" s="20">
        <f t="shared" si="33"/>
        <v>0</v>
      </c>
      <c r="AB49" s="18" t="str">
        <f t="shared" si="8"/>
        <v> </v>
      </c>
      <c r="AC49" s="19" t="str">
        <f t="shared" si="9"/>
        <v> </v>
      </c>
      <c r="AD49" s="19" t="str">
        <f t="shared" si="10"/>
        <v> </v>
      </c>
      <c r="AE49" s="19" t="str">
        <f t="shared" si="11"/>
        <v> </v>
      </c>
      <c r="AF49" s="20" t="str">
        <f t="shared" si="12"/>
        <v>zero</v>
      </c>
      <c r="AG49" s="18" t="str">
        <f t="shared" si="34"/>
        <v> </v>
      </c>
      <c r="AH49" s="19" t="str">
        <f t="shared" si="35"/>
        <v> </v>
      </c>
      <c r="AI49" s="19" t="str">
        <f t="shared" si="36"/>
        <v> </v>
      </c>
      <c r="AJ49" s="19" t="str">
        <f t="shared" si="37"/>
        <v> </v>
      </c>
      <c r="AK49" s="20" t="str">
        <f t="shared" si="38"/>
        <v>zero</v>
      </c>
      <c r="AL49" s="37" t="e">
        <f t="shared" si="24"/>
        <v>#N/A</v>
      </c>
      <c r="AM49" s="26" t="e">
        <f>IF($AL49&gt;11,AH49,"*")</f>
        <v>#N/A</v>
      </c>
      <c r="AN49" s="26" t="e">
        <f>IF($AL49&gt;11,AI49,"*")</f>
        <v>#N/A</v>
      </c>
      <c r="AO49" s="26" t="e">
        <f>IF($AL49&gt;11,AJ49,"*")</f>
        <v>#N/A</v>
      </c>
      <c r="AP49" s="35" t="e">
        <f>IF($AL49&gt;11,AK49,"*")</f>
        <v>#N/A</v>
      </c>
      <c r="AQ49" s="69" t="str">
        <f t="shared" si="41"/>
        <v>Value</v>
      </c>
      <c r="AR49" s="69" t="str">
        <f t="shared" si="42"/>
        <v>Green</v>
      </c>
      <c r="AS49" s="69" t="str">
        <f t="shared" si="43"/>
        <v> </v>
      </c>
      <c r="AT49" s="69" t="str">
        <f t="shared" si="44"/>
        <v>Green</v>
      </c>
      <c r="AU49" s="69" t="str">
        <f t="shared" si="45"/>
        <v>Green</v>
      </c>
      <c r="AV49" s="69" t="str">
        <f t="shared" si="46"/>
        <v>Blank</v>
      </c>
      <c r="AW49" s="69" t="e">
        <f t="shared" si="21"/>
        <v>#N/A</v>
      </c>
      <c r="AX49" s="69" t="str">
        <f t="shared" si="47"/>
        <v>Red</v>
      </c>
      <c r="AY49" s="70" t="str">
        <f t="shared" si="48"/>
        <v> </v>
      </c>
      <c r="AZ49" s="70" t="e">
        <f t="shared" si="50"/>
        <v>#N/A</v>
      </c>
      <c r="BA49" s="66" t="str">
        <f t="shared" si="39"/>
        <v>Green</v>
      </c>
      <c r="BB49" s="62" t="e">
        <f t="shared" si="49"/>
        <v>#N/A</v>
      </c>
      <c r="BC49" s="255" t="s">
        <v>221</v>
      </c>
      <c r="BE49" s="171" t="s">
        <v>68</v>
      </c>
      <c r="BF49" s="13" t="str">
        <f>VLOOKUP(BE49,'[2]Final RAG'!$A$2:$F$309,6,FALSE)</f>
        <v>Green</v>
      </c>
    </row>
    <row r="50" spans="2:57" s="13" customFormat="1" ht="12" customHeight="1">
      <c r="B50" s="177" t="s">
        <v>69</v>
      </c>
      <c r="C50" s="178" t="s">
        <v>154</v>
      </c>
      <c r="D50" s="179"/>
      <c r="E50" s="180"/>
      <c r="F50" s="180"/>
      <c r="G50" s="180"/>
      <c r="H50" s="180"/>
      <c r="I50" s="180"/>
      <c r="J50" s="180"/>
      <c r="K50" s="180"/>
      <c r="L50" s="181"/>
      <c r="M50" s="170">
        <f>VLOOKUP(B50,'[1]master'!$B$3:$Q$254,4,FALSE)</f>
        <v>310</v>
      </c>
      <c r="N50" s="19">
        <f>VLOOKUP(B50,'[1]master'!$B$4:$Q$254,5,FALSE)</f>
        <v>0.2502795734118856</v>
      </c>
      <c r="O50" s="19" t="str">
        <f>VLOOKUP(B50,'[1]master'!$B$4:$Q$254,13,FALSE)</f>
        <v>zero</v>
      </c>
      <c r="P50" s="19">
        <f>VLOOKUP(B50,'[1]master'!$B$4:$Q$254,14,FALSE)</f>
        <v>0</v>
      </c>
      <c r="Q50" s="19" t="str">
        <f>VLOOKUP(B50,'[1]master'!$B$4:$U$254,16,FALSE)</f>
        <v>zero</v>
      </c>
      <c r="R50" s="21">
        <v>310</v>
      </c>
      <c r="S50" s="22">
        <v>0.2502795734118856</v>
      </c>
      <c r="T50" s="22" t="s">
        <v>400</v>
      </c>
      <c r="U50" s="22">
        <v>0</v>
      </c>
      <c r="V50" s="22" t="s">
        <v>400</v>
      </c>
      <c r="W50" s="18">
        <f t="shared" si="29"/>
        <v>310</v>
      </c>
      <c r="X50" s="19">
        <f t="shared" si="30"/>
        <v>0.2502795734118856</v>
      </c>
      <c r="Y50" s="19" t="e">
        <f t="shared" si="31"/>
        <v>#VALUE!</v>
      </c>
      <c r="Z50" s="19">
        <f t="shared" si="32"/>
        <v>0</v>
      </c>
      <c r="AA50" s="20" t="e">
        <f t="shared" si="33"/>
        <v>#VALUE!</v>
      </c>
      <c r="AB50" s="18">
        <f t="shared" si="8"/>
        <v>310</v>
      </c>
      <c r="AC50" s="19">
        <f t="shared" si="9"/>
        <v>0.2502795734118856</v>
      </c>
      <c r="AD50" s="19" t="e">
        <f t="shared" si="10"/>
        <v>#VALUE!</v>
      </c>
      <c r="AE50" s="19" t="str">
        <f t="shared" si="11"/>
        <v>zero</v>
      </c>
      <c r="AF50" s="20" t="e">
        <f t="shared" si="12"/>
        <v>#VALUE!</v>
      </c>
      <c r="AG50" s="18">
        <f t="shared" si="34"/>
        <v>310</v>
      </c>
      <c r="AH50" s="19">
        <f t="shared" si="35"/>
        <v>0.2502795734118856</v>
      </c>
      <c r="AI50" s="19" t="e">
        <f t="shared" si="36"/>
        <v>#VALUE!</v>
      </c>
      <c r="AJ50" s="19" t="str">
        <f t="shared" si="37"/>
        <v>zero</v>
      </c>
      <c r="AK50" s="20" t="e">
        <f t="shared" si="38"/>
        <v>#VALUE!</v>
      </c>
      <c r="AL50" s="37">
        <f t="shared" si="24"/>
        <v>310</v>
      </c>
      <c r="AM50" s="38">
        <f t="shared" si="1"/>
        <v>0.2502795734118856</v>
      </c>
      <c r="AN50" s="39" t="e">
        <f t="shared" si="2"/>
        <v>#VALUE!</v>
      </c>
      <c r="AO50" s="38" t="str">
        <f t="shared" si="3"/>
        <v>zero</v>
      </c>
      <c r="AP50" s="40" t="e">
        <f t="shared" si="4"/>
        <v>#VALUE!</v>
      </c>
      <c r="AQ50" s="69" t="str">
        <f t="shared" si="41"/>
        <v>Blank</v>
      </c>
      <c r="AR50" s="69" t="str">
        <f t="shared" si="42"/>
        <v>Red</v>
      </c>
      <c r="AS50" s="69" t="str">
        <f t="shared" si="43"/>
        <v> </v>
      </c>
      <c r="AT50" s="69" t="str">
        <f t="shared" si="44"/>
        <v>Red</v>
      </c>
      <c r="AU50" s="69" t="str">
        <f t="shared" si="45"/>
        <v> </v>
      </c>
      <c r="AV50" s="69" t="str">
        <f t="shared" si="46"/>
        <v>Value</v>
      </c>
      <c r="AW50" s="69" t="str">
        <f t="shared" si="21"/>
        <v>OK</v>
      </c>
      <c r="AX50" s="69" t="str">
        <f t="shared" si="47"/>
        <v>Green</v>
      </c>
      <c r="AY50" s="70" t="str">
        <f t="shared" si="48"/>
        <v>Green</v>
      </c>
      <c r="AZ50" s="70" t="str">
        <f t="shared" si="50"/>
        <v>Green</v>
      </c>
      <c r="BA50" s="67" t="str">
        <f t="shared" si="39"/>
        <v> </v>
      </c>
      <c r="BB50" s="63" t="str">
        <f t="shared" si="49"/>
        <v>Green</v>
      </c>
      <c r="BC50" s="256"/>
      <c r="BE50" s="177" t="s">
        <v>69</v>
      </c>
    </row>
    <row r="51" spans="2:57" s="13" customFormat="1" ht="12" customHeight="1">
      <c r="B51" s="177" t="s">
        <v>70</v>
      </c>
      <c r="C51" s="178" t="s">
        <v>155</v>
      </c>
      <c r="D51" s="187"/>
      <c r="E51" s="188"/>
      <c r="F51" s="188"/>
      <c r="G51" s="188"/>
      <c r="H51" s="188"/>
      <c r="I51" s="188"/>
      <c r="J51" s="188"/>
      <c r="K51" s="188"/>
      <c r="L51" s="189"/>
      <c r="M51" s="170">
        <f>VLOOKUP(B51,'[1]master'!$B$3:$Q$254,4,FALSE)</f>
        <v>114</v>
      </c>
      <c r="N51" s="19">
        <f>VLOOKUP(B51,'[1]master'!$B$4:$Q$254,5,FALSE)</f>
        <v>0.15298257098436996</v>
      </c>
      <c r="O51" s="19" t="str">
        <f>VLOOKUP(B51,'[1]master'!$B$4:$Q$254,13,FALSE)</f>
        <v>zero</v>
      </c>
      <c r="P51" s="19">
        <f>VLOOKUP(B51,'[1]master'!$B$4:$Q$254,14,FALSE)</f>
        <v>0</v>
      </c>
      <c r="Q51" s="19" t="str">
        <f>VLOOKUP(B51,'[1]master'!$B$4:$U$254,16,FALSE)</f>
        <v>zero</v>
      </c>
      <c r="R51" s="21">
        <v>114</v>
      </c>
      <c r="S51" s="22">
        <v>0.15298257098436996</v>
      </c>
      <c r="T51" s="22" t="s">
        <v>400</v>
      </c>
      <c r="U51" s="22">
        <v>0</v>
      </c>
      <c r="V51" s="22" t="s">
        <v>400</v>
      </c>
      <c r="W51" s="18">
        <f t="shared" si="29"/>
        <v>114</v>
      </c>
      <c r="X51" s="19">
        <f t="shared" si="30"/>
        <v>0.15298257098436996</v>
      </c>
      <c r="Y51" s="19" t="e">
        <f t="shared" si="31"/>
        <v>#VALUE!</v>
      </c>
      <c r="Z51" s="19">
        <f t="shared" si="32"/>
        <v>0</v>
      </c>
      <c r="AA51" s="20" t="e">
        <f t="shared" si="33"/>
        <v>#VALUE!</v>
      </c>
      <c r="AB51" s="18">
        <f t="shared" si="8"/>
        <v>114</v>
      </c>
      <c r="AC51" s="19">
        <f t="shared" si="9"/>
        <v>0.15298257098436996</v>
      </c>
      <c r="AD51" s="19" t="e">
        <f t="shared" si="10"/>
        <v>#VALUE!</v>
      </c>
      <c r="AE51" s="19" t="str">
        <f t="shared" si="11"/>
        <v>zero</v>
      </c>
      <c r="AF51" s="20" t="e">
        <f t="shared" si="12"/>
        <v>#VALUE!</v>
      </c>
      <c r="AG51" s="18">
        <f t="shared" si="34"/>
        <v>114</v>
      </c>
      <c r="AH51" s="19">
        <f t="shared" si="35"/>
        <v>0.15298257098436996</v>
      </c>
      <c r="AI51" s="19" t="e">
        <f t="shared" si="36"/>
        <v>#VALUE!</v>
      </c>
      <c r="AJ51" s="19" t="str">
        <f t="shared" si="37"/>
        <v>zero</v>
      </c>
      <c r="AK51" s="20" t="e">
        <f t="shared" si="38"/>
        <v>#VALUE!</v>
      </c>
      <c r="AL51" s="37">
        <f t="shared" si="24"/>
        <v>114</v>
      </c>
      <c r="AM51" s="38">
        <f t="shared" si="1"/>
        <v>0.15298257098436996</v>
      </c>
      <c r="AN51" s="39" t="e">
        <f t="shared" si="2"/>
        <v>#VALUE!</v>
      </c>
      <c r="AO51" s="38" t="str">
        <f t="shared" si="3"/>
        <v>zero</v>
      </c>
      <c r="AP51" s="40" t="e">
        <f t="shared" si="4"/>
        <v>#VALUE!</v>
      </c>
      <c r="AQ51" s="69" t="str">
        <f t="shared" si="41"/>
        <v>Blank</v>
      </c>
      <c r="AR51" s="69" t="str">
        <f t="shared" si="42"/>
        <v>Red</v>
      </c>
      <c r="AS51" s="69" t="str">
        <f t="shared" si="43"/>
        <v> </v>
      </c>
      <c r="AT51" s="69" t="str">
        <f t="shared" si="44"/>
        <v>Red</v>
      </c>
      <c r="AU51" s="69" t="str">
        <f t="shared" si="45"/>
        <v> </v>
      </c>
      <c r="AV51" s="69" t="str">
        <f t="shared" si="46"/>
        <v>Value</v>
      </c>
      <c r="AW51" s="69" t="str">
        <f t="shared" si="21"/>
        <v>OK</v>
      </c>
      <c r="AX51" s="69" t="str">
        <f t="shared" si="47"/>
        <v>Green</v>
      </c>
      <c r="AY51" s="70" t="str">
        <f t="shared" si="48"/>
        <v>Green</v>
      </c>
      <c r="AZ51" s="70" t="str">
        <f t="shared" si="50"/>
        <v>Green</v>
      </c>
      <c r="BA51" s="60" t="str">
        <f t="shared" si="39"/>
        <v> </v>
      </c>
      <c r="BB51" s="63" t="str">
        <f t="shared" si="49"/>
        <v>Green</v>
      </c>
      <c r="BC51" s="256"/>
      <c r="BE51" s="177" t="s">
        <v>70</v>
      </c>
    </row>
    <row r="52" spans="2:57" s="13" customFormat="1" ht="12" customHeight="1" thickBot="1">
      <c r="B52" s="182" t="s">
        <v>71</v>
      </c>
      <c r="C52" s="183" t="s">
        <v>153</v>
      </c>
      <c r="D52" s="184"/>
      <c r="E52" s="185"/>
      <c r="F52" s="185"/>
      <c r="G52" s="185"/>
      <c r="H52" s="185"/>
      <c r="I52" s="185"/>
      <c r="J52" s="185"/>
      <c r="K52" s="185"/>
      <c r="L52" s="186"/>
      <c r="M52" s="170">
        <f>VLOOKUP(B52,'[1]master'!$B$3:$Q$254,4,FALSE)</f>
        <v>27</v>
      </c>
      <c r="N52" s="19">
        <f>VLOOKUP(B52,'[1]master'!$B$4:$Q$254,5,FALSE)</f>
        <v>0.04263971851730659</v>
      </c>
      <c r="O52" s="19">
        <f>VLOOKUP(B52,'[1]master'!$B$4:$Q$254,13,FALSE)</f>
        <v>0.0004081</v>
      </c>
      <c r="P52" s="19">
        <f>VLOOKUP(B52,'[1]master'!$B$4:$Q$254,14,FALSE)</f>
        <v>0.009570888696987072</v>
      </c>
      <c r="Q52" s="19">
        <f>VLOOKUP(B52,'[1]master'!$B$4:$U$254,16,FALSE)</f>
        <v>0.0002103707830295724</v>
      </c>
      <c r="R52" s="21">
        <v>27</v>
      </c>
      <c r="S52" s="22">
        <v>0.04263971851730659</v>
      </c>
      <c r="T52" s="22">
        <v>0.0004081</v>
      </c>
      <c r="U52" s="22">
        <v>0.009570888696987072</v>
      </c>
      <c r="V52" s="22">
        <v>0.0002103707830295724</v>
      </c>
      <c r="W52" s="18">
        <f t="shared" si="29"/>
        <v>27</v>
      </c>
      <c r="X52" s="19">
        <f t="shared" si="30"/>
        <v>0.04263971851730659</v>
      </c>
      <c r="Y52" s="19">
        <f t="shared" si="31"/>
        <v>4.081</v>
      </c>
      <c r="Z52" s="19">
        <f t="shared" si="32"/>
        <v>0.009570888696987072</v>
      </c>
      <c r="AA52" s="20">
        <f t="shared" si="33"/>
        <v>210.3707830295724</v>
      </c>
      <c r="AB52" s="18">
        <f t="shared" si="8"/>
        <v>27</v>
      </c>
      <c r="AC52" s="19">
        <f t="shared" si="9"/>
        <v>0.04263971851730659</v>
      </c>
      <c r="AD52" s="19">
        <f t="shared" si="10"/>
        <v>4.081</v>
      </c>
      <c r="AE52" s="19">
        <f t="shared" si="11"/>
        <v>0.009570888696987072</v>
      </c>
      <c r="AF52" s="20">
        <f t="shared" si="12"/>
        <v>210.3707830295724</v>
      </c>
      <c r="AG52" s="18">
        <f t="shared" si="34"/>
        <v>27</v>
      </c>
      <c r="AH52" s="19">
        <f t="shared" si="35"/>
        <v>0.04263971851730659</v>
      </c>
      <c r="AI52" s="19">
        <f t="shared" si="36"/>
        <v>4.081</v>
      </c>
      <c r="AJ52" s="19">
        <f t="shared" si="37"/>
        <v>0.009570888696987072</v>
      </c>
      <c r="AK52" s="20">
        <f t="shared" si="38"/>
        <v>210.3707830295724</v>
      </c>
      <c r="AL52" s="37">
        <f t="shared" si="24"/>
        <v>27</v>
      </c>
      <c r="AM52" s="42">
        <f t="shared" si="1"/>
        <v>0.04263971851730659</v>
      </c>
      <c r="AN52" s="43">
        <f t="shared" si="2"/>
        <v>4.081</v>
      </c>
      <c r="AO52" s="42">
        <f t="shared" si="3"/>
        <v>0.009570888696987072</v>
      </c>
      <c r="AP52" s="41">
        <f t="shared" si="4"/>
        <v>210.3707830295724</v>
      </c>
      <c r="AQ52" s="69" t="str">
        <f t="shared" si="41"/>
        <v>Blank</v>
      </c>
      <c r="AR52" s="69" t="str">
        <f t="shared" si="42"/>
        <v>Red</v>
      </c>
      <c r="AS52" s="69" t="str">
        <f t="shared" si="43"/>
        <v> </v>
      </c>
      <c r="AT52" s="69" t="str">
        <f t="shared" si="44"/>
        <v>Red</v>
      </c>
      <c r="AU52" s="69" t="str">
        <f t="shared" si="45"/>
        <v> </v>
      </c>
      <c r="AV52" s="69" t="str">
        <f t="shared" si="46"/>
        <v>Value</v>
      </c>
      <c r="AW52" s="69" t="str">
        <f t="shared" si="21"/>
        <v>OK</v>
      </c>
      <c r="AX52" s="69" t="str">
        <f t="shared" si="47"/>
        <v>Green</v>
      </c>
      <c r="AY52" s="70" t="str">
        <f t="shared" si="48"/>
        <v>Green</v>
      </c>
      <c r="AZ52" s="70" t="str">
        <f t="shared" si="50"/>
        <v>Green</v>
      </c>
      <c r="BA52" s="61" t="str">
        <f t="shared" si="39"/>
        <v> </v>
      </c>
      <c r="BB52" s="64" t="str">
        <f t="shared" si="49"/>
        <v>Green</v>
      </c>
      <c r="BC52" s="259"/>
      <c r="BE52" s="182" t="s">
        <v>71</v>
      </c>
    </row>
    <row r="53" spans="2:58" s="13" customFormat="1" ht="12" customHeight="1" thickTop="1">
      <c r="B53" s="171" t="s">
        <v>72</v>
      </c>
      <c r="C53" s="172" t="s">
        <v>8</v>
      </c>
      <c r="D53" s="173" t="str">
        <f>VLOOKUP(B53,'[1]kappa_Master'!$A$2:$M$318,3,FALSE)</f>
        <v>Derived</v>
      </c>
      <c r="E53" s="174">
        <f>VLOOKUP(B53,'[1]kappa_Master'!$A$2:$M$318,4,FALSE)</f>
        <v>2</v>
      </c>
      <c r="F53" s="174">
        <v>303</v>
      </c>
      <c r="G53" s="175">
        <v>298</v>
      </c>
      <c r="H53" s="175">
        <v>5</v>
      </c>
      <c r="I53" s="176">
        <v>98.3</v>
      </c>
      <c r="J53" s="176">
        <v>85.1310873662</v>
      </c>
      <c r="K53" s="176">
        <v>0.889</v>
      </c>
      <c r="L53" s="176">
        <f>VLOOKUP(B53,'[1]kappa_Master'!$A$2:$M$318,8,FALSE)</f>
        <v>0.049</v>
      </c>
      <c r="M53" s="170" t="e">
        <f>VLOOKUP(B53,'[1]master'!$B$3:$Q$254,4,FALSE)</f>
        <v>#N/A</v>
      </c>
      <c r="N53" s="19" t="e">
        <f>VLOOKUP(B53,'[1]master'!$B$4:$Q$254,5,FALSE)</f>
        <v>#N/A</v>
      </c>
      <c r="O53" s="19" t="e">
        <f>VLOOKUP(B53,'[1]master'!$B$4:$Q$254,13,FALSE)</f>
        <v>#N/A</v>
      </c>
      <c r="P53" s="19" t="e">
        <f>VLOOKUP(B53,'[1]master'!$B$4:$Q$254,14,FALSE)</f>
        <v>#N/A</v>
      </c>
      <c r="Q53" s="19" t="e">
        <f>VLOOKUP(B53,'[1]master'!$B$4:$U$254,16,FALSE)</f>
        <v>#N/A</v>
      </c>
      <c r="R53" s="21" t="s">
        <v>23</v>
      </c>
      <c r="S53" s="22" t="s">
        <v>23</v>
      </c>
      <c r="T53" s="22" t="s">
        <v>23</v>
      </c>
      <c r="U53" s="22" t="s">
        <v>23</v>
      </c>
      <c r="V53" s="22"/>
      <c r="W53" s="18" t="str">
        <f t="shared" si="29"/>
        <v> </v>
      </c>
      <c r="X53" s="19" t="str">
        <f t="shared" si="30"/>
        <v> </v>
      </c>
      <c r="Y53" s="19" t="str">
        <f t="shared" si="31"/>
        <v> </v>
      </c>
      <c r="Z53" s="19" t="str">
        <f t="shared" si="32"/>
        <v> </v>
      </c>
      <c r="AA53" s="20">
        <f t="shared" si="33"/>
        <v>0</v>
      </c>
      <c r="AB53" s="18" t="str">
        <f t="shared" si="8"/>
        <v> </v>
      </c>
      <c r="AC53" s="19" t="str">
        <f t="shared" si="9"/>
        <v> </v>
      </c>
      <c r="AD53" s="19" t="str">
        <f t="shared" si="10"/>
        <v> </v>
      </c>
      <c r="AE53" s="19" t="str">
        <f t="shared" si="11"/>
        <v> </v>
      </c>
      <c r="AF53" s="20" t="str">
        <f t="shared" si="12"/>
        <v>zero</v>
      </c>
      <c r="AG53" s="18" t="str">
        <f t="shared" si="34"/>
        <v> </v>
      </c>
      <c r="AH53" s="19" t="str">
        <f t="shared" si="35"/>
        <v> </v>
      </c>
      <c r="AI53" s="19" t="str">
        <f t="shared" si="36"/>
        <v> </v>
      </c>
      <c r="AJ53" s="19" t="str">
        <f t="shared" si="37"/>
        <v> </v>
      </c>
      <c r="AK53" s="20" t="str">
        <f t="shared" si="38"/>
        <v>zero</v>
      </c>
      <c r="AL53" s="37" t="e">
        <f t="shared" si="24"/>
        <v>#N/A</v>
      </c>
      <c r="AM53" s="26" t="e">
        <f>IF($AL53&gt;11,AH53,"*")</f>
        <v>#N/A</v>
      </c>
      <c r="AN53" s="26" t="e">
        <f>IF($AL53&gt;11,AI53,"*")</f>
        <v>#N/A</v>
      </c>
      <c r="AO53" s="26" t="e">
        <f>IF($AL53&gt;11,AJ53,"*")</f>
        <v>#N/A</v>
      </c>
      <c r="AP53" s="35" t="e">
        <f>IF($AL53&gt;11,AK53,"*")</f>
        <v>#N/A</v>
      </c>
      <c r="AQ53" s="69" t="str">
        <f t="shared" si="41"/>
        <v>Value</v>
      </c>
      <c r="AR53" s="69" t="str">
        <f t="shared" si="42"/>
        <v>Green</v>
      </c>
      <c r="AS53" s="69" t="str">
        <f t="shared" si="43"/>
        <v> </v>
      </c>
      <c r="AT53" s="69" t="str">
        <f t="shared" si="44"/>
        <v>Green</v>
      </c>
      <c r="AU53" s="69" t="str">
        <f t="shared" si="45"/>
        <v>Green</v>
      </c>
      <c r="AV53" s="69" t="str">
        <f t="shared" si="46"/>
        <v>Blank</v>
      </c>
      <c r="AW53" s="69" t="e">
        <f t="shared" si="21"/>
        <v>#N/A</v>
      </c>
      <c r="AX53" s="69" t="str">
        <f t="shared" si="47"/>
        <v>Red</v>
      </c>
      <c r="AY53" s="70" t="str">
        <f t="shared" si="48"/>
        <v> </v>
      </c>
      <c r="AZ53" s="70" t="e">
        <f t="shared" si="50"/>
        <v>#N/A</v>
      </c>
      <c r="BA53" s="65" t="str">
        <f aca="true" t="shared" si="51" ref="BA53:BA84">AU53</f>
        <v>Green</v>
      </c>
      <c r="BB53" s="62" t="e">
        <f t="shared" si="49"/>
        <v>#N/A</v>
      </c>
      <c r="BC53" s="255" t="s">
        <v>221</v>
      </c>
      <c r="BE53" s="171" t="s">
        <v>72</v>
      </c>
      <c r="BF53" s="13" t="str">
        <f>VLOOKUP(BE53,'[2]Final RAG'!$A$2:$F$309,6,FALSE)</f>
        <v>Green</v>
      </c>
    </row>
    <row r="54" spans="2:57" s="13" customFormat="1" ht="12" customHeight="1">
      <c r="B54" s="190" t="s">
        <v>73</v>
      </c>
      <c r="C54" s="178" t="s">
        <v>156</v>
      </c>
      <c r="D54" s="179"/>
      <c r="E54" s="180"/>
      <c r="F54" s="180"/>
      <c r="G54" s="180"/>
      <c r="H54" s="180"/>
      <c r="I54" s="180"/>
      <c r="J54" s="180"/>
      <c r="K54" s="180"/>
      <c r="L54" s="181"/>
      <c r="M54" s="170">
        <f>VLOOKUP(B54,'[1]master'!$B$3:$Q$254,4,FALSE)</f>
        <v>49</v>
      </c>
      <c r="N54" s="19">
        <f>VLOOKUP(B54,'[1]master'!$B$4:$Q$254,5,FALSE)</f>
        <v>0.07444289883533853</v>
      </c>
      <c r="O54" s="19" t="str">
        <f>VLOOKUP(B54,'[1]master'!$B$4:$Q$254,13,FALSE)</f>
        <v>zero</v>
      </c>
      <c r="P54" s="19">
        <f>VLOOKUP(B54,'[1]master'!$B$4:$Q$254,14,FALSE)</f>
        <v>0</v>
      </c>
      <c r="Q54" s="19" t="str">
        <f>VLOOKUP(B54,'[1]master'!$B$4:$U$254,16,FALSE)</f>
        <v>zero</v>
      </c>
      <c r="R54" s="21">
        <v>49</v>
      </c>
      <c r="S54" s="22">
        <v>0.07444289883533853</v>
      </c>
      <c r="T54" s="22" t="s">
        <v>400</v>
      </c>
      <c r="U54" s="22">
        <v>0</v>
      </c>
      <c r="V54" s="22" t="s">
        <v>400</v>
      </c>
      <c r="W54" s="18">
        <f t="shared" si="29"/>
        <v>49</v>
      </c>
      <c r="X54" s="19">
        <f t="shared" si="30"/>
        <v>0.07444289883533853</v>
      </c>
      <c r="Y54" s="19" t="e">
        <f t="shared" si="31"/>
        <v>#VALUE!</v>
      </c>
      <c r="Z54" s="19">
        <f t="shared" si="32"/>
        <v>0</v>
      </c>
      <c r="AA54" s="20" t="e">
        <f t="shared" si="33"/>
        <v>#VALUE!</v>
      </c>
      <c r="AB54" s="18">
        <f t="shared" si="8"/>
        <v>49</v>
      </c>
      <c r="AC54" s="19">
        <f t="shared" si="9"/>
        <v>0.07444289883533853</v>
      </c>
      <c r="AD54" s="19" t="e">
        <f t="shared" si="10"/>
        <v>#VALUE!</v>
      </c>
      <c r="AE54" s="19" t="str">
        <f t="shared" si="11"/>
        <v>zero</v>
      </c>
      <c r="AF54" s="20" t="e">
        <f t="shared" si="12"/>
        <v>#VALUE!</v>
      </c>
      <c r="AG54" s="18">
        <f t="shared" si="34"/>
        <v>49</v>
      </c>
      <c r="AH54" s="19">
        <f t="shared" si="35"/>
        <v>0.07444289883533853</v>
      </c>
      <c r="AI54" s="19" t="e">
        <f t="shared" si="36"/>
        <v>#VALUE!</v>
      </c>
      <c r="AJ54" s="19" t="str">
        <f t="shared" si="37"/>
        <v>zero</v>
      </c>
      <c r="AK54" s="20" t="e">
        <f t="shared" si="38"/>
        <v>#VALUE!</v>
      </c>
      <c r="AL54" s="37">
        <f t="shared" si="24"/>
        <v>49</v>
      </c>
      <c r="AM54" s="38">
        <f t="shared" si="1"/>
        <v>0.07444289883533853</v>
      </c>
      <c r="AN54" s="39" t="e">
        <f t="shared" si="2"/>
        <v>#VALUE!</v>
      </c>
      <c r="AO54" s="38" t="str">
        <f t="shared" si="3"/>
        <v>zero</v>
      </c>
      <c r="AP54" s="40" t="e">
        <f t="shared" si="4"/>
        <v>#VALUE!</v>
      </c>
      <c r="AQ54" s="69" t="str">
        <f t="shared" si="41"/>
        <v>Blank</v>
      </c>
      <c r="AR54" s="69" t="str">
        <f t="shared" si="42"/>
        <v>Red</v>
      </c>
      <c r="AS54" s="69" t="str">
        <f t="shared" si="43"/>
        <v> </v>
      </c>
      <c r="AT54" s="69" t="str">
        <f t="shared" si="44"/>
        <v>Red</v>
      </c>
      <c r="AU54" s="69" t="str">
        <f t="shared" si="45"/>
        <v> </v>
      </c>
      <c r="AV54" s="69" t="str">
        <f t="shared" si="46"/>
        <v>Value</v>
      </c>
      <c r="AW54" s="69" t="str">
        <f t="shared" si="21"/>
        <v>OK</v>
      </c>
      <c r="AX54" s="69" t="str">
        <f t="shared" si="47"/>
        <v>Green</v>
      </c>
      <c r="AY54" s="70" t="str">
        <f t="shared" si="48"/>
        <v>Green</v>
      </c>
      <c r="AZ54" s="70" t="str">
        <f t="shared" si="50"/>
        <v>Green</v>
      </c>
      <c r="BA54" s="60" t="str">
        <f t="shared" si="51"/>
        <v> </v>
      </c>
      <c r="BB54" s="63" t="str">
        <f t="shared" si="49"/>
        <v>Green</v>
      </c>
      <c r="BC54" s="256"/>
      <c r="BE54" s="190" t="s">
        <v>73</v>
      </c>
    </row>
    <row r="55" spans="2:57" s="13" customFormat="1" ht="12" customHeight="1" thickBot="1">
      <c r="B55" s="191" t="s">
        <v>74</v>
      </c>
      <c r="C55" s="183" t="s">
        <v>157</v>
      </c>
      <c r="D55" s="184"/>
      <c r="E55" s="185"/>
      <c r="F55" s="185"/>
      <c r="G55" s="185"/>
      <c r="H55" s="185"/>
      <c r="I55" s="185"/>
      <c r="J55" s="185"/>
      <c r="K55" s="185"/>
      <c r="L55" s="186"/>
      <c r="M55" s="170">
        <f>VLOOKUP(B55,'[1]master'!$B$3:$Q$254,4,FALSE)</f>
        <v>557</v>
      </c>
      <c r="N55" s="19">
        <f>VLOOKUP(B55,'[1]master'!$B$4:$Q$254,5,FALSE)</f>
        <v>0.07444289883533853</v>
      </c>
      <c r="O55" s="19" t="str">
        <f>VLOOKUP(B55,'[1]master'!$B$4:$Q$254,13,FALSE)</f>
        <v>zero</v>
      </c>
      <c r="P55" s="19">
        <f>VLOOKUP(B55,'[1]master'!$B$4:$Q$254,14,FALSE)</f>
        <v>0</v>
      </c>
      <c r="Q55" s="19" t="str">
        <f>VLOOKUP(B55,'[1]master'!$B$4:$U$254,16,FALSE)</f>
        <v>zero</v>
      </c>
      <c r="R55" s="21">
        <v>557</v>
      </c>
      <c r="S55" s="22">
        <v>0.07444289883533853</v>
      </c>
      <c r="T55" s="22" t="s">
        <v>400</v>
      </c>
      <c r="U55" s="22">
        <v>0</v>
      </c>
      <c r="V55" s="22" t="s">
        <v>400</v>
      </c>
      <c r="W55" s="18">
        <f t="shared" si="29"/>
        <v>557</v>
      </c>
      <c r="X55" s="19">
        <f t="shared" si="30"/>
        <v>0.07444289883533853</v>
      </c>
      <c r="Y55" s="19" t="e">
        <f t="shared" si="31"/>
        <v>#VALUE!</v>
      </c>
      <c r="Z55" s="19">
        <f t="shared" si="32"/>
        <v>0</v>
      </c>
      <c r="AA55" s="20" t="e">
        <f t="shared" si="33"/>
        <v>#VALUE!</v>
      </c>
      <c r="AB55" s="18">
        <f t="shared" si="8"/>
        <v>557</v>
      </c>
      <c r="AC55" s="19">
        <f t="shared" si="9"/>
        <v>0.07444289883533853</v>
      </c>
      <c r="AD55" s="19" t="e">
        <f t="shared" si="10"/>
        <v>#VALUE!</v>
      </c>
      <c r="AE55" s="19" t="str">
        <f t="shared" si="11"/>
        <v>zero</v>
      </c>
      <c r="AF55" s="20" t="e">
        <f t="shared" si="12"/>
        <v>#VALUE!</v>
      </c>
      <c r="AG55" s="18">
        <f t="shared" si="34"/>
        <v>557</v>
      </c>
      <c r="AH55" s="19">
        <f t="shared" si="35"/>
        <v>0.07444289883533853</v>
      </c>
      <c r="AI55" s="19" t="e">
        <f t="shared" si="36"/>
        <v>#VALUE!</v>
      </c>
      <c r="AJ55" s="19" t="str">
        <f t="shared" si="37"/>
        <v>zero</v>
      </c>
      <c r="AK55" s="20" t="e">
        <f t="shared" si="38"/>
        <v>#VALUE!</v>
      </c>
      <c r="AL55" s="37">
        <f t="shared" si="24"/>
        <v>557</v>
      </c>
      <c r="AM55" s="42">
        <f t="shared" si="1"/>
        <v>0.07444289883533853</v>
      </c>
      <c r="AN55" s="43" t="e">
        <f t="shared" si="2"/>
        <v>#VALUE!</v>
      </c>
      <c r="AO55" s="42" t="str">
        <f t="shared" si="3"/>
        <v>zero</v>
      </c>
      <c r="AP55" s="41" t="e">
        <f t="shared" si="4"/>
        <v>#VALUE!</v>
      </c>
      <c r="AQ55" s="69" t="str">
        <f t="shared" si="41"/>
        <v>Blank</v>
      </c>
      <c r="AR55" s="69" t="str">
        <f t="shared" si="42"/>
        <v>Red</v>
      </c>
      <c r="AS55" s="69" t="str">
        <f t="shared" si="43"/>
        <v> </v>
      </c>
      <c r="AT55" s="69" t="str">
        <f t="shared" si="44"/>
        <v>Red</v>
      </c>
      <c r="AU55" s="69" t="str">
        <f t="shared" si="45"/>
        <v> </v>
      </c>
      <c r="AV55" s="69" t="str">
        <f t="shared" si="46"/>
        <v>Value</v>
      </c>
      <c r="AW55" s="69" t="str">
        <f t="shared" si="21"/>
        <v>OK</v>
      </c>
      <c r="AX55" s="69" t="str">
        <f t="shared" si="47"/>
        <v>Green</v>
      </c>
      <c r="AY55" s="70" t="str">
        <f t="shared" si="48"/>
        <v>Green</v>
      </c>
      <c r="AZ55" s="70" t="str">
        <f t="shared" si="50"/>
        <v>Green</v>
      </c>
      <c r="BA55" s="61" t="str">
        <f t="shared" si="51"/>
        <v> </v>
      </c>
      <c r="BB55" s="64" t="str">
        <f t="shared" si="49"/>
        <v>Green</v>
      </c>
      <c r="BC55" s="259"/>
      <c r="BE55" s="191" t="s">
        <v>74</v>
      </c>
    </row>
    <row r="56" spans="2:58" s="13" customFormat="1" ht="12" customHeight="1" thickTop="1">
      <c r="B56" s="94" t="s">
        <v>78</v>
      </c>
      <c r="C56" s="17" t="s">
        <v>10</v>
      </c>
      <c r="D56" s="72" t="str">
        <f>VLOOKUP(B56,'[1]kappa_Master'!$A$2:$M$318,3,FALSE)</f>
        <v>Derived</v>
      </c>
      <c r="E56" s="44">
        <f>VLOOKUP(B56,'[1]kappa_Master'!$A$2:$M$318,4,FALSE)</f>
        <v>9</v>
      </c>
      <c r="F56" s="44">
        <f>TYPERCOV!D45</f>
        <v>303</v>
      </c>
      <c r="G56" s="45">
        <f>TYPERCOV!D44</f>
        <v>248</v>
      </c>
      <c r="H56" s="45">
        <f>TYPERCOV!D43</f>
        <v>55</v>
      </c>
      <c r="I56" s="46">
        <f>VLOOKUP(B56,'[1]kappa_Master'!$A$2:$M$318,5,FALSE)</f>
        <v>81.8</v>
      </c>
      <c r="J56" s="46">
        <f>VLOOKUP(B56,'[1]kappa_Master'!$A$2:$M$318,6,FALSE)</f>
        <v>41.9098345478</v>
      </c>
      <c r="K56" s="46">
        <f>VLOOKUP(B56,'[1]kappa_Master'!$A$2:$M$318,7,FALSE)</f>
        <v>0.688</v>
      </c>
      <c r="L56" s="46">
        <f>VLOOKUP(B56,'[1]kappa_Master'!$A$2:$M$318,8,FALSE)</f>
        <v>0.036</v>
      </c>
      <c r="M56" s="170" t="e">
        <f>VLOOKUP(B56,'[1]master'!$B$3:$Q$254,4,FALSE)</f>
        <v>#N/A</v>
      </c>
      <c r="N56" s="19" t="e">
        <f>VLOOKUP(B56,'[1]master'!$B$4:$Q$254,5,FALSE)</f>
        <v>#N/A</v>
      </c>
      <c r="O56" s="19" t="e">
        <f>VLOOKUP(B56,'[1]master'!$B$4:$Q$254,13,FALSE)</f>
        <v>#N/A</v>
      </c>
      <c r="P56" s="19" t="e">
        <f>VLOOKUP(B56,'[1]master'!$B$4:$Q$254,14,FALSE)</f>
        <v>#N/A</v>
      </c>
      <c r="Q56" s="19" t="e">
        <f>VLOOKUP(B56,'[1]master'!$B$4:$U$254,16,FALSE)</f>
        <v>#N/A</v>
      </c>
      <c r="R56" s="21" t="s">
        <v>23</v>
      </c>
      <c r="S56" s="22" t="s">
        <v>23</v>
      </c>
      <c r="T56" s="22" t="s">
        <v>23</v>
      </c>
      <c r="U56" s="22" t="s">
        <v>23</v>
      </c>
      <c r="V56" s="22"/>
      <c r="W56" s="18" t="str">
        <f t="shared" si="29"/>
        <v> </v>
      </c>
      <c r="X56" s="19" t="str">
        <f t="shared" si="30"/>
        <v> </v>
      </c>
      <c r="Y56" s="19" t="str">
        <f t="shared" si="31"/>
        <v> </v>
      </c>
      <c r="Z56" s="19" t="str">
        <f t="shared" si="32"/>
        <v> </v>
      </c>
      <c r="AA56" s="20">
        <f t="shared" si="33"/>
        <v>0</v>
      </c>
      <c r="AB56" s="18" t="str">
        <f t="shared" si="8"/>
        <v> </v>
      </c>
      <c r="AC56" s="19" t="str">
        <f t="shared" si="9"/>
        <v> </v>
      </c>
      <c r="AD56" s="19" t="str">
        <f t="shared" si="10"/>
        <v> </v>
      </c>
      <c r="AE56" s="19" t="str">
        <f t="shared" si="11"/>
        <v> </v>
      </c>
      <c r="AF56" s="20" t="str">
        <f t="shared" si="12"/>
        <v>zero</v>
      </c>
      <c r="AG56" s="18" t="str">
        <f t="shared" si="34"/>
        <v> </v>
      </c>
      <c r="AH56" s="19" t="str">
        <f t="shared" si="35"/>
        <v> </v>
      </c>
      <c r="AI56" s="19" t="str">
        <f t="shared" si="36"/>
        <v> </v>
      </c>
      <c r="AJ56" s="19" t="str">
        <f t="shared" si="37"/>
        <v> </v>
      </c>
      <c r="AK56" s="20" t="str">
        <f t="shared" si="38"/>
        <v>zero</v>
      </c>
      <c r="AL56" s="37" t="e">
        <f t="shared" si="24"/>
        <v>#N/A</v>
      </c>
      <c r="AM56" s="26" t="e">
        <f>IF($AL56&gt;11,AH56,"*")</f>
        <v>#N/A</v>
      </c>
      <c r="AN56" s="26" t="e">
        <f>IF($AL56&gt;11,AI56,"*")</f>
        <v>#N/A</v>
      </c>
      <c r="AO56" s="26" t="e">
        <f>IF($AL56&gt;11,AJ56,"*")</f>
        <v>#N/A</v>
      </c>
      <c r="AP56" s="35" t="e">
        <f>IF($AL56&gt;11,AK56,"*")</f>
        <v>#N/A</v>
      </c>
      <c r="AQ56" s="69" t="str">
        <f t="shared" si="41"/>
        <v>Value</v>
      </c>
      <c r="AR56" s="69" t="str">
        <f t="shared" si="42"/>
        <v>Green</v>
      </c>
      <c r="AS56" s="69" t="str">
        <f t="shared" si="43"/>
        <v> </v>
      </c>
      <c r="AT56" s="69" t="str">
        <f t="shared" si="44"/>
        <v>Green</v>
      </c>
      <c r="AU56" s="69" t="str">
        <f t="shared" si="45"/>
        <v>Green</v>
      </c>
      <c r="AV56" s="69" t="str">
        <f t="shared" si="46"/>
        <v>Blank</v>
      </c>
      <c r="AW56" s="69" t="e">
        <f t="shared" si="21"/>
        <v>#N/A</v>
      </c>
      <c r="AX56" s="69" t="str">
        <f t="shared" si="47"/>
        <v>Red</v>
      </c>
      <c r="AY56" s="70" t="str">
        <f t="shared" si="48"/>
        <v> </v>
      </c>
      <c r="AZ56" s="70" t="e">
        <f t="shared" si="50"/>
        <v>#N/A</v>
      </c>
      <c r="BA56" s="65" t="str">
        <f t="shared" si="51"/>
        <v>Green</v>
      </c>
      <c r="BB56" s="62" t="e">
        <f t="shared" si="49"/>
        <v>#N/A</v>
      </c>
      <c r="BC56" s="255" t="s">
        <v>220</v>
      </c>
      <c r="BE56" s="94" t="s">
        <v>78</v>
      </c>
      <c r="BF56" s="13" t="str">
        <f>VLOOKUP(BE56,'[2]Final RAG'!$A$2:$F$309,6,FALSE)</f>
        <v>Amber</v>
      </c>
    </row>
    <row r="57" spans="2:57" s="13" customFormat="1" ht="12" customHeight="1">
      <c r="B57" s="99" t="s">
        <v>79</v>
      </c>
      <c r="C57" s="23" t="s">
        <v>158</v>
      </c>
      <c r="D57" s="73"/>
      <c r="E57" s="47"/>
      <c r="F57" s="47"/>
      <c r="G57" s="47"/>
      <c r="H57" s="47"/>
      <c r="I57" s="47"/>
      <c r="J57" s="47"/>
      <c r="K57" s="47"/>
      <c r="L57" s="48"/>
      <c r="M57" s="170">
        <f>VLOOKUP(B57,'[1]master'!$B$3:$Q$254,4,FALSE)</f>
        <v>12</v>
      </c>
      <c r="N57" s="19">
        <f>VLOOKUP(B57,'[1]master'!$B$4:$Q$254,5,FALSE)</f>
        <v>0.019441944194419317</v>
      </c>
      <c r="O57" s="19" t="str">
        <f>VLOOKUP(B57,'[1]master'!$B$4:$Q$254,13,FALSE)</f>
        <v>zero</v>
      </c>
      <c r="P57" s="19">
        <f>VLOOKUP(B57,'[1]master'!$B$4:$Q$254,14,FALSE)</f>
        <v>0</v>
      </c>
      <c r="Q57" s="19" t="str">
        <f>VLOOKUP(B57,'[1]master'!$B$4:$U$254,16,FALSE)</f>
        <v>zero</v>
      </c>
      <c r="R57" s="21">
        <v>12</v>
      </c>
      <c r="S57" s="22">
        <v>0.019441944194419317</v>
      </c>
      <c r="T57" s="22" t="s">
        <v>400</v>
      </c>
      <c r="U57" s="22">
        <v>0</v>
      </c>
      <c r="V57" s="22" t="s">
        <v>400</v>
      </c>
      <c r="W57" s="18">
        <f t="shared" si="29"/>
        <v>12</v>
      </c>
      <c r="X57" s="19">
        <f t="shared" si="30"/>
        <v>0.019441944194419317</v>
      </c>
      <c r="Y57" s="19" t="e">
        <f t="shared" si="31"/>
        <v>#VALUE!</v>
      </c>
      <c r="Z57" s="19">
        <f t="shared" si="32"/>
        <v>0</v>
      </c>
      <c r="AA57" s="20" t="e">
        <f t="shared" si="33"/>
        <v>#VALUE!</v>
      </c>
      <c r="AB57" s="18">
        <f t="shared" si="8"/>
        <v>12</v>
      </c>
      <c r="AC57" s="19">
        <f t="shared" si="9"/>
        <v>0.019441944194419317</v>
      </c>
      <c r="AD57" s="19" t="e">
        <f t="shared" si="10"/>
        <v>#VALUE!</v>
      </c>
      <c r="AE57" s="19" t="str">
        <f t="shared" si="11"/>
        <v>zero</v>
      </c>
      <c r="AF57" s="20" t="e">
        <f t="shared" si="12"/>
        <v>#VALUE!</v>
      </c>
      <c r="AG57" s="18">
        <f t="shared" si="34"/>
        <v>12</v>
      </c>
      <c r="AH57" s="19">
        <f t="shared" si="35"/>
        <v>0.019441944194419317</v>
      </c>
      <c r="AI57" s="19" t="e">
        <f t="shared" si="36"/>
        <v>#VALUE!</v>
      </c>
      <c r="AJ57" s="19" t="str">
        <f t="shared" si="37"/>
        <v>zero</v>
      </c>
      <c r="AK57" s="20" t="e">
        <f t="shared" si="38"/>
        <v>#VALUE!</v>
      </c>
      <c r="AL57" s="37">
        <f t="shared" si="24"/>
        <v>12</v>
      </c>
      <c r="AM57" s="38">
        <f aca="true" t="shared" si="52" ref="AM57:AM85">IF($AL57&gt;11,AH57,"*")</f>
        <v>0.019441944194419317</v>
      </c>
      <c r="AN57" s="39" t="e">
        <f aca="true" t="shared" si="53" ref="AN57:AN85">IF($AL57&gt;11,AI57,"*")</f>
        <v>#VALUE!</v>
      </c>
      <c r="AO57" s="38" t="str">
        <f aca="true" t="shared" si="54" ref="AO57:AO85">IF($AL57&gt;11,AJ57,"*")</f>
        <v>zero</v>
      </c>
      <c r="AP57" s="40" t="e">
        <f aca="true" t="shared" si="55" ref="AP57:AP85">IF($AL57&gt;11,AK57,"*")</f>
        <v>#VALUE!</v>
      </c>
      <c r="AQ57" s="69" t="str">
        <f t="shared" si="41"/>
        <v>Blank</v>
      </c>
      <c r="AR57" s="69" t="str">
        <f t="shared" si="42"/>
        <v>Red</v>
      </c>
      <c r="AS57" s="69" t="str">
        <f t="shared" si="43"/>
        <v> </v>
      </c>
      <c r="AT57" s="69" t="str">
        <f t="shared" si="44"/>
        <v>Red</v>
      </c>
      <c r="AU57" s="69" t="str">
        <f t="shared" si="45"/>
        <v> </v>
      </c>
      <c r="AV57" s="69" t="str">
        <f t="shared" si="46"/>
        <v>Value</v>
      </c>
      <c r="AW57" s="69" t="str">
        <f t="shared" si="21"/>
        <v>OK</v>
      </c>
      <c r="AX57" s="69" t="str">
        <f t="shared" si="47"/>
        <v>Green</v>
      </c>
      <c r="AY57" s="70" t="str">
        <f t="shared" si="48"/>
        <v>Green</v>
      </c>
      <c r="AZ57" s="70" t="str">
        <f t="shared" si="50"/>
        <v>Green</v>
      </c>
      <c r="BA57" s="60" t="str">
        <f t="shared" si="51"/>
        <v> </v>
      </c>
      <c r="BB57" s="63" t="str">
        <f t="shared" si="49"/>
        <v>Green</v>
      </c>
      <c r="BC57" s="256"/>
      <c r="BE57" s="99" t="s">
        <v>79</v>
      </c>
    </row>
    <row r="58" spans="2:57" s="13" customFormat="1" ht="12" customHeight="1">
      <c r="B58" s="99" t="s">
        <v>80</v>
      </c>
      <c r="C58" s="23" t="s">
        <v>159</v>
      </c>
      <c r="D58" s="75"/>
      <c r="E58" s="51"/>
      <c r="F58" s="51"/>
      <c r="G58" s="51"/>
      <c r="H58" s="51"/>
      <c r="I58" s="51"/>
      <c r="J58" s="51"/>
      <c r="K58" s="51"/>
      <c r="L58" s="52"/>
      <c r="M58" s="170">
        <f>VLOOKUP(B58,'[1]master'!$B$3:$Q$254,4,FALSE)</f>
        <v>63</v>
      </c>
      <c r="N58" s="19">
        <f>VLOOKUP(B58,'[1]master'!$B$4:$Q$254,5,FALSE)</f>
        <v>0.09330660338761192</v>
      </c>
      <c r="O58" s="19" t="str">
        <f>VLOOKUP(B58,'[1]master'!$B$4:$Q$254,13,FALSE)</f>
        <v>zero</v>
      </c>
      <c r="P58" s="19">
        <f>VLOOKUP(B58,'[1]master'!$B$4:$Q$254,14,FALSE)</f>
        <v>0</v>
      </c>
      <c r="Q58" s="19" t="str">
        <f>VLOOKUP(B58,'[1]master'!$B$4:$U$254,16,FALSE)</f>
        <v>zero</v>
      </c>
      <c r="R58" s="21">
        <v>63</v>
      </c>
      <c r="S58" s="22">
        <v>0.09330660338761192</v>
      </c>
      <c r="T58" s="22" t="s">
        <v>400</v>
      </c>
      <c r="U58" s="22">
        <v>0</v>
      </c>
      <c r="V58" s="22" t="s">
        <v>400</v>
      </c>
      <c r="W58" s="18">
        <f t="shared" si="29"/>
        <v>63</v>
      </c>
      <c r="X58" s="19">
        <f t="shared" si="30"/>
        <v>0.09330660338761192</v>
      </c>
      <c r="Y58" s="19" t="e">
        <f t="shared" si="31"/>
        <v>#VALUE!</v>
      </c>
      <c r="Z58" s="19">
        <f t="shared" si="32"/>
        <v>0</v>
      </c>
      <c r="AA58" s="20" t="e">
        <f t="shared" si="33"/>
        <v>#VALUE!</v>
      </c>
      <c r="AB58" s="18">
        <f t="shared" si="8"/>
        <v>63</v>
      </c>
      <c r="AC58" s="19">
        <f t="shared" si="9"/>
        <v>0.09330660338761192</v>
      </c>
      <c r="AD58" s="19" t="e">
        <f t="shared" si="10"/>
        <v>#VALUE!</v>
      </c>
      <c r="AE58" s="19" t="str">
        <f t="shared" si="11"/>
        <v>zero</v>
      </c>
      <c r="AF58" s="20" t="e">
        <f t="shared" si="12"/>
        <v>#VALUE!</v>
      </c>
      <c r="AG58" s="18">
        <f t="shared" si="34"/>
        <v>63</v>
      </c>
      <c r="AH58" s="19">
        <f t="shared" si="35"/>
        <v>0.09330660338761192</v>
      </c>
      <c r="AI58" s="19" t="e">
        <f t="shared" si="36"/>
        <v>#VALUE!</v>
      </c>
      <c r="AJ58" s="19" t="str">
        <f t="shared" si="37"/>
        <v>zero</v>
      </c>
      <c r="AK58" s="20" t="e">
        <f t="shared" si="38"/>
        <v>#VALUE!</v>
      </c>
      <c r="AL58" s="37">
        <f t="shared" si="24"/>
        <v>63</v>
      </c>
      <c r="AM58" s="38">
        <f t="shared" si="52"/>
        <v>0.09330660338761192</v>
      </c>
      <c r="AN58" s="39" t="e">
        <f t="shared" si="53"/>
        <v>#VALUE!</v>
      </c>
      <c r="AO58" s="38" t="str">
        <f t="shared" si="54"/>
        <v>zero</v>
      </c>
      <c r="AP58" s="40" t="e">
        <f t="shared" si="55"/>
        <v>#VALUE!</v>
      </c>
      <c r="AQ58" s="69" t="str">
        <f t="shared" si="41"/>
        <v>Blank</v>
      </c>
      <c r="AR58" s="69" t="str">
        <f t="shared" si="42"/>
        <v>Red</v>
      </c>
      <c r="AS58" s="69" t="str">
        <f t="shared" si="43"/>
        <v> </v>
      </c>
      <c r="AT58" s="69" t="str">
        <f t="shared" si="44"/>
        <v>Red</v>
      </c>
      <c r="AU58" s="69" t="str">
        <f t="shared" si="45"/>
        <v> </v>
      </c>
      <c r="AV58" s="69" t="str">
        <f t="shared" si="46"/>
        <v>Value</v>
      </c>
      <c r="AW58" s="69" t="str">
        <f t="shared" si="21"/>
        <v>OK</v>
      </c>
      <c r="AX58" s="69" t="str">
        <f t="shared" si="47"/>
        <v>Green</v>
      </c>
      <c r="AY58" s="70" t="str">
        <f t="shared" si="48"/>
        <v>Green</v>
      </c>
      <c r="AZ58" s="70" t="str">
        <f t="shared" si="50"/>
        <v>Green</v>
      </c>
      <c r="BA58" s="60" t="str">
        <f t="shared" si="51"/>
        <v> </v>
      </c>
      <c r="BB58" s="63" t="str">
        <f t="shared" si="49"/>
        <v>Green</v>
      </c>
      <c r="BC58" s="256"/>
      <c r="BE58" s="99" t="s">
        <v>80</v>
      </c>
    </row>
    <row r="59" spans="2:57" s="13" customFormat="1" ht="12" customHeight="1">
      <c r="B59" s="99" t="s">
        <v>81</v>
      </c>
      <c r="C59" s="23" t="s">
        <v>160</v>
      </c>
      <c r="D59" s="75"/>
      <c r="E59" s="51"/>
      <c r="F59" s="51"/>
      <c r="G59" s="51"/>
      <c r="H59" s="51"/>
      <c r="I59" s="51"/>
      <c r="J59" s="51"/>
      <c r="K59" s="51"/>
      <c r="L59" s="52"/>
      <c r="M59" s="170">
        <f>VLOOKUP(B59,'[1]master'!$B$3:$Q$254,4,FALSE)</f>
        <v>20</v>
      </c>
      <c r="N59" s="19">
        <f>VLOOKUP(B59,'[1]master'!$B$4:$Q$254,5,FALSE)</f>
        <v>0.031966833046941374</v>
      </c>
      <c r="O59" s="19">
        <f>VLOOKUP(B59,'[1]master'!$B$4:$Q$254,13,FALSE)</f>
        <v>0.000117</v>
      </c>
      <c r="P59" s="19">
        <f>VLOOKUP(B59,'[1]master'!$B$4:$Q$254,14,FALSE)</f>
        <v>0.0036600435153583254</v>
      </c>
      <c r="Q59" s="19">
        <f>VLOOKUP(B59,'[1]master'!$B$4:$U$254,16,FALSE)</f>
        <v>6.0312133336094025E-05</v>
      </c>
      <c r="R59" s="21">
        <v>20</v>
      </c>
      <c r="S59" s="22">
        <v>0.031966833046941374</v>
      </c>
      <c r="T59" s="22">
        <v>0.000117</v>
      </c>
      <c r="U59" s="22">
        <v>0.0036600435153583254</v>
      </c>
      <c r="V59" s="22">
        <v>6.0312133336094025E-05</v>
      </c>
      <c r="W59" s="18">
        <f t="shared" si="29"/>
        <v>20</v>
      </c>
      <c r="X59" s="19">
        <f t="shared" si="30"/>
        <v>0.031966833046941374</v>
      </c>
      <c r="Y59" s="19">
        <f t="shared" si="31"/>
        <v>1.17</v>
      </c>
      <c r="Z59" s="19">
        <f t="shared" si="32"/>
        <v>0.0036600435153583254</v>
      </c>
      <c r="AA59" s="20">
        <f t="shared" si="33"/>
        <v>60.31213333609403</v>
      </c>
      <c r="AB59" s="18">
        <f t="shared" si="8"/>
        <v>20</v>
      </c>
      <c r="AC59" s="19">
        <f t="shared" si="9"/>
        <v>0.031966833046941374</v>
      </c>
      <c r="AD59" s="19">
        <f t="shared" si="10"/>
        <v>1.17</v>
      </c>
      <c r="AE59" s="19">
        <f t="shared" si="11"/>
        <v>0.0036600435153583254</v>
      </c>
      <c r="AF59" s="20">
        <f t="shared" si="12"/>
        <v>60.31213333609403</v>
      </c>
      <c r="AG59" s="18">
        <f t="shared" si="34"/>
        <v>20</v>
      </c>
      <c r="AH59" s="19">
        <f t="shared" si="35"/>
        <v>0.031966833046941374</v>
      </c>
      <c r="AI59" s="19">
        <f t="shared" si="36"/>
        <v>1.17</v>
      </c>
      <c r="AJ59" s="19">
        <f t="shared" si="37"/>
        <v>0.0036600435153583254</v>
      </c>
      <c r="AK59" s="20">
        <f t="shared" si="38"/>
        <v>60.31213333609403</v>
      </c>
      <c r="AL59" s="37">
        <f t="shared" si="24"/>
        <v>20</v>
      </c>
      <c r="AM59" s="38">
        <f t="shared" si="52"/>
        <v>0.031966833046941374</v>
      </c>
      <c r="AN59" s="39">
        <f t="shared" si="53"/>
        <v>1.17</v>
      </c>
      <c r="AO59" s="38">
        <f t="shared" si="54"/>
        <v>0.0036600435153583254</v>
      </c>
      <c r="AP59" s="40">
        <f t="shared" si="55"/>
        <v>60.31213333609403</v>
      </c>
      <c r="AQ59" s="69" t="str">
        <f t="shared" si="41"/>
        <v>Blank</v>
      </c>
      <c r="AR59" s="69" t="str">
        <f t="shared" si="42"/>
        <v>Red</v>
      </c>
      <c r="AS59" s="69" t="str">
        <f t="shared" si="43"/>
        <v> </v>
      </c>
      <c r="AT59" s="69" t="str">
        <f t="shared" si="44"/>
        <v>Red</v>
      </c>
      <c r="AU59" s="69" t="str">
        <f t="shared" si="45"/>
        <v> </v>
      </c>
      <c r="AV59" s="69" t="str">
        <f t="shared" si="46"/>
        <v>Value</v>
      </c>
      <c r="AW59" s="69" t="str">
        <f t="shared" si="21"/>
        <v>OK</v>
      </c>
      <c r="AX59" s="69" t="str">
        <f t="shared" si="47"/>
        <v>Green</v>
      </c>
      <c r="AY59" s="70" t="str">
        <f t="shared" si="48"/>
        <v>Green</v>
      </c>
      <c r="AZ59" s="70" t="str">
        <f t="shared" si="50"/>
        <v>Green</v>
      </c>
      <c r="BA59" s="60" t="str">
        <f t="shared" si="51"/>
        <v> </v>
      </c>
      <c r="BB59" s="63" t="str">
        <f t="shared" si="49"/>
        <v>Green</v>
      </c>
      <c r="BC59" s="256"/>
      <c r="BE59" s="99" t="s">
        <v>81</v>
      </c>
    </row>
    <row r="60" spans="2:57" s="13" customFormat="1" ht="12" customHeight="1">
      <c r="B60" s="99" t="s">
        <v>82</v>
      </c>
      <c r="C60" s="23" t="s">
        <v>161</v>
      </c>
      <c r="D60" s="75"/>
      <c r="E60" s="51"/>
      <c r="F60" s="51"/>
      <c r="G60" s="51"/>
      <c r="H60" s="51"/>
      <c r="I60" s="51"/>
      <c r="J60" s="51"/>
      <c r="K60" s="51"/>
      <c r="L60" s="52"/>
      <c r="M60" s="170">
        <f>VLOOKUP(B60,'[1]master'!$B$3:$Q$254,4,FALSE)</f>
        <v>90</v>
      </c>
      <c r="N60" s="19">
        <f>VLOOKUP(B60,'[1]master'!$B$4:$Q$254,5,FALSE)</f>
        <v>0.12666721217576374</v>
      </c>
      <c r="O60" s="19">
        <f>VLOOKUP(B60,'[1]master'!$B$4:$Q$254,13,FALSE)</f>
        <v>0.0019396</v>
      </c>
      <c r="P60" s="19">
        <f>VLOOKUP(B60,'[1]master'!$B$4:$Q$254,14,FALSE)</f>
        <v>0.015312565633074851</v>
      </c>
      <c r="Q60" s="19">
        <f>VLOOKUP(B60,'[1]master'!$B$4:$U$254,16,FALSE)</f>
        <v>0.00099984114374947</v>
      </c>
      <c r="R60" s="21">
        <v>90</v>
      </c>
      <c r="S60" s="22">
        <v>0.12666721217576374</v>
      </c>
      <c r="T60" s="22">
        <v>0.0019396</v>
      </c>
      <c r="U60" s="22">
        <v>0.015312565633074851</v>
      </c>
      <c r="V60" s="22">
        <v>0.00099984114374947</v>
      </c>
      <c r="W60" s="18">
        <f t="shared" si="29"/>
        <v>90</v>
      </c>
      <c r="X60" s="19">
        <f t="shared" si="30"/>
        <v>0.12666721217576374</v>
      </c>
      <c r="Y60" s="19">
        <f t="shared" si="31"/>
        <v>19.396</v>
      </c>
      <c r="Z60" s="19">
        <f t="shared" si="32"/>
        <v>0.015312565633074851</v>
      </c>
      <c r="AA60" s="20">
        <f t="shared" si="33"/>
        <v>999.84114374947</v>
      </c>
      <c r="AB60" s="18">
        <f t="shared" si="8"/>
        <v>90</v>
      </c>
      <c r="AC60" s="19">
        <f t="shared" si="9"/>
        <v>0.12666721217576374</v>
      </c>
      <c r="AD60" s="19">
        <f t="shared" si="10"/>
        <v>19.396</v>
      </c>
      <c r="AE60" s="19">
        <f t="shared" si="11"/>
        <v>0.015312565633074851</v>
      </c>
      <c r="AF60" s="20">
        <f t="shared" si="12"/>
        <v>999.84114374947</v>
      </c>
      <c r="AG60" s="18">
        <f t="shared" si="34"/>
        <v>90</v>
      </c>
      <c r="AH60" s="19">
        <f t="shared" si="35"/>
        <v>0.12666721217576374</v>
      </c>
      <c r="AI60" s="19">
        <f t="shared" si="36"/>
        <v>19.396</v>
      </c>
      <c r="AJ60" s="19">
        <f t="shared" si="37"/>
        <v>0.015312565633074851</v>
      </c>
      <c r="AK60" s="20">
        <f t="shared" si="38"/>
        <v>999.84114374947</v>
      </c>
      <c r="AL60" s="37">
        <f t="shared" si="24"/>
        <v>90</v>
      </c>
      <c r="AM60" s="38">
        <f t="shared" si="52"/>
        <v>0.12666721217576374</v>
      </c>
      <c r="AN60" s="39">
        <f t="shared" si="53"/>
        <v>19.396</v>
      </c>
      <c r="AO60" s="38">
        <f t="shared" si="54"/>
        <v>0.015312565633074851</v>
      </c>
      <c r="AP60" s="40">
        <f t="shared" si="55"/>
        <v>999.84114374947</v>
      </c>
      <c r="AQ60" s="69" t="str">
        <f t="shared" si="41"/>
        <v>Blank</v>
      </c>
      <c r="AR60" s="69" t="str">
        <f t="shared" si="42"/>
        <v>Red</v>
      </c>
      <c r="AS60" s="69" t="str">
        <f t="shared" si="43"/>
        <v> </v>
      </c>
      <c r="AT60" s="69" t="str">
        <f t="shared" si="44"/>
        <v>Red</v>
      </c>
      <c r="AU60" s="69" t="str">
        <f t="shared" si="45"/>
        <v> </v>
      </c>
      <c r="AV60" s="69" t="str">
        <f t="shared" si="46"/>
        <v>Value</v>
      </c>
      <c r="AW60" s="69" t="str">
        <f t="shared" si="21"/>
        <v>OK</v>
      </c>
      <c r="AX60" s="69" t="str">
        <f t="shared" si="47"/>
        <v>Green</v>
      </c>
      <c r="AY60" s="70" t="str">
        <f t="shared" si="48"/>
        <v>Green</v>
      </c>
      <c r="AZ60" s="70" t="str">
        <f t="shared" si="50"/>
        <v>Green</v>
      </c>
      <c r="BA60" s="60" t="str">
        <f t="shared" si="51"/>
        <v> </v>
      </c>
      <c r="BB60" s="63" t="str">
        <f t="shared" si="49"/>
        <v>Green</v>
      </c>
      <c r="BC60" s="256"/>
      <c r="BE60" s="99" t="s">
        <v>82</v>
      </c>
    </row>
    <row r="61" spans="2:57" s="13" customFormat="1" ht="12" customHeight="1">
      <c r="B61" s="99" t="s">
        <v>83</v>
      </c>
      <c r="C61" s="23" t="s">
        <v>162</v>
      </c>
      <c r="D61" s="75"/>
      <c r="E61" s="51"/>
      <c r="F61" s="51"/>
      <c r="G61" s="51"/>
      <c r="H61" s="51"/>
      <c r="I61" s="51"/>
      <c r="J61" s="51"/>
      <c r="K61" s="51"/>
      <c r="L61" s="52"/>
      <c r="M61" s="170">
        <f>VLOOKUP(B61,'[1]master'!$B$3:$Q$254,4,FALSE)</f>
        <v>375</v>
      </c>
      <c r="N61" s="19">
        <f>VLOOKUP(B61,'[1]master'!$B$4:$Q$254,5,FALSE)</f>
        <v>0.2362736273627371</v>
      </c>
      <c r="O61" s="19">
        <f>VLOOKUP(B61,'[1]master'!$B$4:$Q$254,13,FALSE)</f>
        <v>0.0019349</v>
      </c>
      <c r="P61" s="19">
        <f>VLOOKUP(B61,'[1]master'!$B$4:$Q$254,14,FALSE)</f>
        <v>0.008189233904761875</v>
      </c>
      <c r="Q61" s="19">
        <f>VLOOKUP(B61,'[1]master'!$B$4:$U$254,16,FALSE)</f>
        <v>0.0009974183486496438</v>
      </c>
      <c r="R61" s="21">
        <v>375</v>
      </c>
      <c r="S61" s="22">
        <v>0.2362736273627371</v>
      </c>
      <c r="T61" s="22">
        <v>0.0019349</v>
      </c>
      <c r="U61" s="22">
        <v>0.008189233904761875</v>
      </c>
      <c r="V61" s="22">
        <v>0.0009974183486496438</v>
      </c>
      <c r="W61" s="18">
        <f t="shared" si="29"/>
        <v>375</v>
      </c>
      <c r="X61" s="19">
        <f t="shared" si="30"/>
        <v>0.2362736273627371</v>
      </c>
      <c r="Y61" s="19">
        <f t="shared" si="31"/>
        <v>19.349</v>
      </c>
      <c r="Z61" s="19">
        <f t="shared" si="32"/>
        <v>0.008189233904761875</v>
      </c>
      <c r="AA61" s="20">
        <f t="shared" si="33"/>
        <v>997.4183486496438</v>
      </c>
      <c r="AB61" s="18">
        <f t="shared" si="8"/>
        <v>375</v>
      </c>
      <c r="AC61" s="19">
        <f t="shared" si="9"/>
        <v>0.2362736273627371</v>
      </c>
      <c r="AD61" s="19">
        <f t="shared" si="10"/>
        <v>19.349</v>
      </c>
      <c r="AE61" s="19">
        <f t="shared" si="11"/>
        <v>0.008189233904761875</v>
      </c>
      <c r="AF61" s="20">
        <f t="shared" si="12"/>
        <v>997.4183486496438</v>
      </c>
      <c r="AG61" s="18">
        <f t="shared" si="34"/>
        <v>375</v>
      </c>
      <c r="AH61" s="19">
        <f t="shared" si="35"/>
        <v>0.2362736273627371</v>
      </c>
      <c r="AI61" s="19">
        <f t="shared" si="36"/>
        <v>19.349</v>
      </c>
      <c r="AJ61" s="19">
        <f t="shared" si="37"/>
        <v>0.008189233904761875</v>
      </c>
      <c r="AK61" s="20">
        <f t="shared" si="38"/>
        <v>997.4183486496438</v>
      </c>
      <c r="AL61" s="37">
        <f t="shared" si="24"/>
        <v>375</v>
      </c>
      <c r="AM61" s="38">
        <f t="shared" si="52"/>
        <v>0.2362736273627371</v>
      </c>
      <c r="AN61" s="39">
        <f t="shared" si="53"/>
        <v>19.349</v>
      </c>
      <c r="AO61" s="38">
        <f t="shared" si="54"/>
        <v>0.008189233904761875</v>
      </c>
      <c r="AP61" s="40">
        <f t="shared" si="55"/>
        <v>997.4183486496438</v>
      </c>
      <c r="AQ61" s="69" t="str">
        <f t="shared" si="41"/>
        <v>Blank</v>
      </c>
      <c r="AR61" s="69" t="str">
        <f t="shared" si="42"/>
        <v>Red</v>
      </c>
      <c r="AS61" s="69" t="str">
        <f t="shared" si="43"/>
        <v> </v>
      </c>
      <c r="AT61" s="69" t="str">
        <f t="shared" si="44"/>
        <v>Red</v>
      </c>
      <c r="AU61" s="69" t="str">
        <f t="shared" si="45"/>
        <v> </v>
      </c>
      <c r="AV61" s="69" t="str">
        <f t="shared" si="46"/>
        <v>Value</v>
      </c>
      <c r="AW61" s="69" t="str">
        <f t="shared" si="21"/>
        <v>OK</v>
      </c>
      <c r="AX61" s="69" t="str">
        <f t="shared" si="47"/>
        <v>Green</v>
      </c>
      <c r="AY61" s="70" t="str">
        <f t="shared" si="48"/>
        <v>Green</v>
      </c>
      <c r="AZ61" s="70" t="str">
        <f t="shared" si="50"/>
        <v>Green</v>
      </c>
      <c r="BA61" s="60" t="str">
        <f t="shared" si="51"/>
        <v> </v>
      </c>
      <c r="BB61" s="63" t="str">
        <f t="shared" si="49"/>
        <v>Green</v>
      </c>
      <c r="BC61" s="256"/>
      <c r="BE61" s="99" t="s">
        <v>83</v>
      </c>
    </row>
    <row r="62" spans="2:57" s="13" customFormat="1" ht="12" customHeight="1">
      <c r="B62" s="99" t="s">
        <v>84</v>
      </c>
      <c r="C62" s="23" t="s">
        <v>163</v>
      </c>
      <c r="D62" s="75"/>
      <c r="E62" s="51"/>
      <c r="F62" s="51"/>
      <c r="G62" s="51"/>
      <c r="H62" s="51"/>
      <c r="I62" s="51"/>
      <c r="J62" s="51"/>
      <c r="K62" s="51"/>
      <c r="L62" s="52"/>
      <c r="M62" s="170">
        <f>VLOOKUP(B62,'[1]master'!$B$3:$Q$254,4,FALSE)</f>
        <v>20</v>
      </c>
      <c r="N62" s="19">
        <f>VLOOKUP(B62,'[1]master'!$B$4:$Q$254,5,FALSE)</f>
        <v>0.03196683304694122</v>
      </c>
      <c r="O62" s="19">
        <f>VLOOKUP(B62,'[1]master'!$B$4:$Q$254,13,FALSE)</f>
        <v>0.0041919</v>
      </c>
      <c r="P62" s="19">
        <f>VLOOKUP(B62,'[1]master'!$B$4:$Q$254,14,FALSE)</f>
        <v>0.13113278984641571</v>
      </c>
      <c r="Q62" s="19">
        <f>VLOOKUP(B62,'[1]master'!$B$4:$U$254,16,FALSE)</f>
        <v>0.0021608754848852357</v>
      </c>
      <c r="R62" s="21">
        <v>20</v>
      </c>
      <c r="S62" s="22">
        <v>0.03196683304694122</v>
      </c>
      <c r="T62" s="22">
        <v>0.0041919</v>
      </c>
      <c r="U62" s="22">
        <v>0.13113278984641571</v>
      </c>
      <c r="V62" s="22">
        <v>0.0021608754848852357</v>
      </c>
      <c r="W62" s="18">
        <f t="shared" si="29"/>
        <v>20</v>
      </c>
      <c r="X62" s="19">
        <f t="shared" si="30"/>
        <v>0.03196683304694122</v>
      </c>
      <c r="Y62" s="19">
        <f t="shared" si="31"/>
        <v>41.919000000000004</v>
      </c>
      <c r="Z62" s="19">
        <f t="shared" si="32"/>
        <v>0.13113278984641571</v>
      </c>
      <c r="AA62" s="20">
        <f t="shared" si="33"/>
        <v>2160.875484885236</v>
      </c>
      <c r="AB62" s="18">
        <f t="shared" si="8"/>
        <v>20</v>
      </c>
      <c r="AC62" s="19">
        <f t="shared" si="9"/>
        <v>0.03196683304694122</v>
      </c>
      <c r="AD62" s="19">
        <f t="shared" si="10"/>
        <v>41.919000000000004</v>
      </c>
      <c r="AE62" s="19">
        <f t="shared" si="11"/>
        <v>0.13113278984641571</v>
      </c>
      <c r="AF62" s="20">
        <f t="shared" si="12"/>
        <v>2160.875484885236</v>
      </c>
      <c r="AG62" s="18">
        <f t="shared" si="34"/>
        <v>20</v>
      </c>
      <c r="AH62" s="19">
        <f t="shared" si="35"/>
        <v>0.03196683304694122</v>
      </c>
      <c r="AI62" s="19">
        <f t="shared" si="36"/>
        <v>41.919000000000004</v>
      </c>
      <c r="AJ62" s="19">
        <f t="shared" si="37"/>
        <v>0.13113278984641571</v>
      </c>
      <c r="AK62" s="20">
        <f t="shared" si="38"/>
        <v>2160.875484885236</v>
      </c>
      <c r="AL62" s="37">
        <f t="shared" si="24"/>
        <v>20</v>
      </c>
      <c r="AM62" s="38">
        <f t="shared" si="52"/>
        <v>0.03196683304694122</v>
      </c>
      <c r="AN62" s="39">
        <f t="shared" si="53"/>
        <v>41.919000000000004</v>
      </c>
      <c r="AO62" s="38">
        <f t="shared" si="54"/>
        <v>0.13113278984641571</v>
      </c>
      <c r="AP62" s="40">
        <f t="shared" si="55"/>
        <v>2160.875484885236</v>
      </c>
      <c r="AQ62" s="69" t="str">
        <f t="shared" si="41"/>
        <v>Blank</v>
      </c>
      <c r="AR62" s="69" t="str">
        <f t="shared" si="42"/>
        <v>Red</v>
      </c>
      <c r="AS62" s="69" t="str">
        <f t="shared" si="43"/>
        <v> </v>
      </c>
      <c r="AT62" s="69" t="str">
        <f t="shared" si="44"/>
        <v>Red</v>
      </c>
      <c r="AU62" s="69" t="str">
        <f t="shared" si="45"/>
        <v> </v>
      </c>
      <c r="AV62" s="69" t="str">
        <f t="shared" si="46"/>
        <v>Value</v>
      </c>
      <c r="AW62" s="69" t="str">
        <f t="shared" si="21"/>
        <v>OK</v>
      </c>
      <c r="AX62" s="69" t="str">
        <f t="shared" si="47"/>
        <v>Red</v>
      </c>
      <c r="AY62" s="70" t="str">
        <f t="shared" si="48"/>
        <v>Red</v>
      </c>
      <c r="AZ62" s="70" t="str">
        <f t="shared" si="50"/>
        <v>Red</v>
      </c>
      <c r="BA62" s="60" t="str">
        <f t="shared" si="51"/>
        <v> </v>
      </c>
      <c r="BB62" s="63" t="str">
        <f t="shared" si="49"/>
        <v>Red</v>
      </c>
      <c r="BC62" s="256"/>
      <c r="BE62" s="99" t="s">
        <v>84</v>
      </c>
    </row>
    <row r="63" spans="2:57" s="13" customFormat="1" ht="12" customHeight="1">
      <c r="B63" s="99" t="s">
        <v>85</v>
      </c>
      <c r="C63" s="23" t="s">
        <v>164</v>
      </c>
      <c r="D63" s="75"/>
      <c r="E63" s="51"/>
      <c r="F63" s="51"/>
      <c r="G63" s="51"/>
      <c r="H63" s="51"/>
      <c r="I63" s="51"/>
      <c r="J63" s="51"/>
      <c r="K63" s="51"/>
      <c r="L63" s="52"/>
      <c r="M63" s="170">
        <f>VLOOKUP(B63,'[1]master'!$B$3:$Q$254,4,FALSE)</f>
        <v>6</v>
      </c>
      <c r="N63" s="19">
        <f>VLOOKUP(B63,'[1]master'!$B$4:$Q$254,5,FALSE)</f>
        <v>0.009819163734555377</v>
      </c>
      <c r="O63" s="19" t="str">
        <f>VLOOKUP(B63,'[1]master'!$B$4:$Q$254,13,FALSE)</f>
        <v>-</v>
      </c>
      <c r="P63" s="19" t="str">
        <f>VLOOKUP(B63,'[1]master'!$B$4:$Q$254,14,FALSE)</f>
        <v>-</v>
      </c>
      <c r="Q63" s="19" t="str">
        <f>VLOOKUP(B63,'[1]master'!$B$4:$U$254,16,FALSE)</f>
        <v>-</v>
      </c>
      <c r="R63" s="21">
        <v>6</v>
      </c>
      <c r="S63" s="22">
        <v>0.009819163734555377</v>
      </c>
      <c r="T63" s="22" t="s">
        <v>401</v>
      </c>
      <c r="U63" s="22" t="s">
        <v>401</v>
      </c>
      <c r="V63" s="22" t="s">
        <v>401</v>
      </c>
      <c r="W63" s="18">
        <f t="shared" si="29"/>
        <v>6</v>
      </c>
      <c r="X63" s="19">
        <f t="shared" si="30"/>
        <v>0.009819163734555377</v>
      </c>
      <c r="Y63" s="19" t="e">
        <f t="shared" si="31"/>
        <v>#VALUE!</v>
      </c>
      <c r="Z63" s="19" t="str">
        <f t="shared" si="32"/>
        <v>-</v>
      </c>
      <c r="AA63" s="20" t="e">
        <f t="shared" si="33"/>
        <v>#VALUE!</v>
      </c>
      <c r="AB63" s="18">
        <f t="shared" si="8"/>
        <v>6</v>
      </c>
      <c r="AC63" s="19">
        <f t="shared" si="9"/>
        <v>0.009819163734555377</v>
      </c>
      <c r="AD63" s="19" t="e">
        <f t="shared" si="10"/>
        <v>#VALUE!</v>
      </c>
      <c r="AE63" s="19" t="str">
        <f t="shared" si="11"/>
        <v>-</v>
      </c>
      <c r="AF63" s="20" t="e">
        <f t="shared" si="12"/>
        <v>#VALUE!</v>
      </c>
      <c r="AG63" s="18">
        <f t="shared" si="34"/>
        <v>6</v>
      </c>
      <c r="AH63" s="19">
        <f t="shared" si="35"/>
        <v>0.009819163734555377</v>
      </c>
      <c r="AI63" s="19" t="e">
        <f t="shared" si="36"/>
        <v>#VALUE!</v>
      </c>
      <c r="AJ63" s="19" t="str">
        <f t="shared" si="37"/>
        <v>-</v>
      </c>
      <c r="AK63" s="20" t="e">
        <f t="shared" si="38"/>
        <v>#VALUE!</v>
      </c>
      <c r="AL63" s="37">
        <f t="shared" si="24"/>
        <v>6</v>
      </c>
      <c r="AM63" s="38" t="str">
        <f t="shared" si="52"/>
        <v>*</v>
      </c>
      <c r="AN63" s="39" t="str">
        <f t="shared" si="53"/>
        <v>*</v>
      </c>
      <c r="AO63" s="38" t="str">
        <f t="shared" si="54"/>
        <v>*</v>
      </c>
      <c r="AP63" s="40" t="str">
        <f t="shared" si="55"/>
        <v>*</v>
      </c>
      <c r="AQ63" s="69" t="str">
        <f t="shared" si="41"/>
        <v>Blank</v>
      </c>
      <c r="AR63" s="69" t="str">
        <f t="shared" si="42"/>
        <v>Red</v>
      </c>
      <c r="AS63" s="69" t="str">
        <f t="shared" si="43"/>
        <v> </v>
      </c>
      <c r="AT63" s="69" t="str">
        <f t="shared" si="44"/>
        <v>Red</v>
      </c>
      <c r="AU63" s="69" t="str">
        <f t="shared" si="45"/>
        <v> </v>
      </c>
      <c r="AV63" s="69" t="str">
        <f t="shared" si="46"/>
        <v>Value</v>
      </c>
      <c r="AW63" s="69" t="str">
        <f t="shared" si="21"/>
        <v>negligible</v>
      </c>
      <c r="AX63" s="69" t="str">
        <f t="shared" si="47"/>
        <v>Red</v>
      </c>
      <c r="AY63" s="70" t="str">
        <f t="shared" si="48"/>
        <v>Red</v>
      </c>
      <c r="AZ63" s="70" t="str">
        <f t="shared" si="50"/>
        <v>N/A</v>
      </c>
      <c r="BA63" s="60" t="str">
        <f t="shared" si="51"/>
        <v> </v>
      </c>
      <c r="BB63" s="63" t="str">
        <f t="shared" si="49"/>
        <v>N/A</v>
      </c>
      <c r="BC63" s="256"/>
      <c r="BE63" s="99" t="s">
        <v>85</v>
      </c>
    </row>
    <row r="64" spans="2:57" s="13" customFormat="1" ht="12" customHeight="1">
      <c r="B64" s="99" t="s">
        <v>86</v>
      </c>
      <c r="C64" s="23" t="s">
        <v>165</v>
      </c>
      <c r="D64" s="75"/>
      <c r="E64" s="51"/>
      <c r="F64" s="51"/>
      <c r="G64" s="51"/>
      <c r="H64" s="51"/>
      <c r="I64" s="51"/>
      <c r="J64" s="51"/>
      <c r="K64" s="51"/>
      <c r="L64" s="52"/>
      <c r="M64" s="170">
        <f>VLOOKUP(B64,'[1]master'!$B$3:$Q$254,4,FALSE)</f>
        <v>18</v>
      </c>
      <c r="N64" s="19">
        <f>VLOOKUP(B64,'[1]master'!$B$4:$Q$254,5,FALSE)</f>
        <v>0.0288683413795922</v>
      </c>
      <c r="O64" s="19" t="str">
        <f>VLOOKUP(B64,'[1]master'!$B$4:$Q$254,13,FALSE)</f>
        <v>zero</v>
      </c>
      <c r="P64" s="19">
        <f>VLOOKUP(B64,'[1]master'!$B$4:$Q$254,14,FALSE)</f>
        <v>0</v>
      </c>
      <c r="Q64" s="19" t="str">
        <f>VLOOKUP(B64,'[1]master'!$B$4:$U$254,16,FALSE)</f>
        <v>zero</v>
      </c>
      <c r="R64" s="21">
        <v>18</v>
      </c>
      <c r="S64" s="22">
        <v>0.0288683413795922</v>
      </c>
      <c r="T64" s="22" t="s">
        <v>400</v>
      </c>
      <c r="U64" s="22">
        <v>0</v>
      </c>
      <c r="V64" s="22" t="s">
        <v>400</v>
      </c>
      <c r="W64" s="18">
        <f t="shared" si="29"/>
        <v>18</v>
      </c>
      <c r="X64" s="19">
        <f t="shared" si="30"/>
        <v>0.0288683413795922</v>
      </c>
      <c r="Y64" s="19" t="e">
        <f t="shared" si="31"/>
        <v>#VALUE!</v>
      </c>
      <c r="Z64" s="19">
        <f t="shared" si="32"/>
        <v>0</v>
      </c>
      <c r="AA64" s="20" t="e">
        <f t="shared" si="33"/>
        <v>#VALUE!</v>
      </c>
      <c r="AB64" s="18">
        <f t="shared" si="8"/>
        <v>18</v>
      </c>
      <c r="AC64" s="19">
        <f t="shared" si="9"/>
        <v>0.0288683413795922</v>
      </c>
      <c r="AD64" s="19" t="e">
        <f t="shared" si="10"/>
        <v>#VALUE!</v>
      </c>
      <c r="AE64" s="19" t="str">
        <f t="shared" si="11"/>
        <v>zero</v>
      </c>
      <c r="AF64" s="20" t="e">
        <f t="shared" si="12"/>
        <v>#VALUE!</v>
      </c>
      <c r="AG64" s="18">
        <f t="shared" si="34"/>
        <v>18</v>
      </c>
      <c r="AH64" s="19">
        <f t="shared" si="35"/>
        <v>0.0288683413795922</v>
      </c>
      <c r="AI64" s="19" t="e">
        <f t="shared" si="36"/>
        <v>#VALUE!</v>
      </c>
      <c r="AJ64" s="19" t="str">
        <f t="shared" si="37"/>
        <v>zero</v>
      </c>
      <c r="AK64" s="20" t="e">
        <f t="shared" si="38"/>
        <v>#VALUE!</v>
      </c>
      <c r="AL64" s="37">
        <f t="shared" si="24"/>
        <v>18</v>
      </c>
      <c r="AM64" s="38">
        <f t="shared" si="52"/>
        <v>0.0288683413795922</v>
      </c>
      <c r="AN64" s="39" t="e">
        <f t="shared" si="53"/>
        <v>#VALUE!</v>
      </c>
      <c r="AO64" s="38" t="str">
        <f t="shared" si="54"/>
        <v>zero</v>
      </c>
      <c r="AP64" s="40" t="e">
        <f t="shared" si="55"/>
        <v>#VALUE!</v>
      </c>
      <c r="AQ64" s="69" t="str">
        <f t="shared" si="41"/>
        <v>Blank</v>
      </c>
      <c r="AR64" s="69" t="str">
        <f t="shared" si="42"/>
        <v>Red</v>
      </c>
      <c r="AS64" s="69" t="str">
        <f t="shared" si="43"/>
        <v> </v>
      </c>
      <c r="AT64" s="69" t="str">
        <f t="shared" si="44"/>
        <v>Red</v>
      </c>
      <c r="AU64" s="69" t="str">
        <f t="shared" si="45"/>
        <v> </v>
      </c>
      <c r="AV64" s="69" t="str">
        <f t="shared" si="46"/>
        <v>Value</v>
      </c>
      <c r="AW64" s="69" t="str">
        <f t="shared" si="21"/>
        <v>OK</v>
      </c>
      <c r="AX64" s="69" t="str">
        <f t="shared" si="47"/>
        <v>Green</v>
      </c>
      <c r="AY64" s="70" t="str">
        <f t="shared" si="48"/>
        <v>Green</v>
      </c>
      <c r="AZ64" s="70" t="str">
        <f t="shared" si="50"/>
        <v>Green</v>
      </c>
      <c r="BA64" s="60" t="str">
        <f t="shared" si="51"/>
        <v> </v>
      </c>
      <c r="BB64" s="63" t="str">
        <f t="shared" si="49"/>
        <v>Green</v>
      </c>
      <c r="BC64" s="256"/>
      <c r="BE64" s="99" t="s">
        <v>86</v>
      </c>
    </row>
    <row r="65" spans="2:57" s="13" customFormat="1" ht="12" customHeight="1" thickBot="1">
      <c r="B65" s="98" t="s">
        <v>87</v>
      </c>
      <c r="C65" s="24" t="s">
        <v>166</v>
      </c>
      <c r="D65" s="74"/>
      <c r="E65" s="49"/>
      <c r="F65" s="49"/>
      <c r="G65" s="49"/>
      <c r="H65" s="49"/>
      <c r="I65" s="49"/>
      <c r="J65" s="49"/>
      <c r="K65" s="49"/>
      <c r="L65" s="50"/>
      <c r="M65" s="170">
        <f>VLOOKUP(B65,'[1]master'!$B$3:$Q$254,4,FALSE)</f>
        <v>2</v>
      </c>
      <c r="N65" s="19">
        <f>VLOOKUP(B65,'[1]master'!$B$4:$Q$254,5,FALSE)</f>
        <v>0.003294874942039675</v>
      </c>
      <c r="O65" s="19" t="str">
        <f>VLOOKUP(B65,'[1]master'!$B$4:$Q$254,13,FALSE)</f>
        <v>-</v>
      </c>
      <c r="P65" s="19" t="str">
        <f>VLOOKUP(B65,'[1]master'!$B$4:$Q$254,14,FALSE)</f>
        <v>-</v>
      </c>
      <c r="Q65" s="19" t="str">
        <f>VLOOKUP(B65,'[1]master'!$B$4:$U$254,16,FALSE)</f>
        <v>-</v>
      </c>
      <c r="R65" s="21">
        <v>2</v>
      </c>
      <c r="S65" s="22">
        <v>0.003294874942039675</v>
      </c>
      <c r="T65" s="22" t="s">
        <v>401</v>
      </c>
      <c r="U65" s="22" t="s">
        <v>401</v>
      </c>
      <c r="V65" s="22" t="s">
        <v>401</v>
      </c>
      <c r="W65" s="18">
        <f t="shared" si="29"/>
        <v>2</v>
      </c>
      <c r="X65" s="19">
        <f t="shared" si="30"/>
        <v>0.003294874942039675</v>
      </c>
      <c r="Y65" s="19" t="e">
        <f t="shared" si="31"/>
        <v>#VALUE!</v>
      </c>
      <c r="Z65" s="19" t="str">
        <f t="shared" si="32"/>
        <v>-</v>
      </c>
      <c r="AA65" s="20" t="e">
        <f t="shared" si="33"/>
        <v>#VALUE!</v>
      </c>
      <c r="AB65" s="18">
        <f t="shared" si="8"/>
        <v>2</v>
      </c>
      <c r="AC65" s="19">
        <f t="shared" si="9"/>
        <v>0.003294874942039675</v>
      </c>
      <c r="AD65" s="19" t="e">
        <f t="shared" si="10"/>
        <v>#VALUE!</v>
      </c>
      <c r="AE65" s="19" t="str">
        <f t="shared" si="11"/>
        <v>-</v>
      </c>
      <c r="AF65" s="20" t="e">
        <f t="shared" si="12"/>
        <v>#VALUE!</v>
      </c>
      <c r="AG65" s="18">
        <f t="shared" si="34"/>
        <v>2</v>
      </c>
      <c r="AH65" s="19">
        <f t="shared" si="35"/>
        <v>0.003294874942039675</v>
      </c>
      <c r="AI65" s="19" t="e">
        <f t="shared" si="36"/>
        <v>#VALUE!</v>
      </c>
      <c r="AJ65" s="19" t="str">
        <f t="shared" si="37"/>
        <v>-</v>
      </c>
      <c r="AK65" s="20" t="e">
        <f t="shared" si="38"/>
        <v>#VALUE!</v>
      </c>
      <c r="AL65" s="37">
        <f t="shared" si="24"/>
        <v>2</v>
      </c>
      <c r="AM65" s="42" t="str">
        <f t="shared" si="52"/>
        <v>*</v>
      </c>
      <c r="AN65" s="43" t="str">
        <f t="shared" si="53"/>
        <v>*</v>
      </c>
      <c r="AO65" s="42" t="str">
        <f t="shared" si="54"/>
        <v>*</v>
      </c>
      <c r="AP65" s="41" t="str">
        <f t="shared" si="55"/>
        <v>*</v>
      </c>
      <c r="AQ65" s="69" t="str">
        <f t="shared" si="41"/>
        <v>Blank</v>
      </c>
      <c r="AR65" s="69" t="str">
        <f t="shared" si="42"/>
        <v>Red</v>
      </c>
      <c r="AS65" s="69" t="str">
        <f t="shared" si="43"/>
        <v> </v>
      </c>
      <c r="AT65" s="69" t="str">
        <f t="shared" si="44"/>
        <v>Red</v>
      </c>
      <c r="AU65" s="69" t="str">
        <f t="shared" si="45"/>
        <v> </v>
      </c>
      <c r="AV65" s="69" t="str">
        <f t="shared" si="46"/>
        <v>Value</v>
      </c>
      <c r="AW65" s="69" t="str">
        <f t="shared" si="21"/>
        <v>negligible</v>
      </c>
      <c r="AX65" s="69" t="str">
        <f t="shared" si="47"/>
        <v>Red</v>
      </c>
      <c r="AY65" s="70" t="str">
        <f t="shared" si="48"/>
        <v>Red</v>
      </c>
      <c r="AZ65" s="70" t="str">
        <f t="shared" si="50"/>
        <v>N/A</v>
      </c>
      <c r="BA65" s="61" t="str">
        <f t="shared" si="51"/>
        <v> </v>
      </c>
      <c r="BB65" s="64" t="str">
        <f t="shared" si="49"/>
        <v>N/A</v>
      </c>
      <c r="BC65" s="259"/>
      <c r="BE65" s="98" t="s">
        <v>87</v>
      </c>
    </row>
    <row r="66" spans="2:58" s="13" customFormat="1" ht="12" customHeight="1" thickTop="1">
      <c r="B66" s="94" t="s">
        <v>88</v>
      </c>
      <c r="C66" s="17" t="s">
        <v>11</v>
      </c>
      <c r="D66" s="72" t="str">
        <f>VLOOKUP(B66,'[1]kappa_Master'!$A$2:$M$318,3,FALSE)</f>
        <v>Derived</v>
      </c>
      <c r="E66" s="44">
        <f>VLOOKUP(B66,'[1]kappa_Master'!$A$2:$M$318,4,FALSE)</f>
        <v>5</v>
      </c>
      <c r="F66" s="44">
        <f>TYPERSTR!D37</f>
        <v>303</v>
      </c>
      <c r="G66" s="45">
        <f>TYPERSTR!D36</f>
        <v>294</v>
      </c>
      <c r="H66" s="45">
        <f>TYPERSTR!D35</f>
        <v>9</v>
      </c>
      <c r="I66" s="46">
        <f>VLOOKUP(B66,'[1]kappa_Master'!$A$2:$M$318,5,FALSE)</f>
        <v>97</v>
      </c>
      <c r="J66" s="46">
        <f>VLOOKUP(B66,'[1]kappa_Master'!$A$2:$M$318,6,FALSE)</f>
        <v>86.2954612293</v>
      </c>
      <c r="K66" s="46">
        <f>VLOOKUP(B66,'[1]kappa_Master'!$A$2:$M$318,7,FALSE)</f>
        <v>0.783</v>
      </c>
      <c r="L66" s="46">
        <f>VLOOKUP(B66,'[1]kappa_Master'!$A$2:$M$318,8,FALSE)</f>
        <v>0.068</v>
      </c>
      <c r="M66" s="170" t="e">
        <f>VLOOKUP(B66,'[1]master'!$B$3:$Q$254,4,FALSE)</f>
        <v>#N/A</v>
      </c>
      <c r="N66" s="19" t="e">
        <f>VLOOKUP(B66,'[1]master'!$B$4:$Q$254,5,FALSE)</f>
        <v>#N/A</v>
      </c>
      <c r="O66" s="19" t="e">
        <f>VLOOKUP(B66,'[1]master'!$B$4:$Q$254,13,FALSE)</f>
        <v>#N/A</v>
      </c>
      <c r="P66" s="19" t="e">
        <f>VLOOKUP(B66,'[1]master'!$B$4:$Q$254,14,FALSE)</f>
        <v>#N/A</v>
      </c>
      <c r="Q66" s="19" t="e">
        <f>VLOOKUP(B66,'[1]master'!$B$4:$U$254,16,FALSE)</f>
        <v>#N/A</v>
      </c>
      <c r="R66" s="21" t="s">
        <v>23</v>
      </c>
      <c r="S66" s="22" t="s">
        <v>23</v>
      </c>
      <c r="T66" s="22" t="s">
        <v>23</v>
      </c>
      <c r="U66" s="22" t="s">
        <v>23</v>
      </c>
      <c r="V66" s="22"/>
      <c r="W66" s="18" t="str">
        <f t="shared" si="29"/>
        <v> </v>
      </c>
      <c r="X66" s="19" t="str">
        <f t="shared" si="30"/>
        <v> </v>
      </c>
      <c r="Y66" s="19" t="str">
        <f t="shared" si="31"/>
        <v> </v>
      </c>
      <c r="Z66" s="19" t="str">
        <f t="shared" si="32"/>
        <v> </v>
      </c>
      <c r="AA66" s="20">
        <f t="shared" si="33"/>
        <v>0</v>
      </c>
      <c r="AB66" s="18" t="str">
        <f t="shared" si="8"/>
        <v> </v>
      </c>
      <c r="AC66" s="19" t="str">
        <f t="shared" si="9"/>
        <v> </v>
      </c>
      <c r="AD66" s="19" t="str">
        <f t="shared" si="10"/>
        <v> </v>
      </c>
      <c r="AE66" s="19" t="str">
        <f t="shared" si="11"/>
        <v> </v>
      </c>
      <c r="AF66" s="20" t="str">
        <f t="shared" si="12"/>
        <v>zero</v>
      </c>
      <c r="AG66" s="18" t="str">
        <f t="shared" si="34"/>
        <v> </v>
      </c>
      <c r="AH66" s="19" t="str">
        <f t="shared" si="35"/>
        <v> </v>
      </c>
      <c r="AI66" s="19" t="str">
        <f t="shared" si="36"/>
        <v> </v>
      </c>
      <c r="AJ66" s="19" t="str">
        <f t="shared" si="37"/>
        <v> </v>
      </c>
      <c r="AK66" s="20" t="str">
        <f t="shared" si="38"/>
        <v>zero</v>
      </c>
      <c r="AL66" s="37" t="e">
        <f t="shared" si="24"/>
        <v>#N/A</v>
      </c>
      <c r="AM66" s="26" t="e">
        <f t="shared" si="52"/>
        <v>#N/A</v>
      </c>
      <c r="AN66" s="26" t="e">
        <f t="shared" si="53"/>
        <v>#N/A</v>
      </c>
      <c r="AO66" s="26" t="e">
        <f t="shared" si="54"/>
        <v>#N/A</v>
      </c>
      <c r="AP66" s="35" t="e">
        <f t="shared" si="55"/>
        <v>#N/A</v>
      </c>
      <c r="AQ66" s="69" t="str">
        <f t="shared" si="41"/>
        <v>Value</v>
      </c>
      <c r="AR66" s="69" t="str">
        <f t="shared" si="42"/>
        <v>Green</v>
      </c>
      <c r="AS66" s="69" t="str">
        <f t="shared" si="43"/>
        <v> </v>
      </c>
      <c r="AT66" s="69" t="str">
        <f t="shared" si="44"/>
        <v>Green</v>
      </c>
      <c r="AU66" s="69" t="str">
        <f t="shared" si="45"/>
        <v>Green</v>
      </c>
      <c r="AV66" s="69" t="str">
        <f t="shared" si="46"/>
        <v>Blank</v>
      </c>
      <c r="AW66" s="69" t="e">
        <f t="shared" si="21"/>
        <v>#N/A</v>
      </c>
      <c r="AX66" s="69" t="str">
        <f t="shared" si="47"/>
        <v>Red</v>
      </c>
      <c r="AY66" s="70" t="str">
        <f t="shared" si="48"/>
        <v> </v>
      </c>
      <c r="AZ66" s="70" t="e">
        <f t="shared" si="50"/>
        <v>#N/A</v>
      </c>
      <c r="BA66" s="66" t="str">
        <f t="shared" si="51"/>
        <v>Green</v>
      </c>
      <c r="BB66" s="62" t="e">
        <f t="shared" si="49"/>
        <v>#N/A</v>
      </c>
      <c r="BC66" s="255" t="s">
        <v>221</v>
      </c>
      <c r="BE66" s="94" t="s">
        <v>88</v>
      </c>
      <c r="BF66" s="13" t="str">
        <f>VLOOKUP(BE66,'[2]Final RAG'!$A$2:$F$309,6,FALSE)</f>
        <v>Green</v>
      </c>
    </row>
    <row r="67" spans="2:57" s="13" customFormat="1" ht="12" customHeight="1">
      <c r="B67" s="99" t="s">
        <v>89</v>
      </c>
      <c r="C67" s="23" t="s">
        <v>158</v>
      </c>
      <c r="D67" s="73"/>
      <c r="E67" s="47"/>
      <c r="F67" s="47"/>
      <c r="G67" s="47"/>
      <c r="H67" s="47"/>
      <c r="I67" s="47"/>
      <c r="J67" s="47"/>
      <c r="K67" s="47"/>
      <c r="L67" s="48"/>
      <c r="M67" s="170">
        <f>VLOOKUP(B67,'[1]master'!$B$3:$Q$254,4,FALSE)</f>
        <v>5</v>
      </c>
      <c r="N67" s="19">
        <f>VLOOKUP(B67,'[1]master'!$B$4:$Q$254,5,FALSE)</f>
        <v>0.008196274172871764</v>
      </c>
      <c r="O67" s="19" t="str">
        <f>VLOOKUP(B67,'[1]master'!$B$4:$Q$254,13,FALSE)</f>
        <v>-</v>
      </c>
      <c r="P67" s="19" t="str">
        <f>VLOOKUP(B67,'[1]master'!$B$4:$Q$254,14,FALSE)</f>
        <v>-</v>
      </c>
      <c r="Q67" s="19" t="str">
        <f>VLOOKUP(B67,'[1]master'!$B$4:$U$254,16,FALSE)</f>
        <v>-</v>
      </c>
      <c r="R67" s="21">
        <v>5</v>
      </c>
      <c r="S67" s="22">
        <v>0.008196274172871764</v>
      </c>
      <c r="T67" s="22" t="s">
        <v>401</v>
      </c>
      <c r="U67" s="22" t="s">
        <v>401</v>
      </c>
      <c r="V67" s="22" t="s">
        <v>401</v>
      </c>
      <c r="W67" s="18">
        <f t="shared" si="29"/>
        <v>5</v>
      </c>
      <c r="X67" s="19">
        <f t="shared" si="30"/>
        <v>0.008196274172871764</v>
      </c>
      <c r="Y67" s="19" t="e">
        <f t="shared" si="31"/>
        <v>#VALUE!</v>
      </c>
      <c r="Z67" s="19" t="str">
        <f t="shared" si="32"/>
        <v>-</v>
      </c>
      <c r="AA67" s="20" t="e">
        <f t="shared" si="33"/>
        <v>#VALUE!</v>
      </c>
      <c r="AB67" s="18">
        <f t="shared" si="8"/>
        <v>5</v>
      </c>
      <c r="AC67" s="19">
        <f t="shared" si="9"/>
        <v>0.008196274172871764</v>
      </c>
      <c r="AD67" s="19" t="e">
        <f t="shared" si="10"/>
        <v>#VALUE!</v>
      </c>
      <c r="AE67" s="19" t="str">
        <f t="shared" si="11"/>
        <v>-</v>
      </c>
      <c r="AF67" s="20" t="e">
        <f t="shared" si="12"/>
        <v>#VALUE!</v>
      </c>
      <c r="AG67" s="18">
        <f t="shared" si="34"/>
        <v>5</v>
      </c>
      <c r="AH67" s="19">
        <f t="shared" si="35"/>
        <v>0.008196274172871764</v>
      </c>
      <c r="AI67" s="19" t="e">
        <f t="shared" si="36"/>
        <v>#VALUE!</v>
      </c>
      <c r="AJ67" s="19" t="str">
        <f t="shared" si="37"/>
        <v>-</v>
      </c>
      <c r="AK67" s="20" t="e">
        <f t="shared" si="38"/>
        <v>#VALUE!</v>
      </c>
      <c r="AL67" s="37">
        <f t="shared" si="24"/>
        <v>5</v>
      </c>
      <c r="AM67" s="38" t="str">
        <f t="shared" si="52"/>
        <v>*</v>
      </c>
      <c r="AN67" s="39" t="str">
        <f t="shared" si="53"/>
        <v>*</v>
      </c>
      <c r="AO67" s="38" t="str">
        <f t="shared" si="54"/>
        <v>*</v>
      </c>
      <c r="AP67" s="40" t="str">
        <f t="shared" si="55"/>
        <v>*</v>
      </c>
      <c r="AQ67" s="69" t="str">
        <f t="shared" si="41"/>
        <v>Blank</v>
      </c>
      <c r="AR67" s="69" t="str">
        <f t="shared" si="42"/>
        <v>Red</v>
      </c>
      <c r="AS67" s="69" t="str">
        <f t="shared" si="43"/>
        <v> </v>
      </c>
      <c r="AT67" s="69" t="str">
        <f t="shared" si="44"/>
        <v>Red</v>
      </c>
      <c r="AU67" s="69" t="str">
        <f t="shared" si="45"/>
        <v> </v>
      </c>
      <c r="AV67" s="69" t="str">
        <f t="shared" si="46"/>
        <v>Value</v>
      </c>
      <c r="AW67" s="69" t="str">
        <f t="shared" si="21"/>
        <v>negligible</v>
      </c>
      <c r="AX67" s="69" t="str">
        <f t="shared" si="47"/>
        <v>Red</v>
      </c>
      <c r="AY67" s="70" t="str">
        <f t="shared" si="48"/>
        <v>Red</v>
      </c>
      <c r="AZ67" s="70" t="str">
        <f t="shared" si="50"/>
        <v>N/A</v>
      </c>
      <c r="BA67" s="67" t="str">
        <f t="shared" si="51"/>
        <v> </v>
      </c>
      <c r="BB67" s="63" t="str">
        <f t="shared" si="49"/>
        <v>N/A</v>
      </c>
      <c r="BC67" s="256"/>
      <c r="BE67" s="99" t="s">
        <v>89</v>
      </c>
    </row>
    <row r="68" spans="2:57" s="13" customFormat="1" ht="12" customHeight="1">
      <c r="B68" s="99" t="s">
        <v>90</v>
      </c>
      <c r="C68" s="23" t="s">
        <v>167</v>
      </c>
      <c r="D68" s="75"/>
      <c r="E68" s="51"/>
      <c r="F68" s="51"/>
      <c r="G68" s="51"/>
      <c r="H68" s="51"/>
      <c r="I68" s="51"/>
      <c r="J68" s="51"/>
      <c r="K68" s="51"/>
      <c r="L68" s="52"/>
      <c r="M68" s="170">
        <f>VLOOKUP(B68,'[1]master'!$B$3:$Q$254,4,FALSE)</f>
        <v>562</v>
      </c>
      <c r="N68" s="19">
        <f>VLOOKUP(B68,'[1]master'!$B$4:$Q$254,5,FALSE)</f>
        <v>0.06744674467446757</v>
      </c>
      <c r="O68" s="19">
        <f>VLOOKUP(B68,'[1]master'!$B$4:$Q$254,13,FALSE)</f>
        <v>0.0045367</v>
      </c>
      <c r="P68" s="19">
        <f>VLOOKUP(B68,'[1]master'!$B$4:$Q$254,14,FALSE)</f>
        <v>0.06726343905693938</v>
      </c>
      <c r="Q68" s="19">
        <f>VLOOKUP(B68,'[1]master'!$B$4:$U$254,16,FALSE)</f>
        <v>0.0023386158573150237</v>
      </c>
      <c r="R68" s="21">
        <v>562</v>
      </c>
      <c r="S68" s="22">
        <v>0.06744674467446757</v>
      </c>
      <c r="T68" s="22">
        <v>0.0045367</v>
      </c>
      <c r="U68" s="22">
        <v>0.06726343905693938</v>
      </c>
      <c r="V68" s="22">
        <v>0.0023386158573150237</v>
      </c>
      <c r="W68" s="18">
        <f t="shared" si="29"/>
        <v>562</v>
      </c>
      <c r="X68" s="19">
        <f t="shared" si="30"/>
        <v>0.06744674467446757</v>
      </c>
      <c r="Y68" s="19">
        <f t="shared" si="31"/>
        <v>45.367000000000004</v>
      </c>
      <c r="Z68" s="19">
        <f t="shared" si="32"/>
        <v>0.06726343905693938</v>
      </c>
      <c r="AA68" s="20">
        <f t="shared" si="33"/>
        <v>2338.6158573150237</v>
      </c>
      <c r="AB68" s="18">
        <f t="shared" si="8"/>
        <v>562</v>
      </c>
      <c r="AC68" s="19">
        <f t="shared" si="9"/>
        <v>0.06744674467446757</v>
      </c>
      <c r="AD68" s="19">
        <f t="shared" si="10"/>
        <v>45.367000000000004</v>
      </c>
      <c r="AE68" s="19">
        <f t="shared" si="11"/>
        <v>0.06726343905693938</v>
      </c>
      <c r="AF68" s="20">
        <f t="shared" si="12"/>
        <v>2338.6158573150237</v>
      </c>
      <c r="AG68" s="18">
        <f t="shared" si="34"/>
        <v>562</v>
      </c>
      <c r="AH68" s="19">
        <f t="shared" si="35"/>
        <v>0.06744674467446757</v>
      </c>
      <c r="AI68" s="19">
        <f t="shared" si="36"/>
        <v>45.367000000000004</v>
      </c>
      <c r="AJ68" s="19">
        <f t="shared" si="37"/>
        <v>0.06726343905693938</v>
      </c>
      <c r="AK68" s="20">
        <f t="shared" si="38"/>
        <v>2338.6158573150237</v>
      </c>
      <c r="AL68" s="37">
        <f t="shared" si="24"/>
        <v>562</v>
      </c>
      <c r="AM68" s="38">
        <f t="shared" si="52"/>
        <v>0.06744674467446757</v>
      </c>
      <c r="AN68" s="39">
        <f t="shared" si="53"/>
        <v>45.367000000000004</v>
      </c>
      <c r="AO68" s="38">
        <f t="shared" si="54"/>
        <v>0.06726343905693938</v>
      </c>
      <c r="AP68" s="40">
        <f t="shared" si="55"/>
        <v>2338.6158573150237</v>
      </c>
      <c r="AQ68" s="69" t="str">
        <f t="shared" si="41"/>
        <v>Blank</v>
      </c>
      <c r="AR68" s="69" t="str">
        <f t="shared" si="42"/>
        <v>Red</v>
      </c>
      <c r="AS68" s="69" t="str">
        <f t="shared" si="43"/>
        <v> </v>
      </c>
      <c r="AT68" s="69" t="str">
        <f t="shared" si="44"/>
        <v>Red</v>
      </c>
      <c r="AU68" s="69" t="str">
        <f t="shared" si="45"/>
        <v> </v>
      </c>
      <c r="AV68" s="69" t="str">
        <f t="shared" si="46"/>
        <v>Value</v>
      </c>
      <c r="AW68" s="69" t="str">
        <f t="shared" si="21"/>
        <v>OK</v>
      </c>
      <c r="AX68" s="69" t="str">
        <f t="shared" si="47"/>
        <v>Green</v>
      </c>
      <c r="AY68" s="70" t="str">
        <f t="shared" si="48"/>
        <v>Green</v>
      </c>
      <c r="AZ68" s="70" t="str">
        <f t="shared" si="50"/>
        <v>Green</v>
      </c>
      <c r="BA68" s="60" t="str">
        <f t="shared" si="51"/>
        <v> </v>
      </c>
      <c r="BB68" s="63" t="str">
        <f t="shared" si="49"/>
        <v>Green</v>
      </c>
      <c r="BC68" s="256"/>
      <c r="BE68" s="99" t="s">
        <v>90</v>
      </c>
    </row>
    <row r="69" spans="2:57" s="13" customFormat="1" ht="12" customHeight="1">
      <c r="B69" s="99" t="s">
        <v>91</v>
      </c>
      <c r="C69" s="23" t="s">
        <v>168</v>
      </c>
      <c r="D69" s="75"/>
      <c r="E69" s="51"/>
      <c r="F69" s="51"/>
      <c r="G69" s="51"/>
      <c r="H69" s="51"/>
      <c r="I69" s="51"/>
      <c r="J69" s="51"/>
      <c r="K69" s="51"/>
      <c r="L69" s="52"/>
      <c r="M69" s="170">
        <f>VLOOKUP(B69,'[1]master'!$B$3:$Q$254,4,FALSE)</f>
        <v>2</v>
      </c>
      <c r="N69" s="19">
        <f>VLOOKUP(B69,'[1]master'!$B$4:$Q$254,5,FALSE)</f>
        <v>0.0032948749420396877</v>
      </c>
      <c r="O69" s="19" t="str">
        <f>VLOOKUP(B69,'[1]master'!$B$4:$Q$254,13,FALSE)</f>
        <v>-</v>
      </c>
      <c r="P69" s="19" t="str">
        <f>VLOOKUP(B69,'[1]master'!$B$4:$Q$254,14,FALSE)</f>
        <v>-</v>
      </c>
      <c r="Q69" s="19" t="str">
        <f>VLOOKUP(B69,'[1]master'!$B$4:$U$254,16,FALSE)</f>
        <v>-</v>
      </c>
      <c r="R69" s="21">
        <v>2</v>
      </c>
      <c r="S69" s="22">
        <v>0.0032948749420396877</v>
      </c>
      <c r="T69" s="22" t="s">
        <v>401</v>
      </c>
      <c r="U69" s="22" t="s">
        <v>401</v>
      </c>
      <c r="V69" s="22" t="s">
        <v>401</v>
      </c>
      <c r="W69" s="18">
        <f t="shared" si="29"/>
        <v>2</v>
      </c>
      <c r="X69" s="19">
        <f t="shared" si="30"/>
        <v>0.0032948749420396877</v>
      </c>
      <c r="Y69" s="19" t="e">
        <f t="shared" si="31"/>
        <v>#VALUE!</v>
      </c>
      <c r="Z69" s="19" t="str">
        <f t="shared" si="32"/>
        <v>-</v>
      </c>
      <c r="AA69" s="20" t="e">
        <f t="shared" si="33"/>
        <v>#VALUE!</v>
      </c>
      <c r="AB69" s="18">
        <f t="shared" si="8"/>
        <v>2</v>
      </c>
      <c r="AC69" s="19">
        <f t="shared" si="9"/>
        <v>0.0032948749420396877</v>
      </c>
      <c r="AD69" s="19" t="e">
        <f t="shared" si="10"/>
        <v>#VALUE!</v>
      </c>
      <c r="AE69" s="19" t="str">
        <f t="shared" si="11"/>
        <v>-</v>
      </c>
      <c r="AF69" s="20" t="e">
        <f t="shared" si="12"/>
        <v>#VALUE!</v>
      </c>
      <c r="AG69" s="18">
        <f t="shared" si="34"/>
        <v>2</v>
      </c>
      <c r="AH69" s="19">
        <f t="shared" si="35"/>
        <v>0.0032948749420396877</v>
      </c>
      <c r="AI69" s="19" t="e">
        <f t="shared" si="36"/>
        <v>#VALUE!</v>
      </c>
      <c r="AJ69" s="19" t="str">
        <f t="shared" si="37"/>
        <v>-</v>
      </c>
      <c r="AK69" s="20" t="e">
        <f t="shared" si="38"/>
        <v>#VALUE!</v>
      </c>
      <c r="AL69" s="37">
        <f t="shared" si="24"/>
        <v>2</v>
      </c>
      <c r="AM69" s="38" t="str">
        <f t="shared" si="52"/>
        <v>*</v>
      </c>
      <c r="AN69" s="39" t="str">
        <f t="shared" si="53"/>
        <v>*</v>
      </c>
      <c r="AO69" s="38" t="str">
        <f t="shared" si="54"/>
        <v>*</v>
      </c>
      <c r="AP69" s="40" t="str">
        <f t="shared" si="55"/>
        <v>*</v>
      </c>
      <c r="AQ69" s="69" t="str">
        <f t="shared" si="41"/>
        <v>Blank</v>
      </c>
      <c r="AR69" s="69" t="str">
        <f t="shared" si="42"/>
        <v>Red</v>
      </c>
      <c r="AS69" s="69" t="str">
        <f t="shared" si="43"/>
        <v> </v>
      </c>
      <c r="AT69" s="69" t="str">
        <f t="shared" si="44"/>
        <v>Red</v>
      </c>
      <c r="AU69" s="69" t="str">
        <f t="shared" si="45"/>
        <v> </v>
      </c>
      <c r="AV69" s="69" t="str">
        <f t="shared" si="46"/>
        <v>Value</v>
      </c>
      <c r="AW69" s="69" t="str">
        <f t="shared" si="21"/>
        <v>negligible</v>
      </c>
      <c r="AX69" s="69" t="str">
        <f t="shared" si="47"/>
        <v>Red</v>
      </c>
      <c r="AY69" s="70" t="str">
        <f t="shared" si="48"/>
        <v>Red</v>
      </c>
      <c r="AZ69" s="70" t="str">
        <f t="shared" si="50"/>
        <v>N/A</v>
      </c>
      <c r="BA69" s="60" t="str">
        <f t="shared" si="51"/>
        <v> </v>
      </c>
      <c r="BB69" s="63" t="str">
        <f t="shared" si="49"/>
        <v>N/A</v>
      </c>
      <c r="BC69" s="256"/>
      <c r="BE69" s="99" t="s">
        <v>91</v>
      </c>
    </row>
    <row r="70" spans="2:57" s="13" customFormat="1" ht="12" customHeight="1">
      <c r="B70" s="99" t="s">
        <v>92</v>
      </c>
      <c r="C70" s="23" t="s">
        <v>169</v>
      </c>
      <c r="D70" s="75"/>
      <c r="E70" s="51"/>
      <c r="F70" s="51"/>
      <c r="G70" s="51"/>
      <c r="H70" s="51"/>
      <c r="I70" s="51"/>
      <c r="J70" s="51"/>
      <c r="K70" s="51"/>
      <c r="L70" s="52"/>
      <c r="M70" s="170">
        <f>VLOOKUP(B70,'[1]master'!$B$3:$Q$254,4,FALSE)</f>
        <v>32</v>
      </c>
      <c r="N70" s="19">
        <f>VLOOKUP(B70,'[1]master'!$B$4:$Q$254,5,FALSE)</f>
        <v>0.050099555410086115</v>
      </c>
      <c r="O70" s="19" t="str">
        <f>VLOOKUP(B70,'[1]master'!$B$4:$Q$254,13,FALSE)</f>
        <v>zero</v>
      </c>
      <c r="P70" s="19">
        <f>VLOOKUP(B70,'[1]master'!$B$4:$Q$254,14,FALSE)</f>
        <v>0</v>
      </c>
      <c r="Q70" s="19" t="str">
        <f>VLOOKUP(B70,'[1]master'!$B$4:$U$254,16,FALSE)</f>
        <v>zero</v>
      </c>
      <c r="R70" s="21">
        <v>32</v>
      </c>
      <c r="S70" s="22">
        <v>0.050099555410086115</v>
      </c>
      <c r="T70" s="22" t="s">
        <v>400</v>
      </c>
      <c r="U70" s="22">
        <v>0</v>
      </c>
      <c r="V70" s="22" t="s">
        <v>400</v>
      </c>
      <c r="W70" s="18">
        <f t="shared" si="29"/>
        <v>32</v>
      </c>
      <c r="X70" s="19">
        <f t="shared" si="30"/>
        <v>0.050099555410086115</v>
      </c>
      <c r="Y70" s="19" t="e">
        <f t="shared" si="31"/>
        <v>#VALUE!</v>
      </c>
      <c r="Z70" s="19">
        <f t="shared" si="32"/>
        <v>0</v>
      </c>
      <c r="AA70" s="20" t="e">
        <f t="shared" si="33"/>
        <v>#VALUE!</v>
      </c>
      <c r="AB70" s="18">
        <f t="shared" si="8"/>
        <v>32</v>
      </c>
      <c r="AC70" s="19">
        <f t="shared" si="9"/>
        <v>0.050099555410086115</v>
      </c>
      <c r="AD70" s="19" t="e">
        <f t="shared" si="10"/>
        <v>#VALUE!</v>
      </c>
      <c r="AE70" s="19" t="str">
        <f t="shared" si="11"/>
        <v>zero</v>
      </c>
      <c r="AF70" s="20" t="e">
        <f t="shared" si="12"/>
        <v>#VALUE!</v>
      </c>
      <c r="AG70" s="18">
        <f t="shared" si="34"/>
        <v>32</v>
      </c>
      <c r="AH70" s="19">
        <f t="shared" si="35"/>
        <v>0.050099555410086115</v>
      </c>
      <c r="AI70" s="19" t="e">
        <f t="shared" si="36"/>
        <v>#VALUE!</v>
      </c>
      <c r="AJ70" s="19" t="str">
        <f t="shared" si="37"/>
        <v>zero</v>
      </c>
      <c r="AK70" s="20" t="e">
        <f t="shared" si="38"/>
        <v>#VALUE!</v>
      </c>
      <c r="AL70" s="37">
        <f t="shared" si="24"/>
        <v>32</v>
      </c>
      <c r="AM70" s="38">
        <f t="shared" si="52"/>
        <v>0.050099555410086115</v>
      </c>
      <c r="AN70" s="39" t="e">
        <f t="shared" si="53"/>
        <v>#VALUE!</v>
      </c>
      <c r="AO70" s="38" t="str">
        <f t="shared" si="54"/>
        <v>zero</v>
      </c>
      <c r="AP70" s="40" t="e">
        <f t="shared" si="55"/>
        <v>#VALUE!</v>
      </c>
      <c r="AQ70" s="69" t="str">
        <f aca="true" t="shared" si="56" ref="AQ70:AQ96">IF(K70&lt;&gt;"","Value","Blank")</f>
        <v>Blank</v>
      </c>
      <c r="AR70" s="69" t="str">
        <f aca="true" t="shared" si="57" ref="AR70:AR96">IF(K70&gt;=0.4,"Green","Red")</f>
        <v>Red</v>
      </c>
      <c r="AS70" s="69" t="str">
        <f aca="true" t="shared" si="58" ref="AS70:AS96">IF(OR(AND(K70&lt;=0.4,I70&gt;=80),AND(K70&gt;0.4,K70&lt;=0.6)),"Amber"," ")</f>
        <v> </v>
      </c>
      <c r="AT70" s="69" t="str">
        <f aca="true" t="shared" si="59" ref="AT70:AT96">IF(AS70=" ",AR70,AS70)</f>
        <v>Red</v>
      </c>
      <c r="AU70" s="69" t="str">
        <f aca="true" t="shared" si="60" ref="AU70:AU96">IF(AQ70="Value",AT70," ")</f>
        <v> </v>
      </c>
      <c r="AV70" s="69" t="str">
        <f aca="true" t="shared" si="61" ref="AV70:AV96">IF(U70&lt;&gt;" ","Value","Blank")</f>
        <v>Value</v>
      </c>
      <c r="AW70" s="69" t="str">
        <f t="shared" si="21"/>
        <v>OK</v>
      </c>
      <c r="AX70" s="69" t="str">
        <f aca="true" t="shared" si="62" ref="AX70:AX96">IF(U70&gt;0.1,"Red","Green")</f>
        <v>Green</v>
      </c>
      <c r="AY70" s="70" t="str">
        <f aca="true" t="shared" si="63" ref="AY70:AY96">IF(AND(AV70="Value"),AX70," ")</f>
        <v>Green</v>
      </c>
      <c r="AZ70" s="70" t="str">
        <f t="shared" si="50"/>
        <v>Green</v>
      </c>
      <c r="BA70" s="60" t="str">
        <f t="shared" si="51"/>
        <v> </v>
      </c>
      <c r="BB70" s="63" t="str">
        <f aca="true" t="shared" si="64" ref="BB70:BB96">AZ70</f>
        <v>Green</v>
      </c>
      <c r="BC70" s="256"/>
      <c r="BE70" s="99" t="s">
        <v>92</v>
      </c>
    </row>
    <row r="71" spans="2:57" s="13" customFormat="1" ht="12" customHeight="1" thickBot="1">
      <c r="B71" s="98" t="s">
        <v>93</v>
      </c>
      <c r="C71" s="24" t="s">
        <v>170</v>
      </c>
      <c r="D71" s="74"/>
      <c r="E71" s="49"/>
      <c r="F71" s="49"/>
      <c r="G71" s="49"/>
      <c r="H71" s="49"/>
      <c r="I71" s="49"/>
      <c r="J71" s="49"/>
      <c r="K71" s="49"/>
      <c r="L71" s="50"/>
      <c r="M71" s="170">
        <f>VLOOKUP(B71,'[1]master'!$B$3:$Q$254,4,FALSE)</f>
        <v>5</v>
      </c>
      <c r="N71" s="19">
        <f>VLOOKUP(B71,'[1]master'!$B$4:$Q$254,5,FALSE)</f>
        <v>0.008196274172871724</v>
      </c>
      <c r="O71" s="19" t="str">
        <f>VLOOKUP(B71,'[1]master'!$B$4:$Q$254,13,FALSE)</f>
        <v>-</v>
      </c>
      <c r="P71" s="19" t="str">
        <f>VLOOKUP(B71,'[1]master'!$B$4:$Q$254,14,FALSE)</f>
        <v>-</v>
      </c>
      <c r="Q71" s="19" t="str">
        <f>VLOOKUP(B71,'[1]master'!$B$4:$U$254,16,FALSE)</f>
        <v>-</v>
      </c>
      <c r="R71" s="21">
        <v>5</v>
      </c>
      <c r="S71" s="22">
        <v>0.008196274172871724</v>
      </c>
      <c r="T71" s="22" t="s">
        <v>401</v>
      </c>
      <c r="U71" s="22" t="s">
        <v>401</v>
      </c>
      <c r="V71" s="22" t="s">
        <v>401</v>
      </c>
      <c r="W71" s="18">
        <f t="shared" si="29"/>
        <v>5</v>
      </c>
      <c r="X71" s="19">
        <f t="shared" si="30"/>
        <v>0.008196274172871724</v>
      </c>
      <c r="Y71" s="19" t="e">
        <f t="shared" si="31"/>
        <v>#VALUE!</v>
      </c>
      <c r="Z71" s="19" t="str">
        <f t="shared" si="32"/>
        <v>-</v>
      </c>
      <c r="AA71" s="20" t="e">
        <f t="shared" si="33"/>
        <v>#VALUE!</v>
      </c>
      <c r="AB71" s="18">
        <f aca="true" t="shared" si="65" ref="AB71:AB96">IF(W71="","",W71)</f>
        <v>5</v>
      </c>
      <c r="AC71" s="19">
        <f aca="true" t="shared" si="66" ref="AC71:AC96">IF(X71&lt;=0,"zero",X71)</f>
        <v>0.008196274172871724</v>
      </c>
      <c r="AD71" s="19" t="e">
        <f aca="true" t="shared" si="67" ref="AD71:AD96">IF(Y71&lt;=0,"zero",Y71)</f>
        <v>#VALUE!</v>
      </c>
      <c r="AE71" s="19" t="str">
        <f aca="true" t="shared" si="68" ref="AE71:AE96">IF(Z71&lt;=0,"zero",Z71)</f>
        <v>-</v>
      </c>
      <c r="AF71" s="20" t="e">
        <f aca="true" t="shared" si="69" ref="AF71:AF96">IF(AA71&lt;=0,"zero",AA71)</f>
        <v>#VALUE!</v>
      </c>
      <c r="AG71" s="18">
        <f t="shared" si="34"/>
        <v>5</v>
      </c>
      <c r="AH71" s="19">
        <f t="shared" si="35"/>
        <v>0.008196274172871724</v>
      </c>
      <c r="AI71" s="19" t="e">
        <f t="shared" si="36"/>
        <v>#VALUE!</v>
      </c>
      <c r="AJ71" s="19" t="str">
        <f t="shared" si="37"/>
        <v>-</v>
      </c>
      <c r="AK71" s="20" t="e">
        <f t="shared" si="38"/>
        <v>#VALUE!</v>
      </c>
      <c r="AL71" s="37">
        <f t="shared" si="24"/>
        <v>5</v>
      </c>
      <c r="AM71" s="42" t="str">
        <f t="shared" si="52"/>
        <v>*</v>
      </c>
      <c r="AN71" s="43" t="str">
        <f t="shared" si="53"/>
        <v>*</v>
      </c>
      <c r="AO71" s="42" t="str">
        <f t="shared" si="54"/>
        <v>*</v>
      </c>
      <c r="AP71" s="41" t="str">
        <f t="shared" si="55"/>
        <v>*</v>
      </c>
      <c r="AQ71" s="69" t="str">
        <f t="shared" si="56"/>
        <v>Blank</v>
      </c>
      <c r="AR71" s="69" t="str">
        <f t="shared" si="57"/>
        <v>Red</v>
      </c>
      <c r="AS71" s="69" t="str">
        <f t="shared" si="58"/>
        <v> </v>
      </c>
      <c r="AT71" s="69" t="str">
        <f t="shared" si="59"/>
        <v>Red</v>
      </c>
      <c r="AU71" s="69" t="str">
        <f t="shared" si="60"/>
        <v> </v>
      </c>
      <c r="AV71" s="69" t="str">
        <f t="shared" si="61"/>
        <v>Value</v>
      </c>
      <c r="AW71" s="69" t="str">
        <f aca="true" t="shared" si="70" ref="AW71:AW96">IF(AND(AL71&gt;11,AO71&lt;&gt;"*"),"OK","negligible")</f>
        <v>negligible</v>
      </c>
      <c r="AX71" s="69" t="str">
        <f t="shared" si="62"/>
        <v>Red</v>
      </c>
      <c r="AY71" s="70" t="str">
        <f t="shared" si="63"/>
        <v>Red</v>
      </c>
      <c r="AZ71" s="70" t="str">
        <f aca="true" t="shared" si="71" ref="AZ71:AZ96">IF(AW71="negligible","N/A",AY71)</f>
        <v>N/A</v>
      </c>
      <c r="BA71" s="61" t="str">
        <f t="shared" si="51"/>
        <v> </v>
      </c>
      <c r="BB71" s="64" t="str">
        <f t="shared" si="64"/>
        <v>N/A</v>
      </c>
      <c r="BC71" s="259"/>
      <c r="BE71" s="98" t="s">
        <v>93</v>
      </c>
    </row>
    <row r="72" spans="2:58" s="13" customFormat="1" ht="12" customHeight="1" thickTop="1">
      <c r="B72" s="94" t="s">
        <v>94</v>
      </c>
      <c r="C72" s="17" t="s">
        <v>12</v>
      </c>
      <c r="D72" s="72" t="str">
        <f>VLOOKUP(B72,'[1]kappa_Master'!$A$2:$M$318,3,FALSE)</f>
        <v>Derived</v>
      </c>
      <c r="E72" s="44">
        <f>VLOOKUP(B72,'[1]kappa_Master'!$A$2:$M$318,4,FALSE)</f>
        <v>9</v>
      </c>
      <c r="F72" s="44">
        <f>TYPEWSTR!D41</f>
        <v>303</v>
      </c>
      <c r="G72" s="45">
        <f>TYPEWSTR!D40</f>
        <v>270</v>
      </c>
      <c r="H72" s="45">
        <f>TYPEWSTR!D39</f>
        <v>33</v>
      </c>
      <c r="I72" s="46">
        <f>VLOOKUP(B72,'[1]kappa_Master'!$A$2:$M$318,5,FALSE)</f>
        <v>89.1</v>
      </c>
      <c r="J72" s="46">
        <f>VLOOKUP(B72,'[1]kappa_Master'!$A$2:$M$318,6,FALSE)</f>
        <v>55.9356925792</v>
      </c>
      <c r="K72" s="46">
        <f>VLOOKUP(B72,'[1]kappa_Master'!$A$2:$M$318,7,FALSE)</f>
        <v>0.753</v>
      </c>
      <c r="L72" s="46">
        <f>VLOOKUP(B72,'[1]kappa_Master'!$A$2:$M$318,8,FALSE)</f>
        <v>0.038</v>
      </c>
      <c r="M72" s="170" t="e">
        <f>VLOOKUP(B72,'[1]master'!$B$3:$Q$254,4,FALSE)</f>
        <v>#N/A</v>
      </c>
      <c r="N72" s="19" t="e">
        <f>VLOOKUP(B72,'[1]master'!$B$4:$Q$254,5,FALSE)</f>
        <v>#N/A</v>
      </c>
      <c r="O72" s="19" t="e">
        <f>VLOOKUP(B72,'[1]master'!$B$4:$Q$254,13,FALSE)</f>
        <v>#N/A</v>
      </c>
      <c r="P72" s="19" t="e">
        <f>VLOOKUP(B72,'[1]master'!$B$4:$Q$254,14,FALSE)</f>
        <v>#N/A</v>
      </c>
      <c r="Q72" s="19" t="e">
        <f>VLOOKUP(B72,'[1]master'!$B$4:$U$254,16,FALSE)</f>
        <v>#N/A</v>
      </c>
      <c r="R72" s="21" t="s">
        <v>23</v>
      </c>
      <c r="S72" s="22" t="s">
        <v>23</v>
      </c>
      <c r="T72" s="22" t="s">
        <v>23</v>
      </c>
      <c r="U72" s="22" t="s">
        <v>23</v>
      </c>
      <c r="V72" s="22"/>
      <c r="W72" s="18" t="str">
        <f t="shared" si="29"/>
        <v> </v>
      </c>
      <c r="X72" s="19" t="str">
        <f t="shared" si="30"/>
        <v> </v>
      </c>
      <c r="Y72" s="19" t="str">
        <f t="shared" si="31"/>
        <v> </v>
      </c>
      <c r="Z72" s="19" t="str">
        <f t="shared" si="32"/>
        <v> </v>
      </c>
      <c r="AA72" s="20">
        <f t="shared" si="33"/>
        <v>0</v>
      </c>
      <c r="AB72" s="18" t="str">
        <f t="shared" si="65"/>
        <v> </v>
      </c>
      <c r="AC72" s="19" t="str">
        <f t="shared" si="66"/>
        <v> </v>
      </c>
      <c r="AD72" s="19" t="str">
        <f t="shared" si="67"/>
        <v> </v>
      </c>
      <c r="AE72" s="19" t="str">
        <f t="shared" si="68"/>
        <v> </v>
      </c>
      <c r="AF72" s="20" t="str">
        <f t="shared" si="69"/>
        <v>zero</v>
      </c>
      <c r="AG72" s="18" t="str">
        <f t="shared" si="34"/>
        <v> </v>
      </c>
      <c r="AH72" s="19" t="str">
        <f t="shared" si="35"/>
        <v> </v>
      </c>
      <c r="AI72" s="19" t="str">
        <f t="shared" si="36"/>
        <v> </v>
      </c>
      <c r="AJ72" s="19" t="str">
        <f t="shared" si="37"/>
        <v> </v>
      </c>
      <c r="AK72" s="20" t="str">
        <f t="shared" si="38"/>
        <v>zero</v>
      </c>
      <c r="AL72" s="37" t="e">
        <f aca="true" t="shared" si="72" ref="AL72:AL96">M72</f>
        <v>#N/A</v>
      </c>
      <c r="AM72" s="26" t="e">
        <f t="shared" si="52"/>
        <v>#N/A</v>
      </c>
      <c r="AN72" s="26" t="e">
        <f t="shared" si="53"/>
        <v>#N/A</v>
      </c>
      <c r="AO72" s="26" t="e">
        <f t="shared" si="54"/>
        <v>#N/A</v>
      </c>
      <c r="AP72" s="35" t="e">
        <f t="shared" si="55"/>
        <v>#N/A</v>
      </c>
      <c r="AQ72" s="69" t="str">
        <f t="shared" si="56"/>
        <v>Value</v>
      </c>
      <c r="AR72" s="69" t="str">
        <f t="shared" si="57"/>
        <v>Green</v>
      </c>
      <c r="AS72" s="69" t="str">
        <f t="shared" si="58"/>
        <v> </v>
      </c>
      <c r="AT72" s="69" t="str">
        <f t="shared" si="59"/>
        <v>Green</v>
      </c>
      <c r="AU72" s="69" t="str">
        <f t="shared" si="60"/>
        <v>Green</v>
      </c>
      <c r="AV72" s="69" t="str">
        <f t="shared" si="61"/>
        <v>Blank</v>
      </c>
      <c r="AW72" s="69" t="e">
        <f t="shared" si="70"/>
        <v>#N/A</v>
      </c>
      <c r="AX72" s="69" t="str">
        <f t="shared" si="62"/>
        <v>Red</v>
      </c>
      <c r="AY72" s="70" t="str">
        <f t="shared" si="63"/>
        <v> </v>
      </c>
      <c r="AZ72" s="70" t="e">
        <f t="shared" si="71"/>
        <v>#N/A</v>
      </c>
      <c r="BA72" s="66" t="str">
        <f t="shared" si="51"/>
        <v>Green</v>
      </c>
      <c r="BB72" s="62" t="e">
        <f t="shared" si="64"/>
        <v>#N/A</v>
      </c>
      <c r="BC72" s="255" t="s">
        <v>221</v>
      </c>
      <c r="BE72" s="94" t="s">
        <v>94</v>
      </c>
      <c r="BF72" s="13" t="str">
        <f>VLOOKUP(BE72,'[2]Final RAG'!$A$2:$F$309,6,FALSE)</f>
        <v>Green</v>
      </c>
    </row>
    <row r="73" spans="2:57" s="13" customFormat="1" ht="12" customHeight="1">
      <c r="B73" s="99" t="s">
        <v>95</v>
      </c>
      <c r="C73" s="23" t="s">
        <v>158</v>
      </c>
      <c r="D73" s="73"/>
      <c r="E73" s="53"/>
      <c r="F73" s="53"/>
      <c r="G73" s="53"/>
      <c r="H73" s="53"/>
      <c r="I73" s="53"/>
      <c r="J73" s="53"/>
      <c r="K73" s="53"/>
      <c r="L73" s="54"/>
      <c r="M73" s="170">
        <f>VLOOKUP(B73,'[1]master'!$B$3:$Q$254,4,FALSE)</f>
        <v>6</v>
      </c>
      <c r="N73" s="19">
        <f>VLOOKUP(B73,'[1]master'!$B$4:$Q$254,5,FALSE)</f>
        <v>0.009819163734555386</v>
      </c>
      <c r="O73" s="19" t="str">
        <f>VLOOKUP(B73,'[1]master'!$B$4:$Q$254,13,FALSE)</f>
        <v>-</v>
      </c>
      <c r="P73" s="19" t="str">
        <f>VLOOKUP(B73,'[1]master'!$B$4:$Q$254,14,FALSE)</f>
        <v>-</v>
      </c>
      <c r="Q73" s="19" t="str">
        <f>VLOOKUP(B73,'[1]master'!$B$4:$U$254,16,FALSE)</f>
        <v>-</v>
      </c>
      <c r="R73" s="21">
        <v>6</v>
      </c>
      <c r="S73" s="22">
        <v>0.009819163734555386</v>
      </c>
      <c r="T73" s="22" t="s">
        <v>401</v>
      </c>
      <c r="U73" s="22" t="s">
        <v>401</v>
      </c>
      <c r="V73" s="22" t="s">
        <v>401</v>
      </c>
      <c r="W73" s="18">
        <f t="shared" si="29"/>
        <v>6</v>
      </c>
      <c r="X73" s="19">
        <f t="shared" si="30"/>
        <v>0.009819163734555386</v>
      </c>
      <c r="Y73" s="19" t="e">
        <f t="shared" si="31"/>
        <v>#VALUE!</v>
      </c>
      <c r="Z73" s="19" t="str">
        <f t="shared" si="32"/>
        <v>-</v>
      </c>
      <c r="AA73" s="20" t="e">
        <f t="shared" si="33"/>
        <v>#VALUE!</v>
      </c>
      <c r="AB73" s="18">
        <f t="shared" si="65"/>
        <v>6</v>
      </c>
      <c r="AC73" s="19">
        <f t="shared" si="66"/>
        <v>0.009819163734555386</v>
      </c>
      <c r="AD73" s="19" t="e">
        <f t="shared" si="67"/>
        <v>#VALUE!</v>
      </c>
      <c r="AE73" s="19" t="str">
        <f t="shared" si="68"/>
        <v>-</v>
      </c>
      <c r="AF73" s="20" t="e">
        <f t="shared" si="69"/>
        <v>#VALUE!</v>
      </c>
      <c r="AG73" s="18">
        <f t="shared" si="34"/>
        <v>6</v>
      </c>
      <c r="AH73" s="19">
        <f t="shared" si="35"/>
        <v>0.009819163734555386</v>
      </c>
      <c r="AI73" s="19" t="e">
        <f t="shared" si="36"/>
        <v>#VALUE!</v>
      </c>
      <c r="AJ73" s="19" t="str">
        <f t="shared" si="37"/>
        <v>-</v>
      </c>
      <c r="AK73" s="20" t="e">
        <f t="shared" si="38"/>
        <v>#VALUE!</v>
      </c>
      <c r="AL73" s="37">
        <f t="shared" si="72"/>
        <v>6</v>
      </c>
      <c r="AM73" s="38" t="str">
        <f t="shared" si="52"/>
        <v>*</v>
      </c>
      <c r="AN73" s="39" t="str">
        <f t="shared" si="53"/>
        <v>*</v>
      </c>
      <c r="AO73" s="38" t="str">
        <f t="shared" si="54"/>
        <v>*</v>
      </c>
      <c r="AP73" s="40" t="str">
        <f t="shared" si="55"/>
        <v>*</v>
      </c>
      <c r="AQ73" s="69" t="str">
        <f t="shared" si="56"/>
        <v>Blank</v>
      </c>
      <c r="AR73" s="69" t="str">
        <f t="shared" si="57"/>
        <v>Red</v>
      </c>
      <c r="AS73" s="69" t="str">
        <f t="shared" si="58"/>
        <v> </v>
      </c>
      <c r="AT73" s="69" t="str">
        <f t="shared" si="59"/>
        <v>Red</v>
      </c>
      <c r="AU73" s="69" t="str">
        <f t="shared" si="60"/>
        <v> </v>
      </c>
      <c r="AV73" s="69" t="str">
        <f t="shared" si="61"/>
        <v>Value</v>
      </c>
      <c r="AW73" s="69" t="str">
        <f t="shared" si="70"/>
        <v>negligible</v>
      </c>
      <c r="AX73" s="69" t="str">
        <f t="shared" si="62"/>
        <v>Red</v>
      </c>
      <c r="AY73" s="70" t="str">
        <f t="shared" si="63"/>
        <v>Red</v>
      </c>
      <c r="AZ73" s="70" t="str">
        <f t="shared" si="71"/>
        <v>N/A</v>
      </c>
      <c r="BA73" s="67" t="str">
        <f t="shared" si="51"/>
        <v> </v>
      </c>
      <c r="BB73" s="63" t="str">
        <f t="shared" si="64"/>
        <v>N/A</v>
      </c>
      <c r="BC73" s="256"/>
      <c r="BE73" s="99" t="s">
        <v>95</v>
      </c>
    </row>
    <row r="74" spans="2:57" s="13" customFormat="1" ht="12" customHeight="1">
      <c r="B74" s="99" t="s">
        <v>96</v>
      </c>
      <c r="C74" s="23" t="s">
        <v>171</v>
      </c>
      <c r="D74" s="76"/>
      <c r="E74" s="55"/>
      <c r="F74" s="55"/>
      <c r="G74" s="55"/>
      <c r="H74" s="55"/>
      <c r="I74" s="55"/>
      <c r="J74" s="55"/>
      <c r="K74" s="55"/>
      <c r="L74" s="56"/>
      <c r="M74" s="170">
        <f>VLOOKUP(B74,'[1]master'!$B$3:$Q$254,4,FALSE)</f>
        <v>442</v>
      </c>
      <c r="N74" s="19">
        <f>VLOOKUP(B74,'[1]master'!$B$4:$Q$254,5,FALSE)</f>
        <v>0.1977143168862343</v>
      </c>
      <c r="O74" s="19">
        <f>VLOOKUP(B74,'[1]master'!$B$4:$Q$254,13,FALSE)</f>
        <v>0.0005541</v>
      </c>
      <c r="P74" s="19">
        <f>VLOOKUP(B74,'[1]master'!$B$4:$Q$254,14,FALSE)</f>
        <v>0.0028025284598830118</v>
      </c>
      <c r="Q74" s="19">
        <f>VLOOKUP(B74,'[1]master'!$B$4:$U$254,16,FALSE)</f>
        <v>0.000285632077619912</v>
      </c>
      <c r="R74" s="21">
        <v>442</v>
      </c>
      <c r="S74" s="22">
        <v>0.1977143168862343</v>
      </c>
      <c r="T74" s="22">
        <v>0.0005541</v>
      </c>
      <c r="U74" s="22">
        <v>0.0028025284598830118</v>
      </c>
      <c r="V74" s="22">
        <v>0.000285632077619912</v>
      </c>
      <c r="W74" s="18">
        <f t="shared" si="29"/>
        <v>442</v>
      </c>
      <c r="X74" s="19">
        <f t="shared" si="30"/>
        <v>0.1977143168862343</v>
      </c>
      <c r="Y74" s="19">
        <f t="shared" si="31"/>
        <v>5.5409999999999995</v>
      </c>
      <c r="Z74" s="19">
        <f t="shared" si="32"/>
        <v>0.0028025284598830118</v>
      </c>
      <c r="AA74" s="20">
        <f t="shared" si="33"/>
        <v>285.63207761991197</v>
      </c>
      <c r="AB74" s="18">
        <f t="shared" si="65"/>
        <v>442</v>
      </c>
      <c r="AC74" s="19">
        <f t="shared" si="66"/>
        <v>0.1977143168862343</v>
      </c>
      <c r="AD74" s="19">
        <f t="shared" si="67"/>
        <v>5.5409999999999995</v>
      </c>
      <c r="AE74" s="19">
        <f t="shared" si="68"/>
        <v>0.0028025284598830118</v>
      </c>
      <c r="AF74" s="20">
        <f t="shared" si="69"/>
        <v>285.63207761991197</v>
      </c>
      <c r="AG74" s="18">
        <f t="shared" si="34"/>
        <v>442</v>
      </c>
      <c r="AH74" s="19">
        <f t="shared" si="35"/>
        <v>0.1977143168862343</v>
      </c>
      <c r="AI74" s="19">
        <f t="shared" si="36"/>
        <v>5.5409999999999995</v>
      </c>
      <c r="AJ74" s="19">
        <f t="shared" si="37"/>
        <v>0.0028025284598830118</v>
      </c>
      <c r="AK74" s="20">
        <f t="shared" si="38"/>
        <v>285.63207761991197</v>
      </c>
      <c r="AL74" s="37">
        <f t="shared" si="72"/>
        <v>442</v>
      </c>
      <c r="AM74" s="38">
        <f t="shared" si="52"/>
        <v>0.1977143168862343</v>
      </c>
      <c r="AN74" s="39">
        <f t="shared" si="53"/>
        <v>5.5409999999999995</v>
      </c>
      <c r="AO74" s="38">
        <f t="shared" si="54"/>
        <v>0.0028025284598830118</v>
      </c>
      <c r="AP74" s="40">
        <f t="shared" si="55"/>
        <v>285.63207761991197</v>
      </c>
      <c r="AQ74" s="69" t="str">
        <f t="shared" si="56"/>
        <v>Blank</v>
      </c>
      <c r="AR74" s="69" t="str">
        <f t="shared" si="57"/>
        <v>Red</v>
      </c>
      <c r="AS74" s="69" t="str">
        <f t="shared" si="58"/>
        <v> </v>
      </c>
      <c r="AT74" s="69" t="str">
        <f t="shared" si="59"/>
        <v>Red</v>
      </c>
      <c r="AU74" s="69" t="str">
        <f t="shared" si="60"/>
        <v> </v>
      </c>
      <c r="AV74" s="69" t="str">
        <f t="shared" si="61"/>
        <v>Value</v>
      </c>
      <c r="AW74" s="69" t="str">
        <f t="shared" si="70"/>
        <v>OK</v>
      </c>
      <c r="AX74" s="69" t="str">
        <f t="shared" si="62"/>
        <v>Green</v>
      </c>
      <c r="AY74" s="70" t="str">
        <f t="shared" si="63"/>
        <v>Green</v>
      </c>
      <c r="AZ74" s="70" t="str">
        <f t="shared" si="71"/>
        <v>Green</v>
      </c>
      <c r="BA74" s="60" t="str">
        <f t="shared" si="51"/>
        <v> </v>
      </c>
      <c r="BB74" s="63" t="str">
        <f t="shared" si="64"/>
        <v>Green</v>
      </c>
      <c r="BC74" s="256"/>
      <c r="BE74" s="99" t="s">
        <v>96</v>
      </c>
    </row>
    <row r="75" spans="2:57" s="13" customFormat="1" ht="12" customHeight="1">
      <c r="B75" s="99" t="s">
        <v>97</v>
      </c>
      <c r="C75" s="23" t="s">
        <v>172</v>
      </c>
      <c r="D75" s="76"/>
      <c r="E75" s="55"/>
      <c r="F75" s="55"/>
      <c r="G75" s="55"/>
      <c r="H75" s="55"/>
      <c r="I75" s="55"/>
      <c r="J75" s="55"/>
      <c r="K75" s="55"/>
      <c r="L75" s="56"/>
      <c r="M75" s="170">
        <f>VLOOKUP(B75,'[1]master'!$B$3:$Q$254,4,FALSE)</f>
        <v>0</v>
      </c>
      <c r="N75" s="19">
        <f>VLOOKUP(B75,'[1]master'!$B$4:$Q$254,5,FALSE)</f>
        <v>0</v>
      </c>
      <c r="O75" s="19" t="str">
        <f>VLOOKUP(B75,'[1]master'!$B$4:$Q$254,13,FALSE)</f>
        <v>-</v>
      </c>
      <c r="P75" s="19" t="str">
        <f>VLOOKUP(B75,'[1]master'!$B$4:$Q$254,14,FALSE)</f>
        <v>-</v>
      </c>
      <c r="Q75" s="19" t="str">
        <f>VLOOKUP(B75,'[1]master'!$B$4:$U$254,16,FALSE)</f>
        <v>-</v>
      </c>
      <c r="R75" s="21">
        <v>0</v>
      </c>
      <c r="S75" s="22">
        <v>0</v>
      </c>
      <c r="T75" s="22" t="s">
        <v>401</v>
      </c>
      <c r="U75" s="22" t="s">
        <v>401</v>
      </c>
      <c r="V75" s="22" t="s">
        <v>401</v>
      </c>
      <c r="W75" s="18">
        <f aca="true" t="shared" si="73" ref="W75:W96">IF(R75="","",R75)</f>
        <v>0</v>
      </c>
      <c r="X75" s="19">
        <f aca="true" t="shared" si="74" ref="X75:X96">IF(S75="","",S75)</f>
        <v>0</v>
      </c>
      <c r="Y75" s="19" t="e">
        <f aca="true" t="shared" si="75" ref="Y75:Y96">IF(T75=" "," ",T75*10000)</f>
        <v>#VALUE!</v>
      </c>
      <c r="Z75" s="19" t="str">
        <f aca="true" t="shared" si="76" ref="Z75:Z96">IF(U75=" "," ",U75)</f>
        <v>-</v>
      </c>
      <c r="AA75" s="20" t="e">
        <f aca="true" t="shared" si="77" ref="AA75:AA96">IF(V75=" "," ",V75*1000000)</f>
        <v>#VALUE!</v>
      </c>
      <c r="AB75" s="18">
        <f t="shared" si="65"/>
        <v>0</v>
      </c>
      <c r="AC75" s="19" t="str">
        <f t="shared" si="66"/>
        <v>zero</v>
      </c>
      <c r="AD75" s="19" t="e">
        <f t="shared" si="67"/>
        <v>#VALUE!</v>
      </c>
      <c r="AE75" s="19" t="str">
        <f t="shared" si="68"/>
        <v>-</v>
      </c>
      <c r="AF75" s="20" t="e">
        <f t="shared" si="69"/>
        <v>#VALUE!</v>
      </c>
      <c r="AG75" s="18">
        <f t="shared" si="34"/>
        <v>0</v>
      </c>
      <c r="AH75" s="19" t="str">
        <f t="shared" si="35"/>
        <v>zero</v>
      </c>
      <c r="AI75" s="19" t="e">
        <f t="shared" si="36"/>
        <v>#VALUE!</v>
      </c>
      <c r="AJ75" s="19" t="str">
        <f t="shared" si="37"/>
        <v>-</v>
      </c>
      <c r="AK75" s="20" t="e">
        <f t="shared" si="38"/>
        <v>#VALUE!</v>
      </c>
      <c r="AL75" s="37">
        <f t="shared" si="72"/>
        <v>0</v>
      </c>
      <c r="AM75" s="38" t="str">
        <f t="shared" si="52"/>
        <v>*</v>
      </c>
      <c r="AN75" s="39" t="str">
        <f t="shared" si="53"/>
        <v>*</v>
      </c>
      <c r="AO75" s="38" t="str">
        <f t="shared" si="54"/>
        <v>*</v>
      </c>
      <c r="AP75" s="40" t="str">
        <f t="shared" si="55"/>
        <v>*</v>
      </c>
      <c r="AQ75" s="69" t="str">
        <f t="shared" si="56"/>
        <v>Blank</v>
      </c>
      <c r="AR75" s="69" t="str">
        <f t="shared" si="57"/>
        <v>Red</v>
      </c>
      <c r="AS75" s="69" t="str">
        <f t="shared" si="58"/>
        <v> </v>
      </c>
      <c r="AT75" s="69" t="str">
        <f t="shared" si="59"/>
        <v>Red</v>
      </c>
      <c r="AU75" s="69" t="str">
        <f t="shared" si="60"/>
        <v> </v>
      </c>
      <c r="AV75" s="69" t="str">
        <f t="shared" si="61"/>
        <v>Value</v>
      </c>
      <c r="AW75" s="69" t="str">
        <f t="shared" si="70"/>
        <v>negligible</v>
      </c>
      <c r="AX75" s="69" t="str">
        <f t="shared" si="62"/>
        <v>Red</v>
      </c>
      <c r="AY75" s="70" t="str">
        <f t="shared" si="63"/>
        <v>Red</v>
      </c>
      <c r="AZ75" s="70" t="str">
        <f t="shared" si="71"/>
        <v>N/A</v>
      </c>
      <c r="BA75" s="60" t="str">
        <f t="shared" si="51"/>
        <v> </v>
      </c>
      <c r="BB75" s="63" t="str">
        <f t="shared" si="64"/>
        <v>N/A</v>
      </c>
      <c r="BC75" s="256"/>
      <c r="BE75" s="99" t="s">
        <v>97</v>
      </c>
    </row>
    <row r="76" spans="2:57" s="13" customFormat="1" ht="12" customHeight="1">
      <c r="B76" s="99" t="s">
        <v>98</v>
      </c>
      <c r="C76" s="23" t="s">
        <v>173</v>
      </c>
      <c r="D76" s="76"/>
      <c r="E76" s="55"/>
      <c r="F76" s="55"/>
      <c r="G76" s="55"/>
      <c r="H76" s="55"/>
      <c r="I76" s="55"/>
      <c r="J76" s="55"/>
      <c r="K76" s="55"/>
      <c r="L76" s="56"/>
      <c r="M76" s="170">
        <f>VLOOKUP(B76,'[1]master'!$B$3:$Q$254,4,FALSE)</f>
        <v>94</v>
      </c>
      <c r="N76" s="19">
        <f>VLOOKUP(B76,'[1]master'!$B$4:$Q$254,5,FALSE)</f>
        <v>0.13127130894907685</v>
      </c>
      <c r="O76" s="19" t="str">
        <f>VLOOKUP(B76,'[1]master'!$B$4:$Q$254,13,FALSE)</f>
        <v>zero</v>
      </c>
      <c r="P76" s="19">
        <f>VLOOKUP(B76,'[1]master'!$B$4:$Q$254,14,FALSE)</f>
        <v>0</v>
      </c>
      <c r="Q76" s="19" t="str">
        <f>VLOOKUP(B76,'[1]master'!$B$4:$U$254,16,FALSE)</f>
        <v>zero</v>
      </c>
      <c r="R76" s="21">
        <v>94</v>
      </c>
      <c r="S76" s="22">
        <v>0.13127130894907685</v>
      </c>
      <c r="T76" s="22" t="s">
        <v>400</v>
      </c>
      <c r="U76" s="22">
        <v>0</v>
      </c>
      <c r="V76" s="22" t="s">
        <v>400</v>
      </c>
      <c r="W76" s="18">
        <f t="shared" si="73"/>
        <v>94</v>
      </c>
      <c r="X76" s="19">
        <f t="shared" si="74"/>
        <v>0.13127130894907685</v>
      </c>
      <c r="Y76" s="19" t="e">
        <f t="shared" si="75"/>
        <v>#VALUE!</v>
      </c>
      <c r="Z76" s="19">
        <f t="shared" si="76"/>
        <v>0</v>
      </c>
      <c r="AA76" s="20" t="e">
        <f t="shared" si="77"/>
        <v>#VALUE!</v>
      </c>
      <c r="AB76" s="18">
        <f t="shared" si="65"/>
        <v>94</v>
      </c>
      <c r="AC76" s="19">
        <f t="shared" si="66"/>
        <v>0.13127130894907685</v>
      </c>
      <c r="AD76" s="19" t="e">
        <f t="shared" si="67"/>
        <v>#VALUE!</v>
      </c>
      <c r="AE76" s="19" t="str">
        <f t="shared" si="68"/>
        <v>zero</v>
      </c>
      <c r="AF76" s="20" t="e">
        <f t="shared" si="69"/>
        <v>#VALUE!</v>
      </c>
      <c r="AG76" s="18">
        <f t="shared" si="34"/>
        <v>94</v>
      </c>
      <c r="AH76" s="19">
        <f t="shared" si="35"/>
        <v>0.13127130894907685</v>
      </c>
      <c r="AI76" s="19" t="e">
        <f t="shared" si="36"/>
        <v>#VALUE!</v>
      </c>
      <c r="AJ76" s="19" t="str">
        <f t="shared" si="37"/>
        <v>zero</v>
      </c>
      <c r="AK76" s="20" t="e">
        <f t="shared" si="38"/>
        <v>#VALUE!</v>
      </c>
      <c r="AL76" s="37">
        <f t="shared" si="72"/>
        <v>94</v>
      </c>
      <c r="AM76" s="38">
        <f t="shared" si="52"/>
        <v>0.13127130894907685</v>
      </c>
      <c r="AN76" s="39" t="e">
        <f t="shared" si="53"/>
        <v>#VALUE!</v>
      </c>
      <c r="AO76" s="38" t="str">
        <f t="shared" si="54"/>
        <v>zero</v>
      </c>
      <c r="AP76" s="40" t="e">
        <f t="shared" si="55"/>
        <v>#VALUE!</v>
      </c>
      <c r="AQ76" s="69" t="str">
        <f t="shared" si="56"/>
        <v>Blank</v>
      </c>
      <c r="AR76" s="69" t="str">
        <f t="shared" si="57"/>
        <v>Red</v>
      </c>
      <c r="AS76" s="69" t="str">
        <f t="shared" si="58"/>
        <v> </v>
      </c>
      <c r="AT76" s="69" t="str">
        <f t="shared" si="59"/>
        <v>Red</v>
      </c>
      <c r="AU76" s="69" t="str">
        <f t="shared" si="60"/>
        <v> </v>
      </c>
      <c r="AV76" s="69" t="str">
        <f t="shared" si="61"/>
        <v>Value</v>
      </c>
      <c r="AW76" s="69" t="str">
        <f t="shared" si="70"/>
        <v>OK</v>
      </c>
      <c r="AX76" s="69" t="str">
        <f t="shared" si="62"/>
        <v>Green</v>
      </c>
      <c r="AY76" s="70" t="str">
        <f t="shared" si="63"/>
        <v>Green</v>
      </c>
      <c r="AZ76" s="70" t="str">
        <f t="shared" si="71"/>
        <v>Green</v>
      </c>
      <c r="BA76" s="60" t="str">
        <f t="shared" si="51"/>
        <v> </v>
      </c>
      <c r="BB76" s="63" t="str">
        <f t="shared" si="64"/>
        <v>Green</v>
      </c>
      <c r="BC76" s="256"/>
      <c r="BE76" s="99" t="s">
        <v>98</v>
      </c>
    </row>
    <row r="77" spans="2:57" s="13" customFormat="1" ht="12" customHeight="1">
      <c r="B77" s="99" t="s">
        <v>99</v>
      </c>
      <c r="C77" s="23" t="s">
        <v>174</v>
      </c>
      <c r="D77" s="76"/>
      <c r="E77" s="55"/>
      <c r="F77" s="55"/>
      <c r="G77" s="55"/>
      <c r="H77" s="55"/>
      <c r="I77" s="55"/>
      <c r="J77" s="55"/>
      <c r="K77" s="55"/>
      <c r="L77" s="56"/>
      <c r="M77" s="170">
        <f>VLOOKUP(B77,'[1]master'!$B$3:$Q$254,4,FALSE)</f>
        <v>27</v>
      </c>
      <c r="N77" s="19">
        <f>VLOOKUP(B77,'[1]master'!$B$4:$Q$254,5,FALSE)</f>
        <v>0.0426397185173066</v>
      </c>
      <c r="O77" s="19" t="str">
        <f>VLOOKUP(B77,'[1]master'!$B$4:$Q$254,13,FALSE)</f>
        <v>zero</v>
      </c>
      <c r="P77" s="19">
        <f>VLOOKUP(B77,'[1]master'!$B$4:$Q$254,14,FALSE)</f>
        <v>0</v>
      </c>
      <c r="Q77" s="19" t="str">
        <f>VLOOKUP(B77,'[1]master'!$B$4:$U$254,16,FALSE)</f>
        <v>zero</v>
      </c>
      <c r="R77" s="21">
        <v>27</v>
      </c>
      <c r="S77" s="22">
        <v>0.0426397185173066</v>
      </c>
      <c r="T77" s="22" t="s">
        <v>400</v>
      </c>
      <c r="U77" s="22">
        <v>0</v>
      </c>
      <c r="V77" s="22" t="s">
        <v>400</v>
      </c>
      <c r="W77" s="18">
        <f t="shared" si="73"/>
        <v>27</v>
      </c>
      <c r="X77" s="19">
        <f t="shared" si="74"/>
        <v>0.0426397185173066</v>
      </c>
      <c r="Y77" s="19" t="e">
        <f t="shared" si="75"/>
        <v>#VALUE!</v>
      </c>
      <c r="Z77" s="19">
        <f t="shared" si="76"/>
        <v>0</v>
      </c>
      <c r="AA77" s="20" t="e">
        <f t="shared" si="77"/>
        <v>#VALUE!</v>
      </c>
      <c r="AB77" s="18">
        <f t="shared" si="65"/>
        <v>27</v>
      </c>
      <c r="AC77" s="19">
        <f t="shared" si="66"/>
        <v>0.0426397185173066</v>
      </c>
      <c r="AD77" s="19" t="e">
        <f t="shared" si="67"/>
        <v>#VALUE!</v>
      </c>
      <c r="AE77" s="19" t="str">
        <f t="shared" si="68"/>
        <v>zero</v>
      </c>
      <c r="AF77" s="20" t="e">
        <f t="shared" si="69"/>
        <v>#VALUE!</v>
      </c>
      <c r="AG77" s="18">
        <f aca="true" t="shared" si="78" ref="AG77:AG96">AB77</f>
        <v>27</v>
      </c>
      <c r="AH77" s="19">
        <f aca="true" t="shared" si="79" ref="AH77:AH96">IF(AC77&lt;0.0005,"-",AC77)</f>
        <v>0.0426397185173066</v>
      </c>
      <c r="AI77" s="19" t="e">
        <f aca="true" t="shared" si="80" ref="AI77:AI96">IF(AD77&lt;0.0005,"-",AD77)</f>
        <v>#VALUE!</v>
      </c>
      <c r="AJ77" s="19" t="str">
        <f aca="true" t="shared" si="81" ref="AJ77:AJ96">IF(AE77&lt;0.0005,"-",AE77)</f>
        <v>zero</v>
      </c>
      <c r="AK77" s="20" t="e">
        <f aca="true" t="shared" si="82" ref="AK77:AK96">IF(AF77&lt;0.0005,"-",AF77)</f>
        <v>#VALUE!</v>
      </c>
      <c r="AL77" s="37">
        <f t="shared" si="72"/>
        <v>27</v>
      </c>
      <c r="AM77" s="38">
        <f t="shared" si="52"/>
        <v>0.0426397185173066</v>
      </c>
      <c r="AN77" s="39" t="e">
        <f t="shared" si="53"/>
        <v>#VALUE!</v>
      </c>
      <c r="AO77" s="38" t="str">
        <f t="shared" si="54"/>
        <v>zero</v>
      </c>
      <c r="AP77" s="40" t="e">
        <f t="shared" si="55"/>
        <v>#VALUE!</v>
      </c>
      <c r="AQ77" s="69" t="str">
        <f t="shared" si="56"/>
        <v>Blank</v>
      </c>
      <c r="AR77" s="69" t="str">
        <f t="shared" si="57"/>
        <v>Red</v>
      </c>
      <c r="AS77" s="69" t="str">
        <f t="shared" si="58"/>
        <v> </v>
      </c>
      <c r="AT77" s="69" t="str">
        <f t="shared" si="59"/>
        <v>Red</v>
      </c>
      <c r="AU77" s="69" t="str">
        <f t="shared" si="60"/>
        <v> </v>
      </c>
      <c r="AV77" s="69" t="str">
        <f t="shared" si="61"/>
        <v>Value</v>
      </c>
      <c r="AW77" s="69" t="str">
        <f t="shared" si="70"/>
        <v>OK</v>
      </c>
      <c r="AX77" s="69" t="str">
        <f t="shared" si="62"/>
        <v>Green</v>
      </c>
      <c r="AY77" s="70" t="str">
        <f t="shared" si="63"/>
        <v>Green</v>
      </c>
      <c r="AZ77" s="70" t="str">
        <f t="shared" si="71"/>
        <v>Green</v>
      </c>
      <c r="BA77" s="60" t="str">
        <f t="shared" si="51"/>
        <v> </v>
      </c>
      <c r="BB77" s="63" t="str">
        <f t="shared" si="64"/>
        <v>Green</v>
      </c>
      <c r="BC77" s="256"/>
      <c r="BE77" s="99" t="s">
        <v>99</v>
      </c>
    </row>
    <row r="78" spans="2:57" s="13" customFormat="1" ht="12" customHeight="1">
      <c r="B78" s="99" t="s">
        <v>100</v>
      </c>
      <c r="C78" s="23" t="s">
        <v>175</v>
      </c>
      <c r="D78" s="76"/>
      <c r="E78" s="55"/>
      <c r="F78" s="55"/>
      <c r="G78" s="55"/>
      <c r="H78" s="55"/>
      <c r="I78" s="55"/>
      <c r="J78" s="55"/>
      <c r="K78" s="55"/>
      <c r="L78" s="56"/>
      <c r="M78" s="170">
        <f>VLOOKUP(B78,'[1]master'!$B$3:$Q$254,4,FALSE)</f>
        <v>17</v>
      </c>
      <c r="N78" s="19">
        <f>VLOOKUP(B78,'[1]master'!$B$4:$Q$254,5,FALSE)</f>
        <v>0.02731091290947299</v>
      </c>
      <c r="O78" s="19" t="str">
        <f>VLOOKUP(B78,'[1]master'!$B$4:$Q$254,13,FALSE)</f>
        <v>zero</v>
      </c>
      <c r="P78" s="19">
        <f>VLOOKUP(B78,'[1]master'!$B$4:$Q$254,14,FALSE)</f>
        <v>0</v>
      </c>
      <c r="Q78" s="19" t="str">
        <f>VLOOKUP(B78,'[1]master'!$B$4:$U$254,16,FALSE)</f>
        <v>zero</v>
      </c>
      <c r="R78" s="21">
        <v>17</v>
      </c>
      <c r="S78" s="22">
        <v>0.02731091290947299</v>
      </c>
      <c r="T78" s="22" t="s">
        <v>400</v>
      </c>
      <c r="U78" s="22">
        <v>0</v>
      </c>
      <c r="V78" s="22" t="s">
        <v>400</v>
      </c>
      <c r="W78" s="18">
        <f t="shared" si="73"/>
        <v>17</v>
      </c>
      <c r="X78" s="19">
        <f t="shared" si="74"/>
        <v>0.02731091290947299</v>
      </c>
      <c r="Y78" s="19" t="e">
        <f t="shared" si="75"/>
        <v>#VALUE!</v>
      </c>
      <c r="Z78" s="19">
        <f t="shared" si="76"/>
        <v>0</v>
      </c>
      <c r="AA78" s="20" t="e">
        <f t="shared" si="77"/>
        <v>#VALUE!</v>
      </c>
      <c r="AB78" s="18">
        <f t="shared" si="65"/>
        <v>17</v>
      </c>
      <c r="AC78" s="19">
        <f t="shared" si="66"/>
        <v>0.02731091290947299</v>
      </c>
      <c r="AD78" s="19" t="e">
        <f t="shared" si="67"/>
        <v>#VALUE!</v>
      </c>
      <c r="AE78" s="19" t="str">
        <f t="shared" si="68"/>
        <v>zero</v>
      </c>
      <c r="AF78" s="20" t="e">
        <f t="shared" si="69"/>
        <v>#VALUE!</v>
      </c>
      <c r="AG78" s="18">
        <f t="shared" si="78"/>
        <v>17</v>
      </c>
      <c r="AH78" s="19">
        <f t="shared" si="79"/>
        <v>0.02731091290947299</v>
      </c>
      <c r="AI78" s="19" t="e">
        <f t="shared" si="80"/>
        <v>#VALUE!</v>
      </c>
      <c r="AJ78" s="19" t="str">
        <f t="shared" si="81"/>
        <v>zero</v>
      </c>
      <c r="AK78" s="20" t="e">
        <f t="shared" si="82"/>
        <v>#VALUE!</v>
      </c>
      <c r="AL78" s="37">
        <f t="shared" si="72"/>
        <v>17</v>
      </c>
      <c r="AM78" s="38">
        <f t="shared" si="52"/>
        <v>0.02731091290947299</v>
      </c>
      <c r="AN78" s="39" t="e">
        <f t="shared" si="53"/>
        <v>#VALUE!</v>
      </c>
      <c r="AO78" s="38" t="str">
        <f t="shared" si="54"/>
        <v>zero</v>
      </c>
      <c r="AP78" s="40" t="e">
        <f t="shared" si="55"/>
        <v>#VALUE!</v>
      </c>
      <c r="AQ78" s="69" t="str">
        <f t="shared" si="56"/>
        <v>Blank</v>
      </c>
      <c r="AR78" s="69" t="str">
        <f t="shared" si="57"/>
        <v>Red</v>
      </c>
      <c r="AS78" s="69" t="str">
        <f t="shared" si="58"/>
        <v> </v>
      </c>
      <c r="AT78" s="69" t="str">
        <f t="shared" si="59"/>
        <v>Red</v>
      </c>
      <c r="AU78" s="69" t="str">
        <f t="shared" si="60"/>
        <v> </v>
      </c>
      <c r="AV78" s="69" t="str">
        <f t="shared" si="61"/>
        <v>Value</v>
      </c>
      <c r="AW78" s="69" t="str">
        <f t="shared" si="70"/>
        <v>OK</v>
      </c>
      <c r="AX78" s="69" t="str">
        <f t="shared" si="62"/>
        <v>Green</v>
      </c>
      <c r="AY78" s="70" t="str">
        <f t="shared" si="63"/>
        <v>Green</v>
      </c>
      <c r="AZ78" s="70" t="str">
        <f t="shared" si="71"/>
        <v>Green</v>
      </c>
      <c r="BA78" s="60" t="str">
        <f t="shared" si="51"/>
        <v> </v>
      </c>
      <c r="BB78" s="63" t="str">
        <f t="shared" si="64"/>
        <v>Green</v>
      </c>
      <c r="BC78" s="256"/>
      <c r="BE78" s="99" t="s">
        <v>100</v>
      </c>
    </row>
    <row r="79" spans="2:57" s="13" customFormat="1" ht="12" customHeight="1">
      <c r="B79" s="99" t="s">
        <v>101</v>
      </c>
      <c r="C79" s="23" t="s">
        <v>176</v>
      </c>
      <c r="D79" s="76"/>
      <c r="E79" s="55"/>
      <c r="F79" s="55"/>
      <c r="G79" s="55"/>
      <c r="H79" s="55"/>
      <c r="I79" s="55"/>
      <c r="J79" s="55"/>
      <c r="K79" s="55"/>
      <c r="L79" s="56"/>
      <c r="M79" s="170">
        <f>VLOOKUP(B79,'[1]master'!$B$3:$Q$254,4,FALSE)</f>
        <v>10</v>
      </c>
      <c r="N79" s="19">
        <f>VLOOKUP(B79,'[1]master'!$B$4:$Q$254,5,FALSE)</f>
        <v>0.01625617107165259</v>
      </c>
      <c r="O79" s="19" t="str">
        <f>VLOOKUP(B79,'[1]master'!$B$4:$Q$254,13,FALSE)</f>
        <v>-</v>
      </c>
      <c r="P79" s="19" t="str">
        <f>VLOOKUP(B79,'[1]master'!$B$4:$Q$254,14,FALSE)</f>
        <v>-</v>
      </c>
      <c r="Q79" s="19" t="str">
        <f>VLOOKUP(B79,'[1]master'!$B$4:$U$254,16,FALSE)</f>
        <v>-</v>
      </c>
      <c r="R79" s="21">
        <v>10</v>
      </c>
      <c r="S79" s="22">
        <v>0.01625617107165259</v>
      </c>
      <c r="T79" s="22" t="s">
        <v>401</v>
      </c>
      <c r="U79" s="22" t="s">
        <v>401</v>
      </c>
      <c r="V79" s="22" t="s">
        <v>401</v>
      </c>
      <c r="W79" s="18">
        <f t="shared" si="73"/>
        <v>10</v>
      </c>
      <c r="X79" s="19">
        <f t="shared" si="74"/>
        <v>0.01625617107165259</v>
      </c>
      <c r="Y79" s="19" t="e">
        <f t="shared" si="75"/>
        <v>#VALUE!</v>
      </c>
      <c r="Z79" s="19" t="str">
        <f t="shared" si="76"/>
        <v>-</v>
      </c>
      <c r="AA79" s="20" t="e">
        <f t="shared" si="77"/>
        <v>#VALUE!</v>
      </c>
      <c r="AB79" s="18">
        <f t="shared" si="65"/>
        <v>10</v>
      </c>
      <c r="AC79" s="19">
        <f t="shared" si="66"/>
        <v>0.01625617107165259</v>
      </c>
      <c r="AD79" s="19" t="e">
        <f t="shared" si="67"/>
        <v>#VALUE!</v>
      </c>
      <c r="AE79" s="19" t="str">
        <f t="shared" si="68"/>
        <v>-</v>
      </c>
      <c r="AF79" s="20" t="e">
        <f t="shared" si="69"/>
        <v>#VALUE!</v>
      </c>
      <c r="AG79" s="18">
        <f t="shared" si="78"/>
        <v>10</v>
      </c>
      <c r="AH79" s="19">
        <f t="shared" si="79"/>
        <v>0.01625617107165259</v>
      </c>
      <c r="AI79" s="19" t="e">
        <f t="shared" si="80"/>
        <v>#VALUE!</v>
      </c>
      <c r="AJ79" s="19" t="str">
        <f t="shared" si="81"/>
        <v>-</v>
      </c>
      <c r="AK79" s="20" t="e">
        <f t="shared" si="82"/>
        <v>#VALUE!</v>
      </c>
      <c r="AL79" s="37">
        <f t="shared" si="72"/>
        <v>10</v>
      </c>
      <c r="AM79" s="38" t="str">
        <f t="shared" si="52"/>
        <v>*</v>
      </c>
      <c r="AN79" s="39" t="str">
        <f t="shared" si="53"/>
        <v>*</v>
      </c>
      <c r="AO79" s="38" t="str">
        <f t="shared" si="54"/>
        <v>*</v>
      </c>
      <c r="AP79" s="40" t="str">
        <f t="shared" si="55"/>
        <v>*</v>
      </c>
      <c r="AQ79" s="69" t="str">
        <f t="shared" si="56"/>
        <v>Blank</v>
      </c>
      <c r="AR79" s="69" t="str">
        <f t="shared" si="57"/>
        <v>Red</v>
      </c>
      <c r="AS79" s="69" t="str">
        <f t="shared" si="58"/>
        <v> </v>
      </c>
      <c r="AT79" s="69" t="str">
        <f t="shared" si="59"/>
        <v>Red</v>
      </c>
      <c r="AU79" s="69" t="str">
        <f t="shared" si="60"/>
        <v> </v>
      </c>
      <c r="AV79" s="69" t="str">
        <f t="shared" si="61"/>
        <v>Value</v>
      </c>
      <c r="AW79" s="69" t="str">
        <f t="shared" si="70"/>
        <v>negligible</v>
      </c>
      <c r="AX79" s="69" t="str">
        <f t="shared" si="62"/>
        <v>Red</v>
      </c>
      <c r="AY79" s="70" t="str">
        <f t="shared" si="63"/>
        <v>Red</v>
      </c>
      <c r="AZ79" s="70" t="str">
        <f t="shared" si="71"/>
        <v>N/A</v>
      </c>
      <c r="BA79" s="60" t="str">
        <f t="shared" si="51"/>
        <v> </v>
      </c>
      <c r="BB79" s="63" t="str">
        <f t="shared" si="64"/>
        <v>N/A</v>
      </c>
      <c r="BC79" s="256"/>
      <c r="BE79" s="99" t="s">
        <v>101</v>
      </c>
    </row>
    <row r="80" spans="2:57" s="13" customFormat="1" ht="12" customHeight="1">
      <c r="B80" s="99" t="s">
        <v>102</v>
      </c>
      <c r="C80" s="23" t="s">
        <v>177</v>
      </c>
      <c r="D80" s="76"/>
      <c r="E80" s="55"/>
      <c r="F80" s="55"/>
      <c r="G80" s="55"/>
      <c r="H80" s="55"/>
      <c r="I80" s="55"/>
      <c r="J80" s="55"/>
      <c r="K80" s="55"/>
      <c r="L80" s="56"/>
      <c r="M80" s="170">
        <f>VLOOKUP(B80,'[1]master'!$B$3:$Q$254,4,FALSE)</f>
        <v>10</v>
      </c>
      <c r="N80" s="19">
        <f>VLOOKUP(B80,'[1]master'!$B$4:$Q$254,5,FALSE)</f>
        <v>0.01625617107165267</v>
      </c>
      <c r="O80" s="19" t="str">
        <f>VLOOKUP(B80,'[1]master'!$B$4:$Q$254,13,FALSE)</f>
        <v>-</v>
      </c>
      <c r="P80" s="19" t="str">
        <f>VLOOKUP(B80,'[1]master'!$B$4:$Q$254,14,FALSE)</f>
        <v>-</v>
      </c>
      <c r="Q80" s="19" t="str">
        <f>VLOOKUP(B80,'[1]master'!$B$4:$U$254,16,FALSE)</f>
        <v>-</v>
      </c>
      <c r="R80" s="21">
        <v>10</v>
      </c>
      <c r="S80" s="22">
        <v>0.01625617107165267</v>
      </c>
      <c r="T80" s="22" t="s">
        <v>401</v>
      </c>
      <c r="U80" s="22" t="s">
        <v>401</v>
      </c>
      <c r="V80" s="22" t="s">
        <v>401</v>
      </c>
      <c r="W80" s="18">
        <f t="shared" si="73"/>
        <v>10</v>
      </c>
      <c r="X80" s="19">
        <f t="shared" si="74"/>
        <v>0.01625617107165267</v>
      </c>
      <c r="Y80" s="19" t="e">
        <f t="shared" si="75"/>
        <v>#VALUE!</v>
      </c>
      <c r="Z80" s="19" t="str">
        <f t="shared" si="76"/>
        <v>-</v>
      </c>
      <c r="AA80" s="20" t="e">
        <f t="shared" si="77"/>
        <v>#VALUE!</v>
      </c>
      <c r="AB80" s="18">
        <f t="shared" si="65"/>
        <v>10</v>
      </c>
      <c r="AC80" s="19">
        <f t="shared" si="66"/>
        <v>0.01625617107165267</v>
      </c>
      <c r="AD80" s="19" t="e">
        <f t="shared" si="67"/>
        <v>#VALUE!</v>
      </c>
      <c r="AE80" s="19" t="str">
        <f t="shared" si="68"/>
        <v>-</v>
      </c>
      <c r="AF80" s="20" t="e">
        <f t="shared" si="69"/>
        <v>#VALUE!</v>
      </c>
      <c r="AG80" s="18">
        <f t="shared" si="78"/>
        <v>10</v>
      </c>
      <c r="AH80" s="19">
        <f t="shared" si="79"/>
        <v>0.01625617107165267</v>
      </c>
      <c r="AI80" s="19" t="e">
        <f t="shared" si="80"/>
        <v>#VALUE!</v>
      </c>
      <c r="AJ80" s="19" t="str">
        <f t="shared" si="81"/>
        <v>-</v>
      </c>
      <c r="AK80" s="20" t="e">
        <f t="shared" si="82"/>
        <v>#VALUE!</v>
      </c>
      <c r="AL80" s="37">
        <f t="shared" si="72"/>
        <v>10</v>
      </c>
      <c r="AM80" s="38" t="str">
        <f t="shared" si="52"/>
        <v>*</v>
      </c>
      <c r="AN80" s="39" t="str">
        <f t="shared" si="53"/>
        <v>*</v>
      </c>
      <c r="AO80" s="38" t="str">
        <f t="shared" si="54"/>
        <v>*</v>
      </c>
      <c r="AP80" s="40" t="str">
        <f t="shared" si="55"/>
        <v>*</v>
      </c>
      <c r="AQ80" s="69" t="str">
        <f t="shared" si="56"/>
        <v>Blank</v>
      </c>
      <c r="AR80" s="69" t="str">
        <f t="shared" si="57"/>
        <v>Red</v>
      </c>
      <c r="AS80" s="69" t="str">
        <f t="shared" si="58"/>
        <v> </v>
      </c>
      <c r="AT80" s="69" t="str">
        <f t="shared" si="59"/>
        <v>Red</v>
      </c>
      <c r="AU80" s="69" t="str">
        <f t="shared" si="60"/>
        <v> </v>
      </c>
      <c r="AV80" s="69" t="str">
        <f t="shared" si="61"/>
        <v>Value</v>
      </c>
      <c r="AW80" s="69" t="str">
        <f t="shared" si="70"/>
        <v>negligible</v>
      </c>
      <c r="AX80" s="69" t="str">
        <f t="shared" si="62"/>
        <v>Red</v>
      </c>
      <c r="AY80" s="70" t="str">
        <f t="shared" si="63"/>
        <v>Red</v>
      </c>
      <c r="AZ80" s="70" t="str">
        <f t="shared" si="71"/>
        <v>N/A</v>
      </c>
      <c r="BA80" s="60" t="str">
        <f t="shared" si="51"/>
        <v> </v>
      </c>
      <c r="BB80" s="63" t="str">
        <f t="shared" si="64"/>
        <v>N/A</v>
      </c>
      <c r="BC80" s="256"/>
      <c r="BE80" s="99" t="s">
        <v>102</v>
      </c>
    </row>
    <row r="81" spans="2:57" s="13" customFormat="1" ht="12" customHeight="1" thickBot="1">
      <c r="B81" s="98" t="s">
        <v>103</v>
      </c>
      <c r="C81" s="24" t="s">
        <v>178</v>
      </c>
      <c r="D81" s="77"/>
      <c r="E81" s="57"/>
      <c r="F81" s="57"/>
      <c r="G81" s="57"/>
      <c r="H81" s="57"/>
      <c r="I81" s="57"/>
      <c r="J81" s="57"/>
      <c r="K81" s="57"/>
      <c r="L81" s="58"/>
      <c r="M81" s="170">
        <f>VLOOKUP(B81,'[1]master'!$B$3:$Q$254,4,FALSE)</f>
        <v>0</v>
      </c>
      <c r="N81" s="19">
        <f>VLOOKUP(B81,'[1]master'!$B$4:$Q$254,5,FALSE)</f>
        <v>0</v>
      </c>
      <c r="O81" s="19" t="str">
        <f>VLOOKUP(B81,'[1]master'!$B$4:$Q$254,13,FALSE)</f>
        <v>-</v>
      </c>
      <c r="P81" s="19" t="str">
        <f>VLOOKUP(B81,'[1]master'!$B$4:$Q$254,14,FALSE)</f>
        <v>-</v>
      </c>
      <c r="Q81" s="19" t="str">
        <f>VLOOKUP(B81,'[1]master'!$B$4:$U$254,16,FALSE)</f>
        <v>-</v>
      </c>
      <c r="R81" s="21">
        <v>0</v>
      </c>
      <c r="S81" s="22">
        <v>0</v>
      </c>
      <c r="T81" s="22" t="s">
        <v>401</v>
      </c>
      <c r="U81" s="22" t="s">
        <v>401</v>
      </c>
      <c r="V81" s="22" t="s">
        <v>401</v>
      </c>
      <c r="W81" s="18">
        <f t="shared" si="73"/>
        <v>0</v>
      </c>
      <c r="X81" s="19">
        <f t="shared" si="74"/>
        <v>0</v>
      </c>
      <c r="Y81" s="19" t="e">
        <f t="shared" si="75"/>
        <v>#VALUE!</v>
      </c>
      <c r="Z81" s="19" t="str">
        <f t="shared" si="76"/>
        <v>-</v>
      </c>
      <c r="AA81" s="20" t="e">
        <f t="shared" si="77"/>
        <v>#VALUE!</v>
      </c>
      <c r="AB81" s="18">
        <f t="shared" si="65"/>
        <v>0</v>
      </c>
      <c r="AC81" s="19" t="str">
        <f t="shared" si="66"/>
        <v>zero</v>
      </c>
      <c r="AD81" s="19" t="e">
        <f t="shared" si="67"/>
        <v>#VALUE!</v>
      </c>
      <c r="AE81" s="19" t="str">
        <f t="shared" si="68"/>
        <v>-</v>
      </c>
      <c r="AF81" s="20" t="e">
        <f t="shared" si="69"/>
        <v>#VALUE!</v>
      </c>
      <c r="AG81" s="18">
        <f t="shared" si="78"/>
        <v>0</v>
      </c>
      <c r="AH81" s="19" t="str">
        <f t="shared" si="79"/>
        <v>zero</v>
      </c>
      <c r="AI81" s="19" t="e">
        <f t="shared" si="80"/>
        <v>#VALUE!</v>
      </c>
      <c r="AJ81" s="19" t="str">
        <f t="shared" si="81"/>
        <v>-</v>
      </c>
      <c r="AK81" s="20" t="e">
        <f t="shared" si="82"/>
        <v>#VALUE!</v>
      </c>
      <c r="AL81" s="37">
        <f t="shared" si="72"/>
        <v>0</v>
      </c>
      <c r="AM81" s="42" t="str">
        <f t="shared" si="52"/>
        <v>*</v>
      </c>
      <c r="AN81" s="43" t="str">
        <f t="shared" si="53"/>
        <v>*</v>
      </c>
      <c r="AO81" s="42" t="str">
        <f t="shared" si="54"/>
        <v>*</v>
      </c>
      <c r="AP81" s="41" t="str">
        <f t="shared" si="55"/>
        <v>*</v>
      </c>
      <c r="AQ81" s="69" t="str">
        <f t="shared" si="56"/>
        <v>Blank</v>
      </c>
      <c r="AR81" s="69" t="str">
        <f t="shared" si="57"/>
        <v>Red</v>
      </c>
      <c r="AS81" s="69" t="str">
        <f t="shared" si="58"/>
        <v> </v>
      </c>
      <c r="AT81" s="69" t="str">
        <f t="shared" si="59"/>
        <v>Red</v>
      </c>
      <c r="AU81" s="69" t="str">
        <f t="shared" si="60"/>
        <v> </v>
      </c>
      <c r="AV81" s="69" t="str">
        <f t="shared" si="61"/>
        <v>Value</v>
      </c>
      <c r="AW81" s="69" t="str">
        <f t="shared" si="70"/>
        <v>negligible</v>
      </c>
      <c r="AX81" s="69" t="str">
        <f t="shared" si="62"/>
        <v>Red</v>
      </c>
      <c r="AY81" s="70" t="str">
        <f t="shared" si="63"/>
        <v>Red</v>
      </c>
      <c r="AZ81" s="70" t="str">
        <f t="shared" si="71"/>
        <v>N/A</v>
      </c>
      <c r="BA81" s="61" t="str">
        <f t="shared" si="51"/>
        <v> </v>
      </c>
      <c r="BB81" s="64" t="str">
        <f t="shared" si="64"/>
        <v>N/A</v>
      </c>
      <c r="BC81" s="259"/>
      <c r="BE81" s="98" t="s">
        <v>103</v>
      </c>
    </row>
    <row r="82" spans="2:58" s="13" customFormat="1" ht="12" customHeight="1" thickTop="1">
      <c r="B82" s="94" t="s">
        <v>104</v>
      </c>
      <c r="C82" s="17" t="s">
        <v>13</v>
      </c>
      <c r="D82" s="72" t="str">
        <f>VLOOKUP(B82,'[1]kappa_Master'!$A$2:$M$318,3,FALSE)</f>
        <v>Derived</v>
      </c>
      <c r="E82" s="44">
        <f>VLOOKUP(B82,'[1]kappa_Master'!$A$2:$M$318,4,FALSE)</f>
        <v>8</v>
      </c>
      <c r="F82" s="44">
        <f>TYPEWFIN!D38</f>
        <v>303</v>
      </c>
      <c r="G82" s="45">
        <f>TYPEWFIN!D37</f>
        <v>292</v>
      </c>
      <c r="H82" s="45">
        <f>TYPEWFIN!D36</f>
        <v>11</v>
      </c>
      <c r="I82" s="46">
        <f>VLOOKUP(B82,'[1]kappa_Master'!$A$2:$M$318,5,FALSE)</f>
        <v>96.4</v>
      </c>
      <c r="J82" s="46">
        <f>VLOOKUP(B82,'[1]kappa_Master'!$A$2:$M$318,6,FALSE)</f>
        <v>57.2721628599</v>
      </c>
      <c r="K82" s="46">
        <f>VLOOKUP(B82,'[1]kappa_Master'!$A$2:$M$318,7,FALSE)</f>
        <v>0.915</v>
      </c>
      <c r="L82" s="46">
        <f>VLOOKUP(B82,'[1]kappa_Master'!$A$2:$M$318,8,FALSE)</f>
        <v>0.024</v>
      </c>
      <c r="M82" s="170" t="e">
        <f>VLOOKUP(B82,'[1]master'!$B$3:$Q$254,4,FALSE)</f>
        <v>#N/A</v>
      </c>
      <c r="N82" s="19" t="e">
        <f>VLOOKUP(B82,'[1]master'!$B$4:$Q$254,5,FALSE)</f>
        <v>#N/A</v>
      </c>
      <c r="O82" s="19" t="e">
        <f>VLOOKUP(B82,'[1]master'!$B$4:$Q$254,13,FALSE)</f>
        <v>#N/A</v>
      </c>
      <c r="P82" s="19" t="e">
        <f>VLOOKUP(B82,'[1]master'!$B$4:$Q$254,14,FALSE)</f>
        <v>#N/A</v>
      </c>
      <c r="Q82" s="19" t="e">
        <f>VLOOKUP(B82,'[1]master'!$B$4:$U$254,16,FALSE)</f>
        <v>#N/A</v>
      </c>
      <c r="R82" s="21" t="s">
        <v>23</v>
      </c>
      <c r="S82" s="22" t="s">
        <v>23</v>
      </c>
      <c r="T82" s="22" t="s">
        <v>23</v>
      </c>
      <c r="U82" s="22" t="s">
        <v>23</v>
      </c>
      <c r="V82" s="22"/>
      <c r="W82" s="18" t="str">
        <f t="shared" si="73"/>
        <v> </v>
      </c>
      <c r="X82" s="19" t="str">
        <f t="shared" si="74"/>
        <v> </v>
      </c>
      <c r="Y82" s="19" t="str">
        <f t="shared" si="75"/>
        <v> </v>
      </c>
      <c r="Z82" s="19" t="str">
        <f t="shared" si="76"/>
        <v> </v>
      </c>
      <c r="AA82" s="20">
        <f t="shared" si="77"/>
        <v>0</v>
      </c>
      <c r="AB82" s="18" t="str">
        <f t="shared" si="65"/>
        <v> </v>
      </c>
      <c r="AC82" s="19" t="str">
        <f t="shared" si="66"/>
        <v> </v>
      </c>
      <c r="AD82" s="19" t="str">
        <f t="shared" si="67"/>
        <v> </v>
      </c>
      <c r="AE82" s="19" t="str">
        <f t="shared" si="68"/>
        <v> </v>
      </c>
      <c r="AF82" s="20" t="str">
        <f t="shared" si="69"/>
        <v>zero</v>
      </c>
      <c r="AG82" s="18" t="str">
        <f t="shared" si="78"/>
        <v> </v>
      </c>
      <c r="AH82" s="19" t="str">
        <f t="shared" si="79"/>
        <v> </v>
      </c>
      <c r="AI82" s="19" t="str">
        <f t="shared" si="80"/>
        <v> </v>
      </c>
      <c r="AJ82" s="19" t="str">
        <f t="shared" si="81"/>
        <v> </v>
      </c>
      <c r="AK82" s="20" t="str">
        <f t="shared" si="82"/>
        <v>zero</v>
      </c>
      <c r="AL82" s="37" t="e">
        <f t="shared" si="72"/>
        <v>#N/A</v>
      </c>
      <c r="AM82" s="26" t="e">
        <f t="shared" si="52"/>
        <v>#N/A</v>
      </c>
      <c r="AN82" s="26" t="e">
        <f t="shared" si="53"/>
        <v>#N/A</v>
      </c>
      <c r="AO82" s="26" t="e">
        <f t="shared" si="54"/>
        <v>#N/A</v>
      </c>
      <c r="AP82" s="35" t="e">
        <f t="shared" si="55"/>
        <v>#N/A</v>
      </c>
      <c r="AQ82" s="69" t="str">
        <f t="shared" si="56"/>
        <v>Value</v>
      </c>
      <c r="AR82" s="69" t="str">
        <f t="shared" si="57"/>
        <v>Green</v>
      </c>
      <c r="AS82" s="69" t="str">
        <f t="shared" si="58"/>
        <v> </v>
      </c>
      <c r="AT82" s="69" t="str">
        <f t="shared" si="59"/>
        <v>Green</v>
      </c>
      <c r="AU82" s="69" t="str">
        <f t="shared" si="60"/>
        <v>Green</v>
      </c>
      <c r="AV82" s="69" t="str">
        <f t="shared" si="61"/>
        <v>Blank</v>
      </c>
      <c r="AW82" s="69" t="e">
        <f t="shared" si="70"/>
        <v>#N/A</v>
      </c>
      <c r="AX82" s="69" t="str">
        <f t="shared" si="62"/>
        <v>Red</v>
      </c>
      <c r="AY82" s="70" t="str">
        <f t="shared" si="63"/>
        <v> </v>
      </c>
      <c r="AZ82" s="70" t="e">
        <f t="shared" si="71"/>
        <v>#N/A</v>
      </c>
      <c r="BA82" s="65" t="str">
        <f t="shared" si="51"/>
        <v>Green</v>
      </c>
      <c r="BB82" s="62" t="e">
        <f t="shared" si="64"/>
        <v>#N/A</v>
      </c>
      <c r="BC82" s="255" t="s">
        <v>221</v>
      </c>
      <c r="BE82" s="94" t="s">
        <v>104</v>
      </c>
      <c r="BF82" s="13" t="str">
        <f>VLOOKUP(BE82,'[2]Final RAG'!$A$2:$F$309,6,FALSE)</f>
        <v>Green</v>
      </c>
    </row>
    <row r="83" spans="2:57" s="13" customFormat="1" ht="12" customHeight="1">
      <c r="B83" s="99" t="s">
        <v>105</v>
      </c>
      <c r="C83" s="23" t="s">
        <v>158</v>
      </c>
      <c r="D83" s="73"/>
      <c r="E83" s="47"/>
      <c r="F83" s="47"/>
      <c r="G83" s="47"/>
      <c r="H83" s="47"/>
      <c r="I83" s="47"/>
      <c r="J83" s="47"/>
      <c r="K83" s="47"/>
      <c r="L83" s="48"/>
      <c r="M83" s="170">
        <f>VLOOKUP(B83,'[1]master'!$B$3:$Q$254,4,FALSE)</f>
        <v>18</v>
      </c>
      <c r="N83" s="19">
        <f>VLOOKUP(B83,'[1]master'!$B$4:$Q$254,5,FALSE)</f>
        <v>0.028868341379592335</v>
      </c>
      <c r="O83" s="19" t="str">
        <f>VLOOKUP(B83,'[1]master'!$B$4:$Q$254,13,FALSE)</f>
        <v>zero</v>
      </c>
      <c r="P83" s="19">
        <f>VLOOKUP(B83,'[1]master'!$B$4:$Q$254,14,FALSE)</f>
        <v>0</v>
      </c>
      <c r="Q83" s="19" t="str">
        <f>VLOOKUP(B83,'[1]master'!$B$4:$U$254,16,FALSE)</f>
        <v>zero</v>
      </c>
      <c r="R83" s="21">
        <v>18</v>
      </c>
      <c r="S83" s="22">
        <v>0.028868341379592335</v>
      </c>
      <c r="T83" s="22" t="s">
        <v>400</v>
      </c>
      <c r="U83" s="22">
        <v>0</v>
      </c>
      <c r="V83" s="22" t="s">
        <v>400</v>
      </c>
      <c r="W83" s="18">
        <f t="shared" si="73"/>
        <v>18</v>
      </c>
      <c r="X83" s="19">
        <f t="shared" si="74"/>
        <v>0.028868341379592335</v>
      </c>
      <c r="Y83" s="19" t="e">
        <f t="shared" si="75"/>
        <v>#VALUE!</v>
      </c>
      <c r="Z83" s="19">
        <f t="shared" si="76"/>
        <v>0</v>
      </c>
      <c r="AA83" s="20" t="e">
        <f t="shared" si="77"/>
        <v>#VALUE!</v>
      </c>
      <c r="AB83" s="18">
        <f t="shared" si="65"/>
        <v>18</v>
      </c>
      <c r="AC83" s="19">
        <f t="shared" si="66"/>
        <v>0.028868341379592335</v>
      </c>
      <c r="AD83" s="19" t="e">
        <f t="shared" si="67"/>
        <v>#VALUE!</v>
      </c>
      <c r="AE83" s="19" t="str">
        <f t="shared" si="68"/>
        <v>zero</v>
      </c>
      <c r="AF83" s="20" t="e">
        <f t="shared" si="69"/>
        <v>#VALUE!</v>
      </c>
      <c r="AG83" s="18">
        <f t="shared" si="78"/>
        <v>18</v>
      </c>
      <c r="AH83" s="19">
        <f t="shared" si="79"/>
        <v>0.028868341379592335</v>
      </c>
      <c r="AI83" s="19" t="e">
        <f t="shared" si="80"/>
        <v>#VALUE!</v>
      </c>
      <c r="AJ83" s="19" t="str">
        <f t="shared" si="81"/>
        <v>zero</v>
      </c>
      <c r="AK83" s="20" t="e">
        <f t="shared" si="82"/>
        <v>#VALUE!</v>
      </c>
      <c r="AL83" s="37">
        <f t="shared" si="72"/>
        <v>18</v>
      </c>
      <c r="AM83" s="38">
        <f t="shared" si="52"/>
        <v>0.028868341379592335</v>
      </c>
      <c r="AN83" s="39" t="e">
        <f t="shared" si="53"/>
        <v>#VALUE!</v>
      </c>
      <c r="AO83" s="38" t="str">
        <f t="shared" si="54"/>
        <v>zero</v>
      </c>
      <c r="AP83" s="40" t="e">
        <f t="shared" si="55"/>
        <v>#VALUE!</v>
      </c>
      <c r="AQ83" s="69" t="str">
        <f t="shared" si="56"/>
        <v>Blank</v>
      </c>
      <c r="AR83" s="69" t="str">
        <f t="shared" si="57"/>
        <v>Red</v>
      </c>
      <c r="AS83" s="69" t="str">
        <f t="shared" si="58"/>
        <v> </v>
      </c>
      <c r="AT83" s="69" t="str">
        <f t="shared" si="59"/>
        <v>Red</v>
      </c>
      <c r="AU83" s="69" t="str">
        <f t="shared" si="60"/>
        <v> </v>
      </c>
      <c r="AV83" s="69" t="str">
        <f t="shared" si="61"/>
        <v>Value</v>
      </c>
      <c r="AW83" s="69" t="str">
        <f t="shared" si="70"/>
        <v>OK</v>
      </c>
      <c r="AX83" s="69" t="str">
        <f t="shared" si="62"/>
        <v>Green</v>
      </c>
      <c r="AY83" s="70" t="str">
        <f t="shared" si="63"/>
        <v>Green</v>
      </c>
      <c r="AZ83" s="70" t="str">
        <f t="shared" si="71"/>
        <v>Green</v>
      </c>
      <c r="BA83" s="60" t="str">
        <f t="shared" si="51"/>
        <v> </v>
      </c>
      <c r="BB83" s="63" t="str">
        <f t="shared" si="64"/>
        <v>Green</v>
      </c>
      <c r="BC83" s="256"/>
      <c r="BE83" s="99" t="s">
        <v>105</v>
      </c>
    </row>
    <row r="84" spans="2:57" s="13" customFormat="1" ht="12" customHeight="1">
      <c r="B84" s="99" t="s">
        <v>106</v>
      </c>
      <c r="C84" s="23" t="s">
        <v>179</v>
      </c>
      <c r="D84" s="75"/>
      <c r="E84" s="51"/>
      <c r="F84" s="51"/>
      <c r="G84" s="51"/>
      <c r="H84" s="51"/>
      <c r="I84" s="51"/>
      <c r="J84" s="51"/>
      <c r="K84" s="51"/>
      <c r="L84" s="52"/>
      <c r="M84" s="170">
        <f>VLOOKUP(B84,'[1]master'!$B$3:$Q$254,4,FALSE)</f>
        <v>439</v>
      </c>
      <c r="N84" s="19">
        <f>VLOOKUP(B84,'[1]master'!$B$4:$Q$254,5,FALSE)</f>
        <v>0.19996454190873425</v>
      </c>
      <c r="O84" s="19" t="str">
        <f>VLOOKUP(B84,'[1]master'!$B$4:$Q$254,13,FALSE)</f>
        <v>*</v>
      </c>
      <c r="P84" s="19" t="str">
        <f>VLOOKUP(B84,'[1]master'!$B$4:$Q$254,14,FALSE)</f>
        <v>*</v>
      </c>
      <c r="Q84" s="19" t="str">
        <f>VLOOKUP(B84,'[1]master'!$B$4:$U$254,16,FALSE)</f>
        <v>*</v>
      </c>
      <c r="R84" s="21">
        <v>439</v>
      </c>
      <c r="S84" s="22">
        <v>0.19996454190873425</v>
      </c>
      <c r="T84" s="22" t="s">
        <v>399</v>
      </c>
      <c r="U84" s="22" t="s">
        <v>399</v>
      </c>
      <c r="V84" s="22" t="s">
        <v>399</v>
      </c>
      <c r="W84" s="18">
        <f t="shared" si="73"/>
        <v>439</v>
      </c>
      <c r="X84" s="19">
        <f t="shared" si="74"/>
        <v>0.19996454190873425</v>
      </c>
      <c r="Y84" s="19" t="e">
        <f t="shared" si="75"/>
        <v>#VALUE!</v>
      </c>
      <c r="Z84" s="19" t="str">
        <f t="shared" si="76"/>
        <v>*</v>
      </c>
      <c r="AA84" s="20" t="e">
        <f t="shared" si="77"/>
        <v>#VALUE!</v>
      </c>
      <c r="AB84" s="18">
        <f t="shared" si="65"/>
        <v>439</v>
      </c>
      <c r="AC84" s="19">
        <f t="shared" si="66"/>
        <v>0.19996454190873425</v>
      </c>
      <c r="AD84" s="19" t="e">
        <f t="shared" si="67"/>
        <v>#VALUE!</v>
      </c>
      <c r="AE84" s="19" t="str">
        <f t="shared" si="68"/>
        <v>*</v>
      </c>
      <c r="AF84" s="20" t="e">
        <f t="shared" si="69"/>
        <v>#VALUE!</v>
      </c>
      <c r="AG84" s="18">
        <f t="shared" si="78"/>
        <v>439</v>
      </c>
      <c r="AH84" s="19">
        <f t="shared" si="79"/>
        <v>0.19996454190873425</v>
      </c>
      <c r="AI84" s="19" t="e">
        <f t="shared" si="80"/>
        <v>#VALUE!</v>
      </c>
      <c r="AJ84" s="19" t="str">
        <f t="shared" si="81"/>
        <v>*</v>
      </c>
      <c r="AK84" s="20" t="e">
        <f t="shared" si="82"/>
        <v>#VALUE!</v>
      </c>
      <c r="AL84" s="37">
        <f t="shared" si="72"/>
        <v>439</v>
      </c>
      <c r="AM84" s="38">
        <f t="shared" si="52"/>
        <v>0.19996454190873425</v>
      </c>
      <c r="AN84" s="39" t="e">
        <f t="shared" si="53"/>
        <v>#VALUE!</v>
      </c>
      <c r="AO84" s="38" t="str">
        <f t="shared" si="54"/>
        <v>*</v>
      </c>
      <c r="AP84" s="40" t="e">
        <f t="shared" si="55"/>
        <v>#VALUE!</v>
      </c>
      <c r="AQ84" s="69" t="str">
        <f t="shared" si="56"/>
        <v>Blank</v>
      </c>
      <c r="AR84" s="69" t="str">
        <f t="shared" si="57"/>
        <v>Red</v>
      </c>
      <c r="AS84" s="69" t="str">
        <f t="shared" si="58"/>
        <v> </v>
      </c>
      <c r="AT84" s="69" t="str">
        <f t="shared" si="59"/>
        <v>Red</v>
      </c>
      <c r="AU84" s="69" t="str">
        <f t="shared" si="60"/>
        <v> </v>
      </c>
      <c r="AV84" s="69" t="str">
        <f t="shared" si="61"/>
        <v>Value</v>
      </c>
      <c r="AW84" s="69" t="str">
        <f t="shared" si="70"/>
        <v>negligible</v>
      </c>
      <c r="AX84" s="69" t="str">
        <f t="shared" si="62"/>
        <v>Red</v>
      </c>
      <c r="AY84" s="70" t="str">
        <f t="shared" si="63"/>
        <v>Red</v>
      </c>
      <c r="AZ84" s="70" t="str">
        <f t="shared" si="71"/>
        <v>N/A</v>
      </c>
      <c r="BA84" s="60" t="str">
        <f t="shared" si="51"/>
        <v> </v>
      </c>
      <c r="BB84" s="63" t="str">
        <f t="shared" si="64"/>
        <v>N/A</v>
      </c>
      <c r="BC84" s="256"/>
      <c r="BE84" s="99" t="s">
        <v>106</v>
      </c>
    </row>
    <row r="85" spans="2:57" s="13" customFormat="1" ht="12" customHeight="1">
      <c r="B85" s="99" t="s">
        <v>107</v>
      </c>
      <c r="C85" s="23" t="s">
        <v>180</v>
      </c>
      <c r="D85" s="75"/>
      <c r="E85" s="51"/>
      <c r="F85" s="51"/>
      <c r="G85" s="51"/>
      <c r="H85" s="51"/>
      <c r="I85" s="51"/>
      <c r="J85" s="51"/>
      <c r="K85" s="51"/>
      <c r="L85" s="52"/>
      <c r="M85" s="170">
        <f>VLOOKUP(B85,'[1]master'!$B$3:$Q$254,4,FALSE)</f>
        <v>10</v>
      </c>
      <c r="N85" s="19">
        <f>VLOOKUP(B85,'[1]master'!$B$4:$Q$254,5,FALSE)</f>
        <v>0.016256171071652552</v>
      </c>
      <c r="O85" s="19" t="str">
        <f>VLOOKUP(B85,'[1]master'!$B$4:$Q$254,13,FALSE)</f>
        <v>-</v>
      </c>
      <c r="P85" s="19" t="str">
        <f>VLOOKUP(B85,'[1]master'!$B$4:$Q$254,14,FALSE)</f>
        <v>-</v>
      </c>
      <c r="Q85" s="19" t="str">
        <f>VLOOKUP(B85,'[1]master'!$B$4:$U$254,16,FALSE)</f>
        <v>-</v>
      </c>
      <c r="R85" s="21">
        <v>10</v>
      </c>
      <c r="S85" s="22">
        <v>0.016256171071652552</v>
      </c>
      <c r="T85" s="22" t="s">
        <v>401</v>
      </c>
      <c r="U85" s="22" t="s">
        <v>401</v>
      </c>
      <c r="V85" s="22" t="s">
        <v>401</v>
      </c>
      <c r="W85" s="18">
        <f t="shared" si="73"/>
        <v>10</v>
      </c>
      <c r="X85" s="19">
        <f t="shared" si="74"/>
        <v>0.016256171071652552</v>
      </c>
      <c r="Y85" s="19" t="e">
        <f t="shared" si="75"/>
        <v>#VALUE!</v>
      </c>
      <c r="Z85" s="19" t="str">
        <f t="shared" si="76"/>
        <v>-</v>
      </c>
      <c r="AA85" s="20" t="e">
        <f t="shared" si="77"/>
        <v>#VALUE!</v>
      </c>
      <c r="AB85" s="18">
        <f t="shared" si="65"/>
        <v>10</v>
      </c>
      <c r="AC85" s="19">
        <f t="shared" si="66"/>
        <v>0.016256171071652552</v>
      </c>
      <c r="AD85" s="19" t="e">
        <f t="shared" si="67"/>
        <v>#VALUE!</v>
      </c>
      <c r="AE85" s="19" t="str">
        <f t="shared" si="68"/>
        <v>-</v>
      </c>
      <c r="AF85" s="20" t="e">
        <f t="shared" si="69"/>
        <v>#VALUE!</v>
      </c>
      <c r="AG85" s="18">
        <f t="shared" si="78"/>
        <v>10</v>
      </c>
      <c r="AH85" s="19">
        <f t="shared" si="79"/>
        <v>0.016256171071652552</v>
      </c>
      <c r="AI85" s="19" t="e">
        <f t="shared" si="80"/>
        <v>#VALUE!</v>
      </c>
      <c r="AJ85" s="19" t="str">
        <f t="shared" si="81"/>
        <v>-</v>
      </c>
      <c r="AK85" s="20" t="e">
        <f t="shared" si="82"/>
        <v>#VALUE!</v>
      </c>
      <c r="AL85" s="37">
        <f t="shared" si="72"/>
        <v>10</v>
      </c>
      <c r="AM85" s="38" t="str">
        <f t="shared" si="52"/>
        <v>*</v>
      </c>
      <c r="AN85" s="39" t="str">
        <f t="shared" si="53"/>
        <v>*</v>
      </c>
      <c r="AO85" s="38" t="str">
        <f t="shared" si="54"/>
        <v>*</v>
      </c>
      <c r="AP85" s="40" t="str">
        <f t="shared" si="55"/>
        <v>*</v>
      </c>
      <c r="AQ85" s="69" t="str">
        <f t="shared" si="56"/>
        <v>Blank</v>
      </c>
      <c r="AR85" s="69" t="str">
        <f t="shared" si="57"/>
        <v>Red</v>
      </c>
      <c r="AS85" s="69" t="str">
        <f t="shared" si="58"/>
        <v> </v>
      </c>
      <c r="AT85" s="69" t="str">
        <f t="shared" si="59"/>
        <v>Red</v>
      </c>
      <c r="AU85" s="69" t="str">
        <f t="shared" si="60"/>
        <v> </v>
      </c>
      <c r="AV85" s="69" t="str">
        <f t="shared" si="61"/>
        <v>Value</v>
      </c>
      <c r="AW85" s="69" t="str">
        <f t="shared" si="70"/>
        <v>negligible</v>
      </c>
      <c r="AX85" s="69" t="str">
        <f t="shared" si="62"/>
        <v>Red</v>
      </c>
      <c r="AY85" s="70" t="str">
        <f t="shared" si="63"/>
        <v>Red</v>
      </c>
      <c r="AZ85" s="70" t="str">
        <f t="shared" si="71"/>
        <v>N/A</v>
      </c>
      <c r="BA85" s="60" t="str">
        <f aca="true" t="shared" si="83" ref="BA85:BA96">AU85</f>
        <v> </v>
      </c>
      <c r="BB85" s="63" t="str">
        <f t="shared" si="64"/>
        <v>N/A</v>
      </c>
      <c r="BC85" s="256"/>
      <c r="BE85" s="99" t="s">
        <v>107</v>
      </c>
    </row>
    <row r="86" spans="2:57" s="13" customFormat="1" ht="12" customHeight="1">
      <c r="B86" s="99" t="s">
        <v>108</v>
      </c>
      <c r="C86" s="23" t="s">
        <v>181</v>
      </c>
      <c r="D86" s="75"/>
      <c r="E86" s="51"/>
      <c r="F86" s="51"/>
      <c r="G86" s="51"/>
      <c r="H86" s="51"/>
      <c r="I86" s="51"/>
      <c r="J86" s="51"/>
      <c r="K86" s="51"/>
      <c r="L86" s="52"/>
      <c r="M86" s="170">
        <f>VLOOKUP(B86,'[1]master'!$B$3:$Q$254,4,FALSE)</f>
        <v>131</v>
      </c>
      <c r="N86" s="19">
        <f>VLOOKUP(B86,'[1]master'!$B$4:$Q$254,5,FALSE)</f>
        <v>0.1697215176063075</v>
      </c>
      <c r="O86" s="19" t="str">
        <f>VLOOKUP(B86,'[1]master'!$B$4:$Q$254,13,FALSE)</f>
        <v>zero</v>
      </c>
      <c r="P86" s="19">
        <f>VLOOKUP(B86,'[1]master'!$B$4:$Q$254,14,FALSE)</f>
        <v>0</v>
      </c>
      <c r="Q86" s="19" t="str">
        <f>VLOOKUP(B86,'[1]master'!$B$4:$U$254,16,FALSE)</f>
        <v>zero</v>
      </c>
      <c r="R86" s="21">
        <v>131</v>
      </c>
      <c r="S86" s="22">
        <v>0.1697215176063075</v>
      </c>
      <c r="T86" s="22" t="s">
        <v>400</v>
      </c>
      <c r="U86" s="22">
        <v>0</v>
      </c>
      <c r="V86" s="22" t="s">
        <v>400</v>
      </c>
      <c r="W86" s="18">
        <f t="shared" si="73"/>
        <v>131</v>
      </c>
      <c r="X86" s="19">
        <f t="shared" si="74"/>
        <v>0.1697215176063075</v>
      </c>
      <c r="Y86" s="19" t="e">
        <f t="shared" si="75"/>
        <v>#VALUE!</v>
      </c>
      <c r="Z86" s="19">
        <f t="shared" si="76"/>
        <v>0</v>
      </c>
      <c r="AA86" s="20" t="e">
        <f t="shared" si="77"/>
        <v>#VALUE!</v>
      </c>
      <c r="AB86" s="18">
        <f t="shared" si="65"/>
        <v>131</v>
      </c>
      <c r="AC86" s="19">
        <f t="shared" si="66"/>
        <v>0.1697215176063075</v>
      </c>
      <c r="AD86" s="19" t="e">
        <f t="shared" si="67"/>
        <v>#VALUE!</v>
      </c>
      <c r="AE86" s="19" t="str">
        <f t="shared" si="68"/>
        <v>zero</v>
      </c>
      <c r="AF86" s="20" t="e">
        <f t="shared" si="69"/>
        <v>#VALUE!</v>
      </c>
      <c r="AG86" s="18">
        <f t="shared" si="78"/>
        <v>131</v>
      </c>
      <c r="AH86" s="19">
        <f t="shared" si="79"/>
        <v>0.1697215176063075</v>
      </c>
      <c r="AI86" s="19" t="e">
        <f t="shared" si="80"/>
        <v>#VALUE!</v>
      </c>
      <c r="AJ86" s="19" t="str">
        <f t="shared" si="81"/>
        <v>zero</v>
      </c>
      <c r="AK86" s="20" t="e">
        <f t="shared" si="82"/>
        <v>#VALUE!</v>
      </c>
      <c r="AL86" s="37">
        <f t="shared" si="72"/>
        <v>131</v>
      </c>
      <c r="AM86" s="38">
        <f aca="true" t="shared" si="84" ref="AM86:AM96">IF($AL86&gt;11,AH86,"*")</f>
        <v>0.1697215176063075</v>
      </c>
      <c r="AN86" s="39" t="e">
        <f aca="true" t="shared" si="85" ref="AN86:AN96">IF($AL86&gt;11,AI86,"*")</f>
        <v>#VALUE!</v>
      </c>
      <c r="AO86" s="38" t="str">
        <f aca="true" t="shared" si="86" ref="AO86:AO96">IF($AL86&gt;11,AJ86,"*")</f>
        <v>zero</v>
      </c>
      <c r="AP86" s="40" t="e">
        <f aca="true" t="shared" si="87" ref="AP86:AP96">IF($AL86&gt;11,AK86,"*")</f>
        <v>#VALUE!</v>
      </c>
      <c r="AQ86" s="69" t="str">
        <f t="shared" si="56"/>
        <v>Blank</v>
      </c>
      <c r="AR86" s="69" t="str">
        <f t="shared" si="57"/>
        <v>Red</v>
      </c>
      <c r="AS86" s="69" t="str">
        <f t="shared" si="58"/>
        <v> </v>
      </c>
      <c r="AT86" s="69" t="str">
        <f t="shared" si="59"/>
        <v>Red</v>
      </c>
      <c r="AU86" s="69" t="str">
        <f t="shared" si="60"/>
        <v> </v>
      </c>
      <c r="AV86" s="69" t="str">
        <f t="shared" si="61"/>
        <v>Value</v>
      </c>
      <c r="AW86" s="69" t="str">
        <f t="shared" si="70"/>
        <v>OK</v>
      </c>
      <c r="AX86" s="69" t="str">
        <f t="shared" si="62"/>
        <v>Green</v>
      </c>
      <c r="AY86" s="70" t="str">
        <f t="shared" si="63"/>
        <v>Green</v>
      </c>
      <c r="AZ86" s="70" t="str">
        <f t="shared" si="71"/>
        <v>Green</v>
      </c>
      <c r="BA86" s="60" t="str">
        <f t="shared" si="83"/>
        <v> </v>
      </c>
      <c r="BB86" s="63" t="str">
        <f t="shared" si="64"/>
        <v>Green</v>
      </c>
      <c r="BC86" s="256"/>
      <c r="BE86" s="99" t="s">
        <v>108</v>
      </c>
    </row>
    <row r="87" spans="2:57" s="13" customFormat="1" ht="12" customHeight="1" thickBot="1">
      <c r="B87" s="98" t="s">
        <v>109</v>
      </c>
      <c r="C87" s="24" t="s">
        <v>182</v>
      </c>
      <c r="D87" s="74"/>
      <c r="E87" s="49"/>
      <c r="F87" s="49"/>
      <c r="G87" s="49"/>
      <c r="H87" s="49"/>
      <c r="I87" s="49"/>
      <c r="J87" s="49"/>
      <c r="K87" s="49"/>
      <c r="L87" s="50"/>
      <c r="M87" s="170">
        <f>VLOOKUP(B87,'[1]master'!$B$3:$Q$254,4,FALSE)</f>
        <v>7</v>
      </c>
      <c r="N87" s="19">
        <f>VLOOKUP(B87,'[1]master'!$B$4:$Q$254,5,FALSE)</f>
        <v>0.011436598205275197</v>
      </c>
      <c r="O87" s="19" t="str">
        <f>VLOOKUP(B87,'[1]master'!$B$4:$Q$254,13,FALSE)</f>
        <v>-</v>
      </c>
      <c r="P87" s="19" t="str">
        <f>VLOOKUP(B87,'[1]master'!$B$4:$Q$254,14,FALSE)</f>
        <v>-</v>
      </c>
      <c r="Q87" s="19" t="str">
        <f>VLOOKUP(B87,'[1]master'!$B$4:$U$254,16,FALSE)</f>
        <v>-</v>
      </c>
      <c r="R87" s="21">
        <v>7</v>
      </c>
      <c r="S87" s="22">
        <v>0.011436598205275197</v>
      </c>
      <c r="T87" s="22" t="s">
        <v>401</v>
      </c>
      <c r="U87" s="22" t="s">
        <v>401</v>
      </c>
      <c r="V87" s="22" t="s">
        <v>401</v>
      </c>
      <c r="W87" s="18">
        <f t="shared" si="73"/>
        <v>7</v>
      </c>
      <c r="X87" s="19">
        <f t="shared" si="74"/>
        <v>0.011436598205275197</v>
      </c>
      <c r="Y87" s="19" t="e">
        <f t="shared" si="75"/>
        <v>#VALUE!</v>
      </c>
      <c r="Z87" s="19" t="str">
        <f t="shared" si="76"/>
        <v>-</v>
      </c>
      <c r="AA87" s="20" t="e">
        <f t="shared" si="77"/>
        <v>#VALUE!</v>
      </c>
      <c r="AB87" s="18">
        <f t="shared" si="65"/>
        <v>7</v>
      </c>
      <c r="AC87" s="19">
        <f t="shared" si="66"/>
        <v>0.011436598205275197</v>
      </c>
      <c r="AD87" s="19" t="e">
        <f t="shared" si="67"/>
        <v>#VALUE!</v>
      </c>
      <c r="AE87" s="19" t="str">
        <f t="shared" si="68"/>
        <v>-</v>
      </c>
      <c r="AF87" s="20" t="e">
        <f t="shared" si="69"/>
        <v>#VALUE!</v>
      </c>
      <c r="AG87" s="18">
        <f t="shared" si="78"/>
        <v>7</v>
      </c>
      <c r="AH87" s="19">
        <f t="shared" si="79"/>
        <v>0.011436598205275197</v>
      </c>
      <c r="AI87" s="19" t="e">
        <f t="shared" si="80"/>
        <v>#VALUE!</v>
      </c>
      <c r="AJ87" s="19" t="str">
        <f t="shared" si="81"/>
        <v>-</v>
      </c>
      <c r="AK87" s="20" t="e">
        <f t="shared" si="82"/>
        <v>#VALUE!</v>
      </c>
      <c r="AL87" s="37">
        <f t="shared" si="72"/>
        <v>7</v>
      </c>
      <c r="AM87" s="42" t="str">
        <f t="shared" si="84"/>
        <v>*</v>
      </c>
      <c r="AN87" s="43" t="str">
        <f t="shared" si="85"/>
        <v>*</v>
      </c>
      <c r="AO87" s="42" t="str">
        <f t="shared" si="86"/>
        <v>*</v>
      </c>
      <c r="AP87" s="41" t="str">
        <f t="shared" si="87"/>
        <v>*</v>
      </c>
      <c r="AQ87" s="69" t="str">
        <f t="shared" si="56"/>
        <v>Blank</v>
      </c>
      <c r="AR87" s="69" t="str">
        <f t="shared" si="57"/>
        <v>Red</v>
      </c>
      <c r="AS87" s="69" t="str">
        <f t="shared" si="58"/>
        <v> </v>
      </c>
      <c r="AT87" s="69" t="str">
        <f t="shared" si="59"/>
        <v>Red</v>
      </c>
      <c r="AU87" s="69" t="str">
        <f t="shared" si="60"/>
        <v> </v>
      </c>
      <c r="AV87" s="69" t="str">
        <f t="shared" si="61"/>
        <v>Value</v>
      </c>
      <c r="AW87" s="69" t="str">
        <f t="shared" si="70"/>
        <v>negligible</v>
      </c>
      <c r="AX87" s="69" t="str">
        <f t="shared" si="62"/>
        <v>Red</v>
      </c>
      <c r="AY87" s="70" t="str">
        <f t="shared" si="63"/>
        <v>Red</v>
      </c>
      <c r="AZ87" s="70" t="str">
        <f t="shared" si="71"/>
        <v>N/A</v>
      </c>
      <c r="BA87" s="61" t="str">
        <f t="shared" si="83"/>
        <v> </v>
      </c>
      <c r="BB87" s="64" t="str">
        <f t="shared" si="64"/>
        <v>N/A</v>
      </c>
      <c r="BC87" s="259"/>
      <c r="BE87" s="98" t="s">
        <v>109</v>
      </c>
    </row>
    <row r="88" spans="2:58" s="13" customFormat="1" ht="12" customHeight="1" thickTop="1">
      <c r="B88" s="94" t="s">
        <v>110</v>
      </c>
      <c r="C88" s="17" t="s">
        <v>14</v>
      </c>
      <c r="D88" s="72" t="str">
        <f>VLOOKUP(B88,'[1]kappa_Master'!$A$2:$M$318,3,FALSE)</f>
        <v>Derived</v>
      </c>
      <c r="E88" s="44">
        <f>VLOOKUP(B88,'[1]kappa_Master'!$A$2:$M$318,4,FALSE)</f>
        <v>8</v>
      </c>
      <c r="F88" s="44">
        <f>TYPEWIN!D43</f>
        <v>303</v>
      </c>
      <c r="G88" s="45">
        <f>TYPEWIN!D42</f>
        <v>271</v>
      </c>
      <c r="H88" s="45">
        <f>TYPEWIN!D41</f>
        <v>32</v>
      </c>
      <c r="I88" s="46">
        <f>VLOOKUP(B88,'[1]kappa_Master'!$A$2:$M$318,5,FALSE)</f>
        <v>89.4</v>
      </c>
      <c r="J88" s="46">
        <f>VLOOKUP(B88,'[1]kappa_Master'!$A$2:$M$318,6,FALSE)</f>
        <v>64.8182640046</v>
      </c>
      <c r="K88" s="46">
        <f>VLOOKUP(B88,'[1]kappa_Master'!$A$2:$M$318,7,FALSE)</f>
        <v>0.7</v>
      </c>
      <c r="L88" s="46">
        <f>VLOOKUP(B88,'[1]kappa_Master'!$A$2:$M$318,8,FALSE)</f>
        <v>0.046</v>
      </c>
      <c r="M88" s="170" t="e">
        <f>VLOOKUP(B88,'[1]master'!$B$3:$Q$254,4,FALSE)</f>
        <v>#N/A</v>
      </c>
      <c r="N88" s="19" t="e">
        <f>VLOOKUP(B88,'[1]master'!$B$4:$Q$254,5,FALSE)</f>
        <v>#N/A</v>
      </c>
      <c r="O88" s="19" t="e">
        <f>VLOOKUP(B88,'[1]master'!$B$4:$Q$254,13,FALSE)</f>
        <v>#N/A</v>
      </c>
      <c r="P88" s="19" t="e">
        <f>VLOOKUP(B88,'[1]master'!$B$4:$Q$254,14,FALSE)</f>
        <v>#N/A</v>
      </c>
      <c r="Q88" s="19" t="e">
        <f>VLOOKUP(B88,'[1]master'!$B$4:$U$254,16,FALSE)</f>
        <v>#N/A</v>
      </c>
      <c r="R88" s="21" t="s">
        <v>23</v>
      </c>
      <c r="S88" s="22" t="s">
        <v>23</v>
      </c>
      <c r="T88" s="22" t="s">
        <v>23</v>
      </c>
      <c r="U88" s="22" t="s">
        <v>23</v>
      </c>
      <c r="V88" s="22"/>
      <c r="W88" s="18" t="str">
        <f t="shared" si="73"/>
        <v> </v>
      </c>
      <c r="X88" s="19" t="str">
        <f t="shared" si="74"/>
        <v> </v>
      </c>
      <c r="Y88" s="19" t="str">
        <f t="shared" si="75"/>
        <v> </v>
      </c>
      <c r="Z88" s="19" t="str">
        <f t="shared" si="76"/>
        <v> </v>
      </c>
      <c r="AA88" s="20">
        <f t="shared" si="77"/>
        <v>0</v>
      </c>
      <c r="AB88" s="18" t="str">
        <f t="shared" si="65"/>
        <v> </v>
      </c>
      <c r="AC88" s="19" t="str">
        <f t="shared" si="66"/>
        <v> </v>
      </c>
      <c r="AD88" s="19" t="str">
        <f t="shared" si="67"/>
        <v> </v>
      </c>
      <c r="AE88" s="19" t="str">
        <f t="shared" si="68"/>
        <v> </v>
      </c>
      <c r="AF88" s="20" t="str">
        <f t="shared" si="69"/>
        <v>zero</v>
      </c>
      <c r="AG88" s="18" t="str">
        <f t="shared" si="78"/>
        <v> </v>
      </c>
      <c r="AH88" s="19" t="str">
        <f t="shared" si="79"/>
        <v> </v>
      </c>
      <c r="AI88" s="19" t="str">
        <f t="shared" si="80"/>
        <v> </v>
      </c>
      <c r="AJ88" s="19" t="str">
        <f t="shared" si="81"/>
        <v> </v>
      </c>
      <c r="AK88" s="20" t="str">
        <f t="shared" si="82"/>
        <v>zero</v>
      </c>
      <c r="AL88" s="37" t="e">
        <f t="shared" si="72"/>
        <v>#N/A</v>
      </c>
      <c r="AM88" s="26" t="e">
        <f t="shared" si="84"/>
        <v>#N/A</v>
      </c>
      <c r="AN88" s="26" t="e">
        <f t="shared" si="85"/>
        <v>#N/A</v>
      </c>
      <c r="AO88" s="26" t="e">
        <f t="shared" si="86"/>
        <v>#N/A</v>
      </c>
      <c r="AP88" s="35" t="e">
        <f t="shared" si="87"/>
        <v>#N/A</v>
      </c>
      <c r="AQ88" s="69" t="str">
        <f t="shared" si="56"/>
        <v>Value</v>
      </c>
      <c r="AR88" s="69" t="str">
        <f t="shared" si="57"/>
        <v>Green</v>
      </c>
      <c r="AS88" s="69" t="str">
        <f t="shared" si="58"/>
        <v> </v>
      </c>
      <c r="AT88" s="69" t="str">
        <f t="shared" si="59"/>
        <v>Green</v>
      </c>
      <c r="AU88" s="69" t="str">
        <f t="shared" si="60"/>
        <v>Green</v>
      </c>
      <c r="AV88" s="69" t="str">
        <f t="shared" si="61"/>
        <v>Blank</v>
      </c>
      <c r="AW88" s="69" t="e">
        <f t="shared" si="70"/>
        <v>#N/A</v>
      </c>
      <c r="AX88" s="69" t="str">
        <f t="shared" si="62"/>
        <v>Red</v>
      </c>
      <c r="AY88" s="70" t="str">
        <f t="shared" si="63"/>
        <v> </v>
      </c>
      <c r="AZ88" s="70" t="e">
        <f t="shared" si="71"/>
        <v>#N/A</v>
      </c>
      <c r="BA88" s="65" t="str">
        <f t="shared" si="83"/>
        <v>Green</v>
      </c>
      <c r="BB88" s="62" t="e">
        <f t="shared" si="64"/>
        <v>#N/A</v>
      </c>
      <c r="BC88" s="255" t="s">
        <v>221</v>
      </c>
      <c r="BE88" s="94" t="s">
        <v>110</v>
      </c>
      <c r="BF88" s="13" t="str">
        <f>VLOOKUP(BE88,'[2]Final RAG'!$A$2:$F$309,6,FALSE)</f>
        <v>Green</v>
      </c>
    </row>
    <row r="89" spans="2:57" s="13" customFormat="1" ht="12" customHeight="1">
      <c r="B89" s="99" t="s">
        <v>111</v>
      </c>
      <c r="C89" s="23" t="s">
        <v>158</v>
      </c>
      <c r="D89" s="73"/>
      <c r="E89" s="47"/>
      <c r="F89" s="47"/>
      <c r="G89" s="47"/>
      <c r="H89" s="47"/>
      <c r="I89" s="47"/>
      <c r="J89" s="47"/>
      <c r="K89" s="47"/>
      <c r="L89" s="48"/>
      <c r="M89" s="170">
        <f>VLOOKUP(B89,'[1]master'!$B$3:$Q$254,4,FALSE)</f>
        <v>17</v>
      </c>
      <c r="N89" s="19">
        <f>VLOOKUP(B89,'[1]master'!$B$4:$Q$254,5,FALSE)</f>
        <v>0.02731091290947292</v>
      </c>
      <c r="O89" s="19">
        <f>VLOOKUP(B89,'[1]master'!$B$4:$Q$254,13,FALSE)</f>
        <v>0.0001384</v>
      </c>
      <c r="P89" s="19">
        <f>VLOOKUP(B89,'[1]master'!$B$4:$Q$254,14,FALSE)</f>
        <v>0.005067571357235565</v>
      </c>
      <c r="Q89" s="19">
        <f>VLOOKUP(B89,'[1]master'!$B$4:$U$254,16,FALSE)</f>
        <v>7.134358336508901E-05</v>
      </c>
      <c r="R89" s="21">
        <v>17</v>
      </c>
      <c r="S89" s="22">
        <v>0.02731091290947292</v>
      </c>
      <c r="T89" s="22">
        <v>0.0001384</v>
      </c>
      <c r="U89" s="22">
        <v>0.005067571357235565</v>
      </c>
      <c r="V89" s="22">
        <v>7.134358336508901E-05</v>
      </c>
      <c r="W89" s="18">
        <f t="shared" si="73"/>
        <v>17</v>
      </c>
      <c r="X89" s="19">
        <f t="shared" si="74"/>
        <v>0.02731091290947292</v>
      </c>
      <c r="Y89" s="19">
        <f t="shared" si="75"/>
        <v>1.3840000000000001</v>
      </c>
      <c r="Z89" s="19">
        <f t="shared" si="76"/>
        <v>0.005067571357235565</v>
      </c>
      <c r="AA89" s="20">
        <f t="shared" si="77"/>
        <v>71.343583365089</v>
      </c>
      <c r="AB89" s="18">
        <f t="shared" si="65"/>
        <v>17</v>
      </c>
      <c r="AC89" s="19">
        <f t="shared" si="66"/>
        <v>0.02731091290947292</v>
      </c>
      <c r="AD89" s="19">
        <f t="shared" si="67"/>
        <v>1.3840000000000001</v>
      </c>
      <c r="AE89" s="19">
        <f t="shared" si="68"/>
        <v>0.005067571357235565</v>
      </c>
      <c r="AF89" s="20">
        <f t="shared" si="69"/>
        <v>71.343583365089</v>
      </c>
      <c r="AG89" s="18">
        <f t="shared" si="78"/>
        <v>17</v>
      </c>
      <c r="AH89" s="19">
        <f t="shared" si="79"/>
        <v>0.02731091290947292</v>
      </c>
      <c r="AI89" s="19">
        <f t="shared" si="80"/>
        <v>1.3840000000000001</v>
      </c>
      <c r="AJ89" s="19">
        <f t="shared" si="81"/>
        <v>0.005067571357235565</v>
      </c>
      <c r="AK89" s="20">
        <f t="shared" si="82"/>
        <v>71.343583365089</v>
      </c>
      <c r="AL89" s="37">
        <f t="shared" si="72"/>
        <v>17</v>
      </c>
      <c r="AM89" s="38">
        <f t="shared" si="84"/>
        <v>0.02731091290947292</v>
      </c>
      <c r="AN89" s="39">
        <f t="shared" si="85"/>
        <v>1.3840000000000001</v>
      </c>
      <c r="AO89" s="38">
        <f t="shared" si="86"/>
        <v>0.005067571357235565</v>
      </c>
      <c r="AP89" s="40">
        <f t="shared" si="87"/>
        <v>71.343583365089</v>
      </c>
      <c r="AQ89" s="69" t="str">
        <f t="shared" si="56"/>
        <v>Blank</v>
      </c>
      <c r="AR89" s="69" t="str">
        <f t="shared" si="57"/>
        <v>Red</v>
      </c>
      <c r="AS89" s="69" t="str">
        <f t="shared" si="58"/>
        <v> </v>
      </c>
      <c r="AT89" s="69" t="str">
        <f t="shared" si="59"/>
        <v>Red</v>
      </c>
      <c r="AU89" s="69" t="str">
        <f t="shared" si="60"/>
        <v> </v>
      </c>
      <c r="AV89" s="69" t="str">
        <f t="shared" si="61"/>
        <v>Value</v>
      </c>
      <c r="AW89" s="69" t="str">
        <f t="shared" si="70"/>
        <v>OK</v>
      </c>
      <c r="AX89" s="69" t="str">
        <f t="shared" si="62"/>
        <v>Green</v>
      </c>
      <c r="AY89" s="70" t="str">
        <f t="shared" si="63"/>
        <v>Green</v>
      </c>
      <c r="AZ89" s="70" t="str">
        <f t="shared" si="71"/>
        <v>Green</v>
      </c>
      <c r="BA89" s="60" t="str">
        <f t="shared" si="83"/>
        <v> </v>
      </c>
      <c r="BB89" s="63" t="str">
        <f t="shared" si="64"/>
        <v>Green</v>
      </c>
      <c r="BC89" s="256"/>
      <c r="BE89" s="99" t="s">
        <v>111</v>
      </c>
    </row>
    <row r="90" spans="2:57" s="13" customFormat="1" ht="12" customHeight="1">
      <c r="B90" s="99" t="s">
        <v>112</v>
      </c>
      <c r="C90" s="23" t="s">
        <v>183</v>
      </c>
      <c r="D90" s="75"/>
      <c r="E90" s="51"/>
      <c r="F90" s="51"/>
      <c r="G90" s="51"/>
      <c r="H90" s="51"/>
      <c r="I90" s="51"/>
      <c r="J90" s="51"/>
      <c r="K90" s="51"/>
      <c r="L90" s="52"/>
      <c r="M90" s="170">
        <f>VLOOKUP(B90,'[1]master'!$B$3:$Q$254,4,FALSE)</f>
        <v>19</v>
      </c>
      <c r="N90" s="19">
        <f>VLOOKUP(B90,'[1]master'!$B$4:$Q$254,5,FALSE)</f>
        <v>0.030420314758748585</v>
      </c>
      <c r="O90" s="19">
        <f>VLOOKUP(B90,'[1]master'!$B$4:$Q$254,13,FALSE)</f>
        <v>0.0009332</v>
      </c>
      <c r="P90" s="19">
        <f>VLOOKUP(B90,'[1]master'!$B$4:$Q$254,14,FALSE)</f>
        <v>0.030676868645207585</v>
      </c>
      <c r="Q90" s="19">
        <f>VLOOKUP(B90,'[1]master'!$B$4:$U$254,16,FALSE)</f>
        <v>0.00048105369939523894</v>
      </c>
      <c r="R90" s="21">
        <v>19</v>
      </c>
      <c r="S90" s="22">
        <v>0.030420314758748585</v>
      </c>
      <c r="T90" s="22">
        <v>0.0009332</v>
      </c>
      <c r="U90" s="22">
        <v>0.030676868645207585</v>
      </c>
      <c r="V90" s="22">
        <v>0.00048105369939523894</v>
      </c>
      <c r="W90" s="18">
        <f t="shared" si="73"/>
        <v>19</v>
      </c>
      <c r="X90" s="19">
        <f t="shared" si="74"/>
        <v>0.030420314758748585</v>
      </c>
      <c r="Y90" s="19">
        <f t="shared" si="75"/>
        <v>9.332</v>
      </c>
      <c r="Z90" s="19">
        <f t="shared" si="76"/>
        <v>0.030676868645207585</v>
      </c>
      <c r="AA90" s="20">
        <f t="shared" si="77"/>
        <v>481.05369939523894</v>
      </c>
      <c r="AB90" s="18">
        <f t="shared" si="65"/>
        <v>19</v>
      </c>
      <c r="AC90" s="19">
        <f t="shared" si="66"/>
        <v>0.030420314758748585</v>
      </c>
      <c r="AD90" s="19">
        <f t="shared" si="67"/>
        <v>9.332</v>
      </c>
      <c r="AE90" s="19">
        <f t="shared" si="68"/>
        <v>0.030676868645207585</v>
      </c>
      <c r="AF90" s="20">
        <f t="shared" si="69"/>
        <v>481.05369939523894</v>
      </c>
      <c r="AG90" s="18">
        <f t="shared" si="78"/>
        <v>19</v>
      </c>
      <c r="AH90" s="19">
        <f t="shared" si="79"/>
        <v>0.030420314758748585</v>
      </c>
      <c r="AI90" s="19">
        <f t="shared" si="80"/>
        <v>9.332</v>
      </c>
      <c r="AJ90" s="19">
        <f t="shared" si="81"/>
        <v>0.030676868645207585</v>
      </c>
      <c r="AK90" s="20">
        <f t="shared" si="82"/>
        <v>481.05369939523894</v>
      </c>
      <c r="AL90" s="37">
        <f t="shared" si="72"/>
        <v>19</v>
      </c>
      <c r="AM90" s="38">
        <f t="shared" si="84"/>
        <v>0.030420314758748585</v>
      </c>
      <c r="AN90" s="39">
        <f t="shared" si="85"/>
        <v>9.332</v>
      </c>
      <c r="AO90" s="38">
        <f t="shared" si="86"/>
        <v>0.030676868645207585</v>
      </c>
      <c r="AP90" s="40">
        <f t="shared" si="87"/>
        <v>481.05369939523894</v>
      </c>
      <c r="AQ90" s="69" t="str">
        <f t="shared" si="56"/>
        <v>Blank</v>
      </c>
      <c r="AR90" s="69" t="str">
        <f t="shared" si="57"/>
        <v>Red</v>
      </c>
      <c r="AS90" s="69" t="str">
        <f t="shared" si="58"/>
        <v> </v>
      </c>
      <c r="AT90" s="69" t="str">
        <f t="shared" si="59"/>
        <v>Red</v>
      </c>
      <c r="AU90" s="69" t="str">
        <f t="shared" si="60"/>
        <v> </v>
      </c>
      <c r="AV90" s="69" t="str">
        <f t="shared" si="61"/>
        <v>Value</v>
      </c>
      <c r="AW90" s="69" t="str">
        <f t="shared" si="70"/>
        <v>OK</v>
      </c>
      <c r="AX90" s="69" t="str">
        <f t="shared" si="62"/>
        <v>Green</v>
      </c>
      <c r="AY90" s="70" t="str">
        <f t="shared" si="63"/>
        <v>Green</v>
      </c>
      <c r="AZ90" s="70" t="str">
        <f t="shared" si="71"/>
        <v>Green</v>
      </c>
      <c r="BA90" s="60" t="str">
        <f t="shared" si="83"/>
        <v> </v>
      </c>
      <c r="BB90" s="63" t="str">
        <f t="shared" si="64"/>
        <v>Green</v>
      </c>
      <c r="BC90" s="256"/>
      <c r="BE90" s="99" t="s">
        <v>112</v>
      </c>
    </row>
    <row r="91" spans="2:57" s="13" customFormat="1" ht="12" customHeight="1">
      <c r="B91" s="99" t="s">
        <v>113</v>
      </c>
      <c r="C91" s="23" t="s">
        <v>184</v>
      </c>
      <c r="D91" s="75"/>
      <c r="E91" s="51"/>
      <c r="F91" s="51"/>
      <c r="G91" s="51"/>
      <c r="H91" s="51"/>
      <c r="I91" s="51"/>
      <c r="J91" s="51"/>
      <c r="K91" s="51"/>
      <c r="L91" s="52"/>
      <c r="M91" s="170">
        <f>VLOOKUP(B91,'[1]master'!$B$3:$Q$254,4,FALSE)</f>
        <v>13</v>
      </c>
      <c r="N91" s="19">
        <f>VLOOKUP(B91,'[1]master'!$B$4:$Q$254,5,FALSE)</f>
        <v>0.021026648119357512</v>
      </c>
      <c r="O91" s="19" t="str">
        <f>VLOOKUP(B91,'[1]master'!$B$4:$Q$254,13,FALSE)</f>
        <v>zero</v>
      </c>
      <c r="P91" s="19">
        <f>VLOOKUP(B91,'[1]master'!$B$4:$Q$254,14,FALSE)</f>
        <v>0</v>
      </c>
      <c r="Q91" s="19" t="str">
        <f>VLOOKUP(B91,'[1]master'!$B$4:$U$254,16,FALSE)</f>
        <v>zero</v>
      </c>
      <c r="R91" s="21">
        <v>13</v>
      </c>
      <c r="S91" s="22">
        <v>0.021026648119357512</v>
      </c>
      <c r="T91" s="22" t="s">
        <v>400</v>
      </c>
      <c r="U91" s="22">
        <v>0</v>
      </c>
      <c r="V91" s="22" t="s">
        <v>400</v>
      </c>
      <c r="W91" s="18">
        <f t="shared" si="73"/>
        <v>13</v>
      </c>
      <c r="X91" s="19">
        <f t="shared" si="74"/>
        <v>0.021026648119357512</v>
      </c>
      <c r="Y91" s="19" t="e">
        <f t="shared" si="75"/>
        <v>#VALUE!</v>
      </c>
      <c r="Z91" s="19">
        <f t="shared" si="76"/>
        <v>0</v>
      </c>
      <c r="AA91" s="20" t="e">
        <f t="shared" si="77"/>
        <v>#VALUE!</v>
      </c>
      <c r="AB91" s="18">
        <f t="shared" si="65"/>
        <v>13</v>
      </c>
      <c r="AC91" s="19">
        <f t="shared" si="66"/>
        <v>0.021026648119357512</v>
      </c>
      <c r="AD91" s="19" t="e">
        <f t="shared" si="67"/>
        <v>#VALUE!</v>
      </c>
      <c r="AE91" s="19" t="str">
        <f t="shared" si="68"/>
        <v>zero</v>
      </c>
      <c r="AF91" s="20" t="e">
        <f t="shared" si="69"/>
        <v>#VALUE!</v>
      </c>
      <c r="AG91" s="18">
        <f t="shared" si="78"/>
        <v>13</v>
      </c>
      <c r="AH91" s="19">
        <f t="shared" si="79"/>
        <v>0.021026648119357512</v>
      </c>
      <c r="AI91" s="19" t="e">
        <f t="shared" si="80"/>
        <v>#VALUE!</v>
      </c>
      <c r="AJ91" s="19" t="str">
        <f t="shared" si="81"/>
        <v>zero</v>
      </c>
      <c r="AK91" s="20" t="e">
        <f t="shared" si="82"/>
        <v>#VALUE!</v>
      </c>
      <c r="AL91" s="37">
        <f t="shared" si="72"/>
        <v>13</v>
      </c>
      <c r="AM91" s="38">
        <f t="shared" si="84"/>
        <v>0.021026648119357512</v>
      </c>
      <c r="AN91" s="39" t="e">
        <f t="shared" si="85"/>
        <v>#VALUE!</v>
      </c>
      <c r="AO91" s="38" t="str">
        <f t="shared" si="86"/>
        <v>zero</v>
      </c>
      <c r="AP91" s="40" t="e">
        <f t="shared" si="87"/>
        <v>#VALUE!</v>
      </c>
      <c r="AQ91" s="69" t="str">
        <f t="shared" si="56"/>
        <v>Blank</v>
      </c>
      <c r="AR91" s="69" t="str">
        <f t="shared" si="57"/>
        <v>Red</v>
      </c>
      <c r="AS91" s="69" t="str">
        <f t="shared" si="58"/>
        <v> </v>
      </c>
      <c r="AT91" s="69" t="str">
        <f t="shared" si="59"/>
        <v>Red</v>
      </c>
      <c r="AU91" s="69" t="str">
        <f t="shared" si="60"/>
        <v> </v>
      </c>
      <c r="AV91" s="69" t="str">
        <f t="shared" si="61"/>
        <v>Value</v>
      </c>
      <c r="AW91" s="69" t="str">
        <f t="shared" si="70"/>
        <v>OK</v>
      </c>
      <c r="AX91" s="69" t="str">
        <f t="shared" si="62"/>
        <v>Green</v>
      </c>
      <c r="AY91" s="70" t="str">
        <f t="shared" si="63"/>
        <v>Green</v>
      </c>
      <c r="AZ91" s="70" t="str">
        <f t="shared" si="71"/>
        <v>Green</v>
      </c>
      <c r="BA91" s="60" t="str">
        <f t="shared" si="83"/>
        <v> </v>
      </c>
      <c r="BB91" s="63" t="str">
        <f t="shared" si="64"/>
        <v>Green</v>
      </c>
      <c r="BC91" s="256"/>
      <c r="BE91" s="99" t="s">
        <v>113</v>
      </c>
    </row>
    <row r="92" spans="2:57" s="13" customFormat="1" ht="12" customHeight="1">
      <c r="B92" s="99" t="s">
        <v>114</v>
      </c>
      <c r="C92" s="23" t="s">
        <v>185</v>
      </c>
      <c r="D92" s="75"/>
      <c r="E92" s="51"/>
      <c r="F92" s="51"/>
      <c r="G92" s="51"/>
      <c r="H92" s="51"/>
      <c r="I92" s="51"/>
      <c r="J92" s="51"/>
      <c r="K92" s="51"/>
      <c r="L92" s="52"/>
      <c r="M92" s="170">
        <f>VLOOKUP(B92,'[1]master'!$B$3:$Q$254,4,FALSE)</f>
        <v>4</v>
      </c>
      <c r="N92" s="19">
        <f>VLOOKUP(B92,'[1]master'!$B$4:$Q$254,5,FALSE)</f>
        <v>0.006567929520224695</v>
      </c>
      <c r="O92" s="19" t="str">
        <f>VLOOKUP(B92,'[1]master'!$B$4:$Q$254,13,FALSE)</f>
        <v>-</v>
      </c>
      <c r="P92" s="19" t="str">
        <f>VLOOKUP(B92,'[1]master'!$B$4:$Q$254,14,FALSE)</f>
        <v>-</v>
      </c>
      <c r="Q92" s="19" t="str">
        <f>VLOOKUP(B92,'[1]master'!$B$4:$U$254,16,FALSE)</f>
        <v>-</v>
      </c>
      <c r="R92" s="21">
        <v>4</v>
      </c>
      <c r="S92" s="22">
        <v>0.006567929520224695</v>
      </c>
      <c r="T92" s="22" t="s">
        <v>401</v>
      </c>
      <c r="U92" s="22" t="s">
        <v>401</v>
      </c>
      <c r="V92" s="22" t="s">
        <v>401</v>
      </c>
      <c r="W92" s="18">
        <f t="shared" si="73"/>
        <v>4</v>
      </c>
      <c r="X92" s="19">
        <f t="shared" si="74"/>
        <v>0.006567929520224695</v>
      </c>
      <c r="Y92" s="19" t="e">
        <f t="shared" si="75"/>
        <v>#VALUE!</v>
      </c>
      <c r="Z92" s="19" t="str">
        <f t="shared" si="76"/>
        <v>-</v>
      </c>
      <c r="AA92" s="20" t="e">
        <f t="shared" si="77"/>
        <v>#VALUE!</v>
      </c>
      <c r="AB92" s="18">
        <f t="shared" si="65"/>
        <v>4</v>
      </c>
      <c r="AC92" s="19">
        <f t="shared" si="66"/>
        <v>0.006567929520224695</v>
      </c>
      <c r="AD92" s="19" t="e">
        <f t="shared" si="67"/>
        <v>#VALUE!</v>
      </c>
      <c r="AE92" s="19" t="str">
        <f t="shared" si="68"/>
        <v>-</v>
      </c>
      <c r="AF92" s="20" t="e">
        <f t="shared" si="69"/>
        <v>#VALUE!</v>
      </c>
      <c r="AG92" s="18">
        <f t="shared" si="78"/>
        <v>4</v>
      </c>
      <c r="AH92" s="19">
        <f t="shared" si="79"/>
        <v>0.006567929520224695</v>
      </c>
      <c r="AI92" s="19" t="e">
        <f t="shared" si="80"/>
        <v>#VALUE!</v>
      </c>
      <c r="AJ92" s="19" t="str">
        <f t="shared" si="81"/>
        <v>-</v>
      </c>
      <c r="AK92" s="20" t="e">
        <f t="shared" si="82"/>
        <v>#VALUE!</v>
      </c>
      <c r="AL92" s="37">
        <f t="shared" si="72"/>
        <v>4</v>
      </c>
      <c r="AM92" s="38" t="str">
        <f t="shared" si="84"/>
        <v>*</v>
      </c>
      <c r="AN92" s="39" t="str">
        <f t="shared" si="85"/>
        <v>*</v>
      </c>
      <c r="AO92" s="38" t="str">
        <f t="shared" si="86"/>
        <v>*</v>
      </c>
      <c r="AP92" s="40" t="str">
        <f t="shared" si="87"/>
        <v>*</v>
      </c>
      <c r="AQ92" s="69" t="str">
        <f t="shared" si="56"/>
        <v>Blank</v>
      </c>
      <c r="AR92" s="69" t="str">
        <f t="shared" si="57"/>
        <v>Red</v>
      </c>
      <c r="AS92" s="69" t="str">
        <f t="shared" si="58"/>
        <v> </v>
      </c>
      <c r="AT92" s="69" t="str">
        <f t="shared" si="59"/>
        <v>Red</v>
      </c>
      <c r="AU92" s="69" t="str">
        <f t="shared" si="60"/>
        <v> </v>
      </c>
      <c r="AV92" s="69" t="str">
        <f t="shared" si="61"/>
        <v>Value</v>
      </c>
      <c r="AW92" s="69" t="str">
        <f t="shared" si="70"/>
        <v>negligible</v>
      </c>
      <c r="AX92" s="69" t="str">
        <f t="shared" si="62"/>
        <v>Red</v>
      </c>
      <c r="AY92" s="70" t="str">
        <f t="shared" si="63"/>
        <v>Red</v>
      </c>
      <c r="AZ92" s="70" t="str">
        <f t="shared" si="71"/>
        <v>N/A</v>
      </c>
      <c r="BA92" s="60" t="str">
        <f t="shared" si="83"/>
        <v> </v>
      </c>
      <c r="BB92" s="63" t="str">
        <f t="shared" si="64"/>
        <v>N/A</v>
      </c>
      <c r="BC92" s="256"/>
      <c r="BE92" s="99" t="s">
        <v>114</v>
      </c>
    </row>
    <row r="93" spans="2:57" s="13" customFormat="1" ht="12" customHeight="1">
      <c r="B93" s="99" t="s">
        <v>115</v>
      </c>
      <c r="C93" s="23" t="s">
        <v>186</v>
      </c>
      <c r="D93" s="75"/>
      <c r="E93" s="51"/>
      <c r="F93" s="51"/>
      <c r="G93" s="51"/>
      <c r="H93" s="51"/>
      <c r="I93" s="51"/>
      <c r="J93" s="51"/>
      <c r="K93" s="51"/>
      <c r="L93" s="52"/>
      <c r="M93" s="170">
        <f>VLOOKUP(B93,'[1]master'!$B$3:$Q$254,4,FALSE)</f>
        <v>2</v>
      </c>
      <c r="N93" s="19">
        <f>VLOOKUP(B93,'[1]master'!$B$4:$Q$254,5,FALSE)</f>
        <v>0.003294874942039662</v>
      </c>
      <c r="O93" s="19" t="str">
        <f>VLOOKUP(B93,'[1]master'!$B$4:$Q$254,13,FALSE)</f>
        <v>-</v>
      </c>
      <c r="P93" s="19" t="str">
        <f>VLOOKUP(B93,'[1]master'!$B$4:$Q$254,14,FALSE)</f>
        <v>-</v>
      </c>
      <c r="Q93" s="19" t="str">
        <f>VLOOKUP(B93,'[1]master'!$B$4:$U$254,16,FALSE)</f>
        <v>-</v>
      </c>
      <c r="R93" s="21">
        <v>2</v>
      </c>
      <c r="S93" s="22">
        <v>0.003294874942039662</v>
      </c>
      <c r="T93" s="22" t="s">
        <v>401</v>
      </c>
      <c r="U93" s="22" t="s">
        <v>401</v>
      </c>
      <c r="V93" s="22" t="s">
        <v>401</v>
      </c>
      <c r="W93" s="18">
        <f t="shared" si="73"/>
        <v>2</v>
      </c>
      <c r="X93" s="19">
        <f t="shared" si="74"/>
        <v>0.003294874942039662</v>
      </c>
      <c r="Y93" s="19" t="e">
        <f t="shared" si="75"/>
        <v>#VALUE!</v>
      </c>
      <c r="Z93" s="19" t="str">
        <f t="shared" si="76"/>
        <v>-</v>
      </c>
      <c r="AA93" s="20" t="e">
        <f t="shared" si="77"/>
        <v>#VALUE!</v>
      </c>
      <c r="AB93" s="18">
        <f t="shared" si="65"/>
        <v>2</v>
      </c>
      <c r="AC93" s="19">
        <f t="shared" si="66"/>
        <v>0.003294874942039662</v>
      </c>
      <c r="AD93" s="19" t="e">
        <f t="shared" si="67"/>
        <v>#VALUE!</v>
      </c>
      <c r="AE93" s="19" t="str">
        <f t="shared" si="68"/>
        <v>-</v>
      </c>
      <c r="AF93" s="20" t="e">
        <f t="shared" si="69"/>
        <v>#VALUE!</v>
      </c>
      <c r="AG93" s="18">
        <f t="shared" si="78"/>
        <v>2</v>
      </c>
      <c r="AH93" s="19">
        <f t="shared" si="79"/>
        <v>0.003294874942039662</v>
      </c>
      <c r="AI93" s="19" t="e">
        <f t="shared" si="80"/>
        <v>#VALUE!</v>
      </c>
      <c r="AJ93" s="19" t="str">
        <f t="shared" si="81"/>
        <v>-</v>
      </c>
      <c r="AK93" s="20" t="e">
        <f t="shared" si="82"/>
        <v>#VALUE!</v>
      </c>
      <c r="AL93" s="37">
        <f t="shared" si="72"/>
        <v>2</v>
      </c>
      <c r="AM93" s="38" t="str">
        <f t="shared" si="84"/>
        <v>*</v>
      </c>
      <c r="AN93" s="39" t="str">
        <f t="shared" si="85"/>
        <v>*</v>
      </c>
      <c r="AO93" s="38" t="str">
        <f t="shared" si="86"/>
        <v>*</v>
      </c>
      <c r="AP93" s="40" t="str">
        <f t="shared" si="87"/>
        <v>*</v>
      </c>
      <c r="AQ93" s="69" t="str">
        <f t="shared" si="56"/>
        <v>Blank</v>
      </c>
      <c r="AR93" s="69" t="str">
        <f t="shared" si="57"/>
        <v>Red</v>
      </c>
      <c r="AS93" s="69" t="str">
        <f t="shared" si="58"/>
        <v> </v>
      </c>
      <c r="AT93" s="69" t="str">
        <f t="shared" si="59"/>
        <v>Red</v>
      </c>
      <c r="AU93" s="69" t="str">
        <f t="shared" si="60"/>
        <v> </v>
      </c>
      <c r="AV93" s="69" t="str">
        <f t="shared" si="61"/>
        <v>Value</v>
      </c>
      <c r="AW93" s="69" t="str">
        <f t="shared" si="70"/>
        <v>negligible</v>
      </c>
      <c r="AX93" s="69" t="str">
        <f t="shared" si="62"/>
        <v>Red</v>
      </c>
      <c r="AY93" s="70" t="str">
        <f t="shared" si="63"/>
        <v>Red</v>
      </c>
      <c r="AZ93" s="70" t="str">
        <f t="shared" si="71"/>
        <v>N/A</v>
      </c>
      <c r="BA93" s="60" t="str">
        <f t="shared" si="83"/>
        <v> </v>
      </c>
      <c r="BB93" s="63" t="str">
        <f t="shared" si="64"/>
        <v>N/A</v>
      </c>
      <c r="BC93" s="256"/>
      <c r="BE93" s="99" t="s">
        <v>115</v>
      </c>
    </row>
    <row r="94" spans="2:57" s="13" customFormat="1" ht="12" customHeight="1">
      <c r="B94" s="99" t="s">
        <v>116</v>
      </c>
      <c r="C94" s="23" t="s">
        <v>187</v>
      </c>
      <c r="D94" s="75"/>
      <c r="E94" s="51"/>
      <c r="F94" s="51"/>
      <c r="G94" s="51"/>
      <c r="H94" s="51"/>
      <c r="I94" s="51"/>
      <c r="J94" s="51"/>
      <c r="K94" s="51"/>
      <c r="L94" s="52"/>
      <c r="M94" s="170">
        <f>VLOOKUP(B94,'[1]master'!$B$3:$Q$254,4,FALSE)</f>
        <v>53</v>
      </c>
      <c r="N94" s="19">
        <f>VLOOKUP(B94,'[1]master'!$B$4:$Q$254,5,FALSE)</f>
        <v>0.07994163052668944</v>
      </c>
      <c r="O94" s="19" t="str">
        <f>VLOOKUP(B94,'[1]master'!$B$4:$Q$254,13,FALSE)</f>
        <v>zero</v>
      </c>
      <c r="P94" s="19">
        <f>VLOOKUP(B94,'[1]master'!$B$4:$Q$254,14,FALSE)</f>
        <v>0</v>
      </c>
      <c r="Q94" s="19" t="str">
        <f>VLOOKUP(B94,'[1]master'!$B$4:$U$254,16,FALSE)</f>
        <v>zero</v>
      </c>
      <c r="R94" s="21">
        <v>53</v>
      </c>
      <c r="S94" s="22">
        <v>0.07994163052668944</v>
      </c>
      <c r="T94" s="22" t="s">
        <v>400</v>
      </c>
      <c r="U94" s="22">
        <v>0</v>
      </c>
      <c r="V94" s="22" t="s">
        <v>400</v>
      </c>
      <c r="W94" s="18">
        <f t="shared" si="73"/>
        <v>53</v>
      </c>
      <c r="X94" s="19">
        <f t="shared" si="74"/>
        <v>0.07994163052668944</v>
      </c>
      <c r="Y94" s="19" t="e">
        <f t="shared" si="75"/>
        <v>#VALUE!</v>
      </c>
      <c r="Z94" s="19">
        <f t="shared" si="76"/>
        <v>0</v>
      </c>
      <c r="AA94" s="20" t="e">
        <f t="shared" si="77"/>
        <v>#VALUE!</v>
      </c>
      <c r="AB94" s="18">
        <f t="shared" si="65"/>
        <v>53</v>
      </c>
      <c r="AC94" s="19">
        <f t="shared" si="66"/>
        <v>0.07994163052668944</v>
      </c>
      <c r="AD94" s="19" t="e">
        <f t="shared" si="67"/>
        <v>#VALUE!</v>
      </c>
      <c r="AE94" s="19" t="str">
        <f t="shared" si="68"/>
        <v>zero</v>
      </c>
      <c r="AF94" s="20" t="e">
        <f t="shared" si="69"/>
        <v>#VALUE!</v>
      </c>
      <c r="AG94" s="18">
        <f t="shared" si="78"/>
        <v>53</v>
      </c>
      <c r="AH94" s="19">
        <f t="shared" si="79"/>
        <v>0.07994163052668944</v>
      </c>
      <c r="AI94" s="19" t="e">
        <f t="shared" si="80"/>
        <v>#VALUE!</v>
      </c>
      <c r="AJ94" s="19" t="str">
        <f t="shared" si="81"/>
        <v>zero</v>
      </c>
      <c r="AK94" s="20" t="e">
        <f t="shared" si="82"/>
        <v>#VALUE!</v>
      </c>
      <c r="AL94" s="37">
        <f t="shared" si="72"/>
        <v>53</v>
      </c>
      <c r="AM94" s="38">
        <f t="shared" si="84"/>
        <v>0.07994163052668944</v>
      </c>
      <c r="AN94" s="39" t="e">
        <f t="shared" si="85"/>
        <v>#VALUE!</v>
      </c>
      <c r="AO94" s="38" t="str">
        <f t="shared" si="86"/>
        <v>zero</v>
      </c>
      <c r="AP94" s="40" t="e">
        <f t="shared" si="87"/>
        <v>#VALUE!</v>
      </c>
      <c r="AQ94" s="69" t="str">
        <f t="shared" si="56"/>
        <v>Blank</v>
      </c>
      <c r="AR94" s="69" t="str">
        <f t="shared" si="57"/>
        <v>Red</v>
      </c>
      <c r="AS94" s="69" t="str">
        <f t="shared" si="58"/>
        <v> </v>
      </c>
      <c r="AT94" s="69" t="str">
        <f t="shared" si="59"/>
        <v>Red</v>
      </c>
      <c r="AU94" s="69" t="str">
        <f t="shared" si="60"/>
        <v> </v>
      </c>
      <c r="AV94" s="69" t="str">
        <f t="shared" si="61"/>
        <v>Value</v>
      </c>
      <c r="AW94" s="69" t="str">
        <f t="shared" si="70"/>
        <v>OK</v>
      </c>
      <c r="AX94" s="69" t="str">
        <f t="shared" si="62"/>
        <v>Green</v>
      </c>
      <c r="AY94" s="70" t="str">
        <f t="shared" si="63"/>
        <v>Green</v>
      </c>
      <c r="AZ94" s="70" t="str">
        <f t="shared" si="71"/>
        <v>Green</v>
      </c>
      <c r="BA94" s="60" t="str">
        <f t="shared" si="83"/>
        <v> </v>
      </c>
      <c r="BB94" s="63" t="str">
        <f t="shared" si="64"/>
        <v>Green</v>
      </c>
      <c r="BC94" s="256"/>
      <c r="BE94" s="99" t="s">
        <v>116</v>
      </c>
    </row>
    <row r="95" spans="2:57" s="13" customFormat="1" ht="12" customHeight="1">
      <c r="B95" s="99" t="s">
        <v>117</v>
      </c>
      <c r="C95" s="23" t="s">
        <v>188</v>
      </c>
      <c r="D95" s="75"/>
      <c r="E95" s="51"/>
      <c r="F95" s="51"/>
      <c r="G95" s="51"/>
      <c r="H95" s="51"/>
      <c r="I95" s="51"/>
      <c r="J95" s="51"/>
      <c r="K95" s="51"/>
      <c r="L95" s="52"/>
      <c r="M95" s="170">
        <f>VLOOKUP(B95,'[1]master'!$B$3:$Q$254,4,FALSE)</f>
        <v>484</v>
      </c>
      <c r="N95" s="19">
        <f>VLOOKUP(B95,'[1]master'!$B$4:$Q$254,5,FALSE)</f>
        <v>0.16105610561056075</v>
      </c>
      <c r="O95" s="19">
        <f>VLOOKUP(B95,'[1]master'!$B$4:$Q$254,13,FALSE)</f>
        <v>0.0010377</v>
      </c>
      <c r="P95" s="19">
        <f>VLOOKUP(B95,'[1]master'!$B$4:$Q$254,14,FALSE)</f>
        <v>0.0064430963114754216</v>
      </c>
      <c r="Q95" s="19">
        <f>VLOOKUP(B95,'[1]master'!$B$4:$U$254,16,FALSE)</f>
        <v>0.0005349222287424339</v>
      </c>
      <c r="R95" s="21">
        <v>484</v>
      </c>
      <c r="S95" s="22">
        <v>0.16105610561056075</v>
      </c>
      <c r="T95" s="22">
        <v>0.0010377</v>
      </c>
      <c r="U95" s="22">
        <v>0.0064430963114754216</v>
      </c>
      <c r="V95" s="22">
        <v>0.0005349222287424339</v>
      </c>
      <c r="W95" s="18">
        <f t="shared" si="73"/>
        <v>484</v>
      </c>
      <c r="X95" s="19">
        <f t="shared" si="74"/>
        <v>0.16105610561056075</v>
      </c>
      <c r="Y95" s="19">
        <f t="shared" si="75"/>
        <v>10.376999999999999</v>
      </c>
      <c r="Z95" s="19">
        <f t="shared" si="76"/>
        <v>0.0064430963114754216</v>
      </c>
      <c r="AA95" s="20">
        <f t="shared" si="77"/>
        <v>534.922228742434</v>
      </c>
      <c r="AB95" s="18">
        <f t="shared" si="65"/>
        <v>484</v>
      </c>
      <c r="AC95" s="19">
        <f t="shared" si="66"/>
        <v>0.16105610561056075</v>
      </c>
      <c r="AD95" s="19">
        <f t="shared" si="67"/>
        <v>10.376999999999999</v>
      </c>
      <c r="AE95" s="19">
        <f t="shared" si="68"/>
        <v>0.0064430963114754216</v>
      </c>
      <c r="AF95" s="20">
        <f t="shared" si="69"/>
        <v>534.922228742434</v>
      </c>
      <c r="AG95" s="18">
        <f t="shared" si="78"/>
        <v>484</v>
      </c>
      <c r="AH95" s="19">
        <f t="shared" si="79"/>
        <v>0.16105610561056075</v>
      </c>
      <c r="AI95" s="19">
        <f t="shared" si="80"/>
        <v>10.376999999999999</v>
      </c>
      <c r="AJ95" s="19">
        <f t="shared" si="81"/>
        <v>0.0064430963114754216</v>
      </c>
      <c r="AK95" s="20">
        <f t="shared" si="82"/>
        <v>534.922228742434</v>
      </c>
      <c r="AL95" s="37">
        <f t="shared" si="72"/>
        <v>484</v>
      </c>
      <c r="AM95" s="38">
        <f t="shared" si="84"/>
        <v>0.16105610561056075</v>
      </c>
      <c r="AN95" s="39">
        <f t="shared" si="85"/>
        <v>10.376999999999999</v>
      </c>
      <c r="AO95" s="38">
        <f t="shared" si="86"/>
        <v>0.0064430963114754216</v>
      </c>
      <c r="AP95" s="40">
        <f t="shared" si="87"/>
        <v>534.922228742434</v>
      </c>
      <c r="AQ95" s="69" t="str">
        <f t="shared" si="56"/>
        <v>Blank</v>
      </c>
      <c r="AR95" s="69" t="str">
        <f t="shared" si="57"/>
        <v>Red</v>
      </c>
      <c r="AS95" s="69" t="str">
        <f t="shared" si="58"/>
        <v> </v>
      </c>
      <c r="AT95" s="69" t="str">
        <f t="shared" si="59"/>
        <v>Red</v>
      </c>
      <c r="AU95" s="69" t="str">
        <f t="shared" si="60"/>
        <v> </v>
      </c>
      <c r="AV95" s="69" t="str">
        <f t="shared" si="61"/>
        <v>Value</v>
      </c>
      <c r="AW95" s="69" t="str">
        <f t="shared" si="70"/>
        <v>OK</v>
      </c>
      <c r="AX95" s="69" t="str">
        <f t="shared" si="62"/>
        <v>Green</v>
      </c>
      <c r="AY95" s="70" t="str">
        <f t="shared" si="63"/>
        <v>Green</v>
      </c>
      <c r="AZ95" s="70" t="str">
        <f t="shared" si="71"/>
        <v>Green</v>
      </c>
      <c r="BA95" s="60" t="str">
        <f t="shared" si="83"/>
        <v> </v>
      </c>
      <c r="BB95" s="63" t="str">
        <f t="shared" si="64"/>
        <v>Green</v>
      </c>
      <c r="BC95" s="256"/>
      <c r="BE95" s="99" t="s">
        <v>117</v>
      </c>
    </row>
    <row r="96" spans="2:57" s="13" customFormat="1" ht="12" customHeight="1" thickBot="1">
      <c r="B96" s="98" t="s">
        <v>118</v>
      </c>
      <c r="C96" s="24" t="s">
        <v>189</v>
      </c>
      <c r="D96" s="74"/>
      <c r="E96" s="49"/>
      <c r="F96" s="49"/>
      <c r="G96" s="49"/>
      <c r="H96" s="49"/>
      <c r="I96" s="49"/>
      <c r="J96" s="49"/>
      <c r="K96" s="49"/>
      <c r="L96" s="50"/>
      <c r="M96" s="170">
        <f>VLOOKUP(B96,'[1]master'!$B$3:$Q$254,4,FALSE)</f>
        <v>14</v>
      </c>
      <c r="N96" s="19">
        <f>VLOOKUP(B96,'[1]master'!$B$4:$Q$254,5,FALSE)</f>
        <v>0.022605896953331497</v>
      </c>
      <c r="O96" s="19" t="str">
        <f>VLOOKUP(B96,'[1]master'!$B$4:$Q$254,13,FALSE)</f>
        <v>zero</v>
      </c>
      <c r="P96" s="19">
        <f>VLOOKUP(B96,'[1]master'!$B$4:$Q$254,14,FALSE)</f>
        <v>0</v>
      </c>
      <c r="Q96" s="19" t="str">
        <f>VLOOKUP(B96,'[1]master'!$B$4:$U$254,16,FALSE)</f>
        <v>zero</v>
      </c>
      <c r="R96" s="21">
        <v>14</v>
      </c>
      <c r="S96" s="22">
        <v>0.022605896953331497</v>
      </c>
      <c r="T96" s="22" t="s">
        <v>400</v>
      </c>
      <c r="U96" s="22">
        <v>0</v>
      </c>
      <c r="V96" s="22" t="s">
        <v>400</v>
      </c>
      <c r="W96" s="18">
        <f t="shared" si="73"/>
        <v>14</v>
      </c>
      <c r="X96" s="19">
        <f t="shared" si="74"/>
        <v>0.022605896953331497</v>
      </c>
      <c r="Y96" s="19" t="e">
        <f t="shared" si="75"/>
        <v>#VALUE!</v>
      </c>
      <c r="Z96" s="19">
        <f t="shared" si="76"/>
        <v>0</v>
      </c>
      <c r="AA96" s="20" t="e">
        <f t="shared" si="77"/>
        <v>#VALUE!</v>
      </c>
      <c r="AB96" s="18">
        <f t="shared" si="65"/>
        <v>14</v>
      </c>
      <c r="AC96" s="19">
        <f t="shared" si="66"/>
        <v>0.022605896953331497</v>
      </c>
      <c r="AD96" s="19" t="e">
        <f t="shared" si="67"/>
        <v>#VALUE!</v>
      </c>
      <c r="AE96" s="19" t="str">
        <f t="shared" si="68"/>
        <v>zero</v>
      </c>
      <c r="AF96" s="20" t="e">
        <f t="shared" si="69"/>
        <v>#VALUE!</v>
      </c>
      <c r="AG96" s="18">
        <f t="shared" si="78"/>
        <v>14</v>
      </c>
      <c r="AH96" s="19">
        <f t="shared" si="79"/>
        <v>0.022605896953331497</v>
      </c>
      <c r="AI96" s="19" t="e">
        <f t="shared" si="80"/>
        <v>#VALUE!</v>
      </c>
      <c r="AJ96" s="19" t="str">
        <f t="shared" si="81"/>
        <v>zero</v>
      </c>
      <c r="AK96" s="20" t="e">
        <f t="shared" si="82"/>
        <v>#VALUE!</v>
      </c>
      <c r="AL96" s="37">
        <f t="shared" si="72"/>
        <v>14</v>
      </c>
      <c r="AM96" s="42">
        <f t="shared" si="84"/>
        <v>0.022605896953331497</v>
      </c>
      <c r="AN96" s="43" t="e">
        <f t="shared" si="85"/>
        <v>#VALUE!</v>
      </c>
      <c r="AO96" s="42" t="str">
        <f t="shared" si="86"/>
        <v>zero</v>
      </c>
      <c r="AP96" s="41" t="e">
        <f t="shared" si="87"/>
        <v>#VALUE!</v>
      </c>
      <c r="AQ96" s="100" t="str">
        <f t="shared" si="56"/>
        <v>Blank</v>
      </c>
      <c r="AR96" s="100" t="str">
        <f t="shared" si="57"/>
        <v>Red</v>
      </c>
      <c r="AS96" s="100" t="str">
        <f t="shared" si="58"/>
        <v> </v>
      </c>
      <c r="AT96" s="100" t="str">
        <f t="shared" si="59"/>
        <v>Red</v>
      </c>
      <c r="AU96" s="100" t="str">
        <f t="shared" si="60"/>
        <v> </v>
      </c>
      <c r="AV96" s="100" t="str">
        <f t="shared" si="61"/>
        <v>Value</v>
      </c>
      <c r="AW96" s="69" t="str">
        <f t="shared" si="70"/>
        <v>OK</v>
      </c>
      <c r="AX96" s="100" t="str">
        <f t="shared" si="62"/>
        <v>Green</v>
      </c>
      <c r="AY96" s="101" t="str">
        <f t="shared" si="63"/>
        <v>Green</v>
      </c>
      <c r="AZ96" s="101" t="str">
        <f t="shared" si="71"/>
        <v>Green</v>
      </c>
      <c r="BA96" s="61" t="str">
        <f t="shared" si="83"/>
        <v> </v>
      </c>
      <c r="BB96" s="64" t="str">
        <f t="shared" si="64"/>
        <v>Green</v>
      </c>
      <c r="BC96" s="256"/>
      <c r="BE96" s="98" t="s">
        <v>118</v>
      </c>
    </row>
    <row r="97" spans="2:55" s="13" customFormat="1" ht="12" customHeight="1" thickTop="1">
      <c r="B97" s="260" t="s">
        <v>206</v>
      </c>
      <c r="C97" s="260"/>
      <c r="D97" s="260"/>
      <c r="E97" s="260"/>
      <c r="F97" s="260"/>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0"/>
      <c r="BA97" s="260"/>
      <c r="BB97" s="260"/>
      <c r="BC97" s="260"/>
    </row>
    <row r="98" spans="2:55" s="13" customFormat="1" ht="13.5" customHeight="1">
      <c r="B98" s="261" t="s">
        <v>232</v>
      </c>
      <c r="C98" s="262"/>
      <c r="D98" s="262"/>
      <c r="E98" s="262"/>
      <c r="F98" s="262"/>
      <c r="G98" s="262"/>
      <c r="H98" s="262"/>
      <c r="I98" s="262"/>
      <c r="J98" s="262"/>
      <c r="K98" s="262"/>
      <c r="L98" s="262"/>
      <c r="M98" s="262"/>
      <c r="N98" s="262"/>
      <c r="O98" s="262"/>
      <c r="P98" s="262"/>
      <c r="Q98" s="262"/>
      <c r="R98" s="262"/>
      <c r="S98" s="262"/>
      <c r="T98" s="262"/>
      <c r="U98" s="262"/>
      <c r="V98" s="262"/>
      <c r="W98" s="262"/>
      <c r="X98" s="262"/>
      <c r="Y98" s="262"/>
      <c r="Z98" s="262"/>
      <c r="AA98" s="262"/>
      <c r="AB98" s="262"/>
      <c r="AC98" s="262"/>
      <c r="AD98" s="262"/>
      <c r="AE98" s="262"/>
      <c r="AF98" s="262"/>
      <c r="AG98" s="262"/>
      <c r="AH98" s="262"/>
      <c r="AI98" s="262"/>
      <c r="AJ98" s="262"/>
      <c r="AK98" s="262"/>
      <c r="AL98" s="262"/>
      <c r="AM98" s="262"/>
      <c r="AN98" s="262"/>
      <c r="AO98" s="262"/>
      <c r="AP98" s="262"/>
      <c r="AQ98" s="262"/>
      <c r="AR98" s="262"/>
      <c r="AS98" s="262"/>
      <c r="AT98" s="262"/>
      <c r="AU98" s="262"/>
      <c r="AV98" s="262"/>
      <c r="AW98" s="262"/>
      <c r="AX98" s="262"/>
      <c r="AY98" s="262"/>
      <c r="AZ98" s="262"/>
      <c r="BA98" s="262"/>
      <c r="BB98" s="262"/>
      <c r="BC98" s="262"/>
    </row>
    <row r="99" spans="2:55" s="13" customFormat="1" ht="11.25" customHeight="1">
      <c r="B99" s="261" t="s">
        <v>233</v>
      </c>
      <c r="C99" s="262"/>
      <c r="D99" s="262"/>
      <c r="E99" s="262"/>
      <c r="F99" s="262"/>
      <c r="G99" s="262"/>
      <c r="H99" s="262"/>
      <c r="I99" s="262"/>
      <c r="J99" s="262"/>
      <c r="K99" s="262"/>
      <c r="L99" s="262"/>
      <c r="M99" s="262"/>
      <c r="N99" s="262"/>
      <c r="O99" s="262"/>
      <c r="P99" s="262"/>
      <c r="Q99" s="262"/>
      <c r="R99" s="262"/>
      <c r="S99" s="262"/>
      <c r="T99" s="262"/>
      <c r="U99" s="262"/>
      <c r="V99" s="262"/>
      <c r="W99" s="262"/>
      <c r="X99" s="262"/>
      <c r="Y99" s="262"/>
      <c r="Z99" s="262"/>
      <c r="AA99" s="262"/>
      <c r="AB99" s="262"/>
      <c r="AC99" s="262"/>
      <c r="AD99" s="262"/>
      <c r="AE99" s="262"/>
      <c r="AF99" s="262"/>
      <c r="AG99" s="262"/>
      <c r="AH99" s="262"/>
      <c r="AI99" s="262"/>
      <c r="AJ99" s="262"/>
      <c r="AK99" s="262"/>
      <c r="AL99" s="262"/>
      <c r="AM99" s="262"/>
      <c r="AN99" s="262"/>
      <c r="AO99" s="262"/>
      <c r="AP99" s="262"/>
      <c r="AQ99" s="262"/>
      <c r="AR99" s="262"/>
      <c r="AS99" s="262"/>
      <c r="AT99" s="262"/>
      <c r="AU99" s="262"/>
      <c r="AV99" s="262"/>
      <c r="AW99" s="262"/>
      <c r="AX99" s="262"/>
      <c r="AY99" s="262"/>
      <c r="AZ99" s="262"/>
      <c r="BA99" s="262"/>
      <c r="BB99" s="262"/>
      <c r="BC99" s="262"/>
    </row>
    <row r="100" spans="2:55" s="13" customFormat="1" ht="23.25" customHeight="1">
      <c r="B100" s="263" t="s">
        <v>236</v>
      </c>
      <c r="C100" s="262"/>
      <c r="D100" s="262"/>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2"/>
      <c r="AK100" s="262"/>
      <c r="AL100" s="262"/>
      <c r="AM100" s="262"/>
      <c r="AN100" s="262"/>
      <c r="AO100" s="262"/>
      <c r="AP100" s="262"/>
      <c r="AQ100" s="262"/>
      <c r="AR100" s="262"/>
      <c r="AS100" s="262"/>
      <c r="AT100" s="262"/>
      <c r="AU100" s="262"/>
      <c r="AV100" s="262"/>
      <c r="AW100" s="262"/>
      <c r="AX100" s="262"/>
      <c r="AY100" s="262"/>
      <c r="AZ100" s="262"/>
      <c r="BA100" s="262"/>
      <c r="BB100" s="262"/>
      <c r="BC100" s="262"/>
    </row>
    <row r="101" spans="2:55" s="13" customFormat="1" ht="17.25" customHeight="1">
      <c r="B101" s="260" t="s">
        <v>213</v>
      </c>
      <c r="C101" s="260"/>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row>
    <row r="102" spans="2:57" ht="14.25">
      <c r="B102" s="254" t="s">
        <v>214</v>
      </c>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c r="AT102" s="254"/>
      <c r="AU102" s="254"/>
      <c r="AV102" s="254"/>
      <c r="AW102" s="254"/>
      <c r="AX102" s="254"/>
      <c r="AY102" s="254"/>
      <c r="AZ102" s="254"/>
      <c r="BA102" s="254"/>
      <c r="BB102" s="254"/>
      <c r="BC102" s="254"/>
      <c r="BE102" s="1"/>
    </row>
    <row r="103" spans="2:57" ht="14.25">
      <c r="B103" s="257" t="s">
        <v>215</v>
      </c>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E103" s="1"/>
    </row>
    <row r="104" spans="2:57" ht="14.25">
      <c r="B104" s="258" t="s">
        <v>237</v>
      </c>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E104" s="1"/>
    </row>
    <row r="105" spans="2:57" ht="14.25">
      <c r="B105" s="254" t="s">
        <v>216</v>
      </c>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E105" s="1"/>
    </row>
    <row r="106" spans="2:57" ht="14.25">
      <c r="B106" s="15"/>
      <c r="C106" s="29"/>
      <c r="D106" s="29"/>
      <c r="E106" s="29"/>
      <c r="F106" s="29"/>
      <c r="G106" s="29"/>
      <c r="H106" s="27"/>
      <c r="I106" s="27"/>
      <c r="J106" s="27"/>
      <c r="K106" s="27"/>
      <c r="L106" s="27"/>
      <c r="M106" s="30"/>
      <c r="N106" s="27"/>
      <c r="Q106" s="27"/>
      <c r="S106" s="27"/>
      <c r="T106" s="27"/>
      <c r="U106" s="27"/>
      <c r="V106" s="27"/>
      <c r="X106" s="27"/>
      <c r="Y106" s="27"/>
      <c r="Z106" s="27"/>
      <c r="AA106" s="27"/>
      <c r="AC106" s="27"/>
      <c r="AD106" s="27"/>
      <c r="AE106" s="27"/>
      <c r="AF106" s="27"/>
      <c r="AG106" s="27"/>
      <c r="AH106" s="27"/>
      <c r="AI106" s="27"/>
      <c r="AJ106" s="27"/>
      <c r="AK106" s="27"/>
      <c r="AL106" s="27"/>
      <c r="AM106" s="27"/>
      <c r="AN106" s="27"/>
      <c r="AO106" s="27"/>
      <c r="AP106" s="27"/>
      <c r="BB106" s="14"/>
      <c r="BE106" s="15"/>
    </row>
    <row r="107" ht="14.25">
      <c r="BB107" s="14"/>
    </row>
    <row r="108" ht="14.25">
      <c r="BB108" s="14"/>
    </row>
    <row r="109" ht="14.25">
      <c r="BB109" s="14"/>
    </row>
    <row r="110" ht="14.25">
      <c r="BB110" s="14"/>
    </row>
    <row r="111" ht="14.25">
      <c r="BB111" s="14"/>
    </row>
    <row r="112" ht="14.25">
      <c r="BB112" s="14"/>
    </row>
    <row r="113" ht="14.25">
      <c r="BB113" s="14"/>
    </row>
    <row r="114" ht="14.25">
      <c r="BB114" s="14"/>
    </row>
    <row r="115" ht="14.25">
      <c r="BB115" s="14"/>
    </row>
    <row r="116" ht="14.25">
      <c r="BB116" s="14"/>
    </row>
    <row r="117" ht="14.25">
      <c r="BB117" s="14"/>
    </row>
    <row r="118" ht="14.25">
      <c r="BB118" s="14"/>
    </row>
    <row r="119" ht="14.25">
      <c r="BB119" s="14"/>
    </row>
    <row r="120" ht="14.25">
      <c r="BB120" s="14"/>
    </row>
    <row r="121" ht="14.25">
      <c r="BB121" s="14"/>
    </row>
    <row r="122" ht="14.25">
      <c r="BB122" s="14"/>
    </row>
  </sheetData>
  <sheetProtection/>
  <mergeCells count="41">
    <mergeCell ref="BC9:BC17"/>
    <mergeCell ref="BA4:BC4"/>
    <mergeCell ref="AC4:AF4"/>
    <mergeCell ref="AQ4:AZ4"/>
    <mergeCell ref="AB2:AF3"/>
    <mergeCell ref="AG2:AK3"/>
    <mergeCell ref="AL4:AP4"/>
    <mergeCell ref="W2:AA3"/>
    <mergeCell ref="D4:L4"/>
    <mergeCell ref="R4:V4"/>
    <mergeCell ref="AG4:AK4"/>
    <mergeCell ref="AV5:AZ5"/>
    <mergeCell ref="BC6:BC8"/>
    <mergeCell ref="BC21:BC25"/>
    <mergeCell ref="BC26:BC31"/>
    <mergeCell ref="BC32:BC38"/>
    <mergeCell ref="BC39:BC41"/>
    <mergeCell ref="BC18:BC20"/>
    <mergeCell ref="M2:Q3"/>
    <mergeCell ref="R2:V3"/>
    <mergeCell ref="W4:AA4"/>
    <mergeCell ref="AQ5:AU5"/>
    <mergeCell ref="M4:Q4"/>
    <mergeCell ref="B97:BC97"/>
    <mergeCell ref="B98:BC98"/>
    <mergeCell ref="B99:BC99"/>
    <mergeCell ref="B100:BC100"/>
    <mergeCell ref="BC42:BC45"/>
    <mergeCell ref="BC46:BC48"/>
    <mergeCell ref="BC49:BC52"/>
    <mergeCell ref="BC53:BC55"/>
    <mergeCell ref="B105:BC105"/>
    <mergeCell ref="BC88:BC96"/>
    <mergeCell ref="B103:BC103"/>
    <mergeCell ref="B104:BC104"/>
    <mergeCell ref="BC56:BC65"/>
    <mergeCell ref="BC66:BC71"/>
    <mergeCell ref="BC72:BC81"/>
    <mergeCell ref="BC82:BC87"/>
    <mergeCell ref="B101:BC101"/>
    <mergeCell ref="B102:BC102"/>
  </mergeCells>
  <conditionalFormatting sqref="M6:AP96">
    <cfRule type="cellIs" priority="19" dxfId="10" operator="equal" stopIfTrue="1">
      <formula>0</formula>
    </cfRule>
  </conditionalFormatting>
  <conditionalFormatting sqref="BA6:BB96">
    <cfRule type="expression" priority="21" dxfId="2" stopIfTrue="1">
      <formula>BA6="GREEN"</formula>
    </cfRule>
    <cfRule type="expression" priority="22" dxfId="1" stopIfTrue="1">
      <formula>BA6="AMBER"</formula>
    </cfRule>
    <cfRule type="expression" priority="23" dxfId="0" stopIfTrue="1">
      <formula>BA6="RED"</formula>
    </cfRule>
  </conditionalFormatting>
  <conditionalFormatting sqref="BC66:BC88 BC6:BC55">
    <cfRule type="expression" priority="24" dxfId="2" stopIfTrue="1">
      <formula>BC6="GREEN"</formula>
    </cfRule>
    <cfRule type="expression" priority="25" dxfId="1" stopIfTrue="1">
      <formula>BC6="AMBER"</formula>
    </cfRule>
    <cfRule type="expression" priority="26" dxfId="0" stopIfTrue="1">
      <formula>BC6="RED"</formula>
    </cfRule>
  </conditionalFormatting>
  <conditionalFormatting sqref="BC56">
    <cfRule type="expression" priority="1" dxfId="2" stopIfTrue="1">
      <formula>BC56="GREEN"</formula>
    </cfRule>
    <cfRule type="expression" priority="2" dxfId="1" stopIfTrue="1">
      <formula>BC56="AMBER"</formula>
    </cfRule>
    <cfRule type="expression" priority="3" dxfId="0" stopIfTrue="1">
      <formula>BC56="RED"</formula>
    </cfRule>
  </conditionalFormatting>
  <hyperlinks>
    <hyperlink ref="B6" location="FODDTYPE!A1" display="Foddtype"/>
    <hyperlink ref="B18" location="FODISHMO!A1" display="Fodishmo"/>
    <hyperlink ref="B21" location="FODTENUR!A1" display="Fodtenur"/>
    <hyperlink ref="B26" location="FODCONST!A1" display="Fodconst"/>
    <hyperlink ref="B42" location="FMTCONST!A1" display="Fmtconst"/>
    <hyperlink ref="B46" location="WALLCAVX!A1" display="Wallcavx"/>
    <hyperlink ref="B49" location="WALLINSX!A1" display="Wallinsx"/>
    <hyperlink ref="B53" location="ATTIC!A1" display="Attic"/>
    <hyperlink ref="B39" location="BASEMENT!A1" display="Basement"/>
    <hyperlink ref="B56" location="TYPERCOV!A1" display="Typercov"/>
    <hyperlink ref="B66" location="TYPERSTR!A1" display="Typerstr"/>
    <hyperlink ref="B72" location="TYPEWSTR!A1" display="Typewstr"/>
    <hyperlink ref="B82" location="TYPEWFIN!A1" display="Typewfin"/>
    <hyperlink ref="B9" location="DWTYPENX!A1" display="Dwtypenx"/>
    <hyperlink ref="B32" location="DWAGE6X!A1" display="Dwage6x"/>
    <hyperlink ref="B88" location="TYPEWIN!A1" display="Typewin"/>
    <hyperlink ref="BE6" location="FODDTYPE!A1" display="Foddtype"/>
    <hyperlink ref="BE18" location="FODISHMO!A1" display="Fodishmo"/>
    <hyperlink ref="BE21" location="FODTENUR!A1" display="Fodtenur"/>
    <hyperlink ref="BE26" location="FODCONST!A1" display="Fodconst"/>
    <hyperlink ref="BE42" location="FMTCONST!A1" display="Fmtconst"/>
    <hyperlink ref="BE46" location="WALLCAVX!A1" display="Wallcavx"/>
    <hyperlink ref="BE49" location="WALLINSX!A1" display="Wallinsx"/>
    <hyperlink ref="BE53" location="ATTIC!A1" display="Attic"/>
    <hyperlink ref="BE39" location="BASEMENT!A1" display="Basement"/>
    <hyperlink ref="BE56" location="TYPERCOV!A1" display="Typercov"/>
    <hyperlink ref="BE66" location="TYPERSTR!A1" display="Typerstr"/>
    <hyperlink ref="BE72" location="TYPEWSTR!A1" display="Typewstr"/>
    <hyperlink ref="BE82" location="TYPEWFIN!A1" display="Typewfin"/>
    <hyperlink ref="BE9" location="DWTYPENX!A1" display="Dwtypenx"/>
    <hyperlink ref="BE32" location="DWAGE6X!A1" display="Dwage6x"/>
    <hyperlink ref="BE88" location="TYPEWIN!A1" display="Typewin"/>
  </hyperlinks>
  <printOptions/>
  <pageMargins left="0.7086614173228347" right="0.7086614173228347" top="0.7480314960629921" bottom="0.7480314960629921" header="0.31496062992125984" footer="0.31496062992125984"/>
  <pageSetup horizontalDpi="600" verticalDpi="600" orientation="landscape" paperSize="9" scale="77" r:id="rId1"/>
  <rowBreaks count="2" manualBreakCount="2">
    <brk id="48" min="1" max="55" man="1"/>
    <brk id="87" min="1" max="55" man="1"/>
  </rowBreaks>
</worksheet>
</file>

<file path=xl/worksheets/sheet3.xml><?xml version="1.0" encoding="utf-8"?>
<worksheet xmlns="http://schemas.openxmlformats.org/spreadsheetml/2006/main" xmlns:r="http://schemas.openxmlformats.org/officeDocument/2006/relationships">
  <sheetPr codeName="Sheet2"/>
  <dimension ref="B2:H66"/>
  <sheetViews>
    <sheetView showGridLines="0" zoomScalePageLayoutView="0" workbookViewId="0" topLeftCell="A1">
      <selection activeCell="A1" sqref="A1"/>
    </sheetView>
  </sheetViews>
  <sheetFormatPr defaultColWidth="9.140625" defaultRowHeight="15"/>
  <cols>
    <col min="1" max="1" width="9.00390625" style="168" customWidth="1"/>
    <col min="2" max="2" width="10.7109375" style="0" customWidth="1"/>
    <col min="3" max="3" width="10.57421875" style="0" customWidth="1"/>
    <col min="4" max="7" width="10.8515625" style="0" customWidth="1"/>
    <col min="8" max="8" width="10.8515625" style="0" bestFit="1" customWidth="1"/>
    <col min="10" max="10" width="13.140625" style="0" bestFit="1" customWidth="1"/>
    <col min="11" max="12" width="15.421875" style="0" bestFit="1" customWidth="1"/>
    <col min="13" max="13" width="13.57421875" style="0" customWidth="1"/>
  </cols>
  <sheetData>
    <row r="1" s="168" customFormat="1" ht="14.25"/>
    <row r="2" ht="27" customHeight="1">
      <c r="B2" s="120" t="s">
        <v>241</v>
      </c>
    </row>
    <row r="4" spans="2:8" ht="18" customHeight="1">
      <c r="B4" s="122" t="s">
        <v>242</v>
      </c>
      <c r="C4" s="121"/>
      <c r="D4" s="121"/>
      <c r="E4" s="121"/>
      <c r="F4" s="121"/>
      <c r="G4" s="121"/>
      <c r="H4" s="121"/>
    </row>
    <row r="5" spans="2:8" ht="18" customHeight="1">
      <c r="B5" s="121"/>
      <c r="C5" s="121"/>
      <c r="D5" s="121"/>
      <c r="E5" s="121"/>
      <c r="F5" s="121"/>
      <c r="G5" s="121"/>
      <c r="H5" s="121"/>
    </row>
    <row r="6" spans="2:8" ht="18" customHeight="1" thickBot="1">
      <c r="B6" s="302" t="s">
        <v>243</v>
      </c>
      <c r="C6" s="302"/>
      <c r="D6" s="302"/>
      <c r="E6" s="302"/>
      <c r="F6" s="302"/>
      <c r="G6" s="121"/>
      <c r="H6" s="121"/>
    </row>
    <row r="7" spans="2:8" ht="75" customHeight="1" thickBot="1" thickTop="1">
      <c r="B7" s="303"/>
      <c r="C7" s="304"/>
      <c r="D7" s="104" t="s">
        <v>238</v>
      </c>
      <c r="E7" s="105" t="s">
        <v>244</v>
      </c>
      <c r="F7" s="106" t="s">
        <v>245</v>
      </c>
      <c r="G7" s="121"/>
      <c r="H7" s="121"/>
    </row>
    <row r="8" spans="2:8" ht="14.25" thickTop="1">
      <c r="B8" s="305" t="s">
        <v>246</v>
      </c>
      <c r="C8" s="107" t="s">
        <v>37</v>
      </c>
      <c r="D8" s="108">
        <v>303</v>
      </c>
      <c r="E8" s="123">
        <v>303</v>
      </c>
      <c r="F8" s="124">
        <v>303</v>
      </c>
      <c r="G8" s="121"/>
      <c r="H8" s="121"/>
    </row>
    <row r="9" spans="2:8" ht="14.25" thickBot="1">
      <c r="B9" s="306"/>
      <c r="C9" s="115" t="s">
        <v>247</v>
      </c>
      <c r="D9" s="116">
        <v>0</v>
      </c>
      <c r="E9" s="125">
        <v>0</v>
      </c>
      <c r="F9" s="126">
        <v>0</v>
      </c>
      <c r="G9" s="121"/>
      <c r="H9" s="121"/>
    </row>
    <row r="10" spans="2:8" ht="14.25" thickTop="1">
      <c r="B10" s="121"/>
      <c r="C10" s="121"/>
      <c r="D10" s="121"/>
      <c r="E10" s="121"/>
      <c r="F10" s="121"/>
      <c r="G10" s="121"/>
      <c r="H10" s="121"/>
    </row>
    <row r="11" spans="2:8" ht="23.25" customHeight="1">
      <c r="B11" s="121"/>
      <c r="C11" s="121"/>
      <c r="D11" s="121"/>
      <c r="E11" s="121"/>
      <c r="F11" s="121"/>
      <c r="G11" s="121"/>
      <c r="H11" s="121"/>
    </row>
    <row r="12" spans="2:8" ht="17.25">
      <c r="B12" s="122" t="s">
        <v>248</v>
      </c>
      <c r="C12" s="121"/>
      <c r="D12" s="121"/>
      <c r="E12" s="121"/>
      <c r="F12" s="121"/>
      <c r="G12" s="121"/>
      <c r="H12" s="121"/>
    </row>
    <row r="13" spans="2:8" ht="15.75" customHeight="1">
      <c r="B13" s="121"/>
      <c r="C13" s="121"/>
      <c r="D13" s="121"/>
      <c r="E13" s="121"/>
      <c r="F13" s="121"/>
      <c r="G13" s="121"/>
      <c r="H13" s="121"/>
    </row>
    <row r="14" spans="2:8" ht="14.25" thickBot="1">
      <c r="B14" s="302" t="s">
        <v>238</v>
      </c>
      <c r="C14" s="302"/>
      <c r="D14" s="302"/>
      <c r="E14" s="302"/>
      <c r="F14" s="302"/>
      <c r="G14" s="302"/>
      <c r="H14" s="121"/>
    </row>
    <row r="15" spans="2:8" ht="24.75" thickBot="1" thickTop="1">
      <c r="B15" s="303"/>
      <c r="C15" s="304"/>
      <c r="D15" s="104" t="s">
        <v>33</v>
      </c>
      <c r="E15" s="105" t="s">
        <v>34</v>
      </c>
      <c r="F15" s="105" t="s">
        <v>35</v>
      </c>
      <c r="G15" s="106" t="s">
        <v>36</v>
      </c>
      <c r="H15" s="121"/>
    </row>
    <row r="16" spans="2:8" ht="14.25" thickTop="1">
      <c r="B16" s="305" t="s">
        <v>37</v>
      </c>
      <c r="C16" s="107" t="s">
        <v>239</v>
      </c>
      <c r="D16" s="108">
        <v>214</v>
      </c>
      <c r="E16" s="109">
        <v>70.62706270627062</v>
      </c>
      <c r="F16" s="109">
        <v>70.62706270627062</v>
      </c>
      <c r="G16" s="110">
        <v>70.62706270627062</v>
      </c>
      <c r="H16" s="121"/>
    </row>
    <row r="17" spans="2:8" ht="14.25">
      <c r="B17" s="307"/>
      <c r="C17" s="111" t="s">
        <v>240</v>
      </c>
      <c r="D17" s="112">
        <v>89</v>
      </c>
      <c r="E17" s="113">
        <v>29.372937293729372</v>
      </c>
      <c r="F17" s="113">
        <v>29.372937293729372</v>
      </c>
      <c r="G17" s="114">
        <v>100</v>
      </c>
      <c r="H17" s="121"/>
    </row>
    <row r="18" spans="2:8" ht="14.25" thickBot="1">
      <c r="B18" s="306"/>
      <c r="C18" s="115" t="s">
        <v>24</v>
      </c>
      <c r="D18" s="116">
        <v>303</v>
      </c>
      <c r="E18" s="117">
        <v>100</v>
      </c>
      <c r="F18" s="117">
        <v>100</v>
      </c>
      <c r="G18" s="118"/>
      <c r="H18" s="121"/>
    </row>
    <row r="19" spans="2:8" ht="14.25" thickTop="1">
      <c r="B19" s="121"/>
      <c r="C19" s="121"/>
      <c r="D19" s="121"/>
      <c r="E19" s="121"/>
      <c r="F19" s="121"/>
      <c r="G19" s="121"/>
      <c r="H19" s="121"/>
    </row>
    <row r="20" spans="2:8" ht="14.25" thickBot="1">
      <c r="B20" s="302" t="s">
        <v>244</v>
      </c>
      <c r="C20" s="302"/>
      <c r="D20" s="302"/>
      <c r="E20" s="302"/>
      <c r="F20" s="302"/>
      <c r="G20" s="302"/>
      <c r="H20" s="121"/>
    </row>
    <row r="21" spans="2:8" ht="24.75" thickBot="1" thickTop="1">
      <c r="B21" s="303"/>
      <c r="C21" s="304"/>
      <c r="D21" s="104" t="s">
        <v>33</v>
      </c>
      <c r="E21" s="105" t="s">
        <v>34</v>
      </c>
      <c r="F21" s="105" t="s">
        <v>35</v>
      </c>
      <c r="G21" s="106" t="s">
        <v>36</v>
      </c>
      <c r="H21" s="121"/>
    </row>
    <row r="22" spans="2:8" ht="14.25" thickTop="1">
      <c r="B22" s="305" t="s">
        <v>37</v>
      </c>
      <c r="C22" s="107" t="s">
        <v>239</v>
      </c>
      <c r="D22" s="108">
        <v>214</v>
      </c>
      <c r="E22" s="109">
        <v>70.62706270627062</v>
      </c>
      <c r="F22" s="109">
        <v>70.62706270627062</v>
      </c>
      <c r="G22" s="110">
        <v>70.62706270627062</v>
      </c>
      <c r="H22" s="121"/>
    </row>
    <row r="23" spans="2:8" ht="14.25">
      <c r="B23" s="307"/>
      <c r="C23" s="111" t="s">
        <v>240</v>
      </c>
      <c r="D23" s="112">
        <v>89</v>
      </c>
      <c r="E23" s="113">
        <v>29.372937293729372</v>
      </c>
      <c r="F23" s="113">
        <v>29.372937293729372</v>
      </c>
      <c r="G23" s="114">
        <v>100</v>
      </c>
      <c r="H23" s="121"/>
    </row>
    <row r="24" spans="2:8" ht="14.25" thickBot="1">
      <c r="B24" s="306"/>
      <c r="C24" s="115" t="s">
        <v>24</v>
      </c>
      <c r="D24" s="116">
        <v>303</v>
      </c>
      <c r="E24" s="117">
        <v>100</v>
      </c>
      <c r="F24" s="117">
        <v>100</v>
      </c>
      <c r="G24" s="118"/>
      <c r="H24" s="121"/>
    </row>
    <row r="25" spans="2:8" ht="14.25" thickTop="1">
      <c r="B25" s="121"/>
      <c r="C25" s="121"/>
      <c r="D25" s="121"/>
      <c r="E25" s="121"/>
      <c r="F25" s="121"/>
      <c r="G25" s="121"/>
      <c r="H25" s="121"/>
    </row>
    <row r="26" spans="2:8" ht="14.25" thickBot="1">
      <c r="B26" s="302" t="s">
        <v>245</v>
      </c>
      <c r="C26" s="302"/>
      <c r="D26" s="302"/>
      <c r="E26" s="302"/>
      <c r="F26" s="302"/>
      <c r="G26" s="302"/>
      <c r="H26" s="121"/>
    </row>
    <row r="27" spans="2:8" ht="24.75" thickBot="1" thickTop="1">
      <c r="B27" s="303"/>
      <c r="C27" s="304"/>
      <c r="D27" s="104" t="s">
        <v>33</v>
      </c>
      <c r="E27" s="105" t="s">
        <v>34</v>
      </c>
      <c r="F27" s="105" t="s">
        <v>35</v>
      </c>
      <c r="G27" s="106" t="s">
        <v>36</v>
      </c>
      <c r="H27" s="121"/>
    </row>
    <row r="28" spans="2:8" ht="15" thickBot="1" thickTop="1">
      <c r="B28" s="127" t="s">
        <v>37</v>
      </c>
      <c r="C28" s="128" t="s">
        <v>249</v>
      </c>
      <c r="D28" s="129">
        <v>303</v>
      </c>
      <c r="E28" s="130">
        <v>100</v>
      </c>
      <c r="F28" s="130">
        <v>100</v>
      </c>
      <c r="G28" s="131">
        <v>100</v>
      </c>
      <c r="H28" s="121"/>
    </row>
    <row r="29" spans="2:8" ht="14.25" thickTop="1">
      <c r="B29" s="121"/>
      <c r="C29" s="121"/>
      <c r="D29" s="121"/>
      <c r="E29" s="121"/>
      <c r="F29" s="121"/>
      <c r="G29" s="121"/>
      <c r="H29" s="121"/>
    </row>
    <row r="30" spans="2:8" ht="14.25">
      <c r="B30" s="121"/>
      <c r="C30" s="121"/>
      <c r="D30" s="121"/>
      <c r="E30" s="121"/>
      <c r="F30" s="121"/>
      <c r="G30" s="121"/>
      <c r="H30" s="121"/>
    </row>
    <row r="31" spans="2:8" ht="17.25">
      <c r="B31" s="122" t="s">
        <v>38</v>
      </c>
      <c r="C31" s="121"/>
      <c r="D31" s="121"/>
      <c r="E31" s="121"/>
      <c r="F31" s="121"/>
      <c r="G31" s="121"/>
      <c r="H31" s="121"/>
    </row>
    <row r="32" spans="2:8" ht="14.25">
      <c r="B32" s="121"/>
      <c r="C32" s="121"/>
      <c r="D32" s="121"/>
      <c r="E32" s="121"/>
      <c r="F32" s="121"/>
      <c r="G32" s="121"/>
      <c r="H32" s="121"/>
    </row>
    <row r="33" spans="2:8" ht="14.25" thickBot="1">
      <c r="B33" s="302" t="s">
        <v>250</v>
      </c>
      <c r="C33" s="302"/>
      <c r="D33" s="302"/>
      <c r="E33" s="302"/>
      <c r="F33" s="302"/>
      <c r="G33" s="302"/>
      <c r="H33" s="302"/>
    </row>
    <row r="34" spans="2:8" ht="14.25" thickTop="1">
      <c r="B34" s="309"/>
      <c r="C34" s="312" t="s">
        <v>251</v>
      </c>
      <c r="D34" s="313"/>
      <c r="E34" s="313"/>
      <c r="F34" s="313"/>
      <c r="G34" s="313"/>
      <c r="H34" s="314"/>
    </row>
    <row r="35" spans="2:8" ht="14.25">
      <c r="B35" s="310"/>
      <c r="C35" s="315" t="s">
        <v>37</v>
      </c>
      <c r="D35" s="316"/>
      <c r="E35" s="316" t="s">
        <v>247</v>
      </c>
      <c r="F35" s="316"/>
      <c r="G35" s="316" t="s">
        <v>24</v>
      </c>
      <c r="H35" s="317"/>
    </row>
    <row r="36" spans="2:8" ht="14.25" thickBot="1">
      <c r="B36" s="311"/>
      <c r="C36" s="132" t="s">
        <v>246</v>
      </c>
      <c r="D36" s="133" t="s">
        <v>34</v>
      </c>
      <c r="E36" s="133" t="s">
        <v>246</v>
      </c>
      <c r="F36" s="133" t="s">
        <v>34</v>
      </c>
      <c r="G36" s="133" t="s">
        <v>246</v>
      </c>
      <c r="H36" s="134" t="s">
        <v>34</v>
      </c>
    </row>
    <row r="37" spans="2:8" ht="70.5" thickBot="1" thickTop="1">
      <c r="B37" s="135" t="s">
        <v>252</v>
      </c>
      <c r="C37" s="129">
        <v>303</v>
      </c>
      <c r="D37" s="136">
        <v>1</v>
      </c>
      <c r="E37" s="137">
        <v>0</v>
      </c>
      <c r="F37" s="136">
        <v>0</v>
      </c>
      <c r="G37" s="137">
        <v>303</v>
      </c>
      <c r="H37" s="138">
        <v>1</v>
      </c>
    </row>
    <row r="38" spans="2:8" ht="14.25" thickTop="1">
      <c r="B38" s="121"/>
      <c r="C38" s="121"/>
      <c r="D38" s="121"/>
      <c r="E38" s="121"/>
      <c r="F38" s="121"/>
      <c r="G38" s="121"/>
      <c r="H38" s="121"/>
    </row>
    <row r="39" spans="2:8" ht="14.25">
      <c r="B39" s="302" t="s">
        <v>253</v>
      </c>
      <c r="C39" s="302"/>
      <c r="D39" s="302"/>
      <c r="E39" s="302"/>
      <c r="F39" s="302"/>
      <c r="G39" s="121"/>
      <c r="H39" s="121"/>
    </row>
    <row r="40" spans="2:8" ht="14.25" thickBot="1">
      <c r="B40" s="139" t="s">
        <v>254</v>
      </c>
      <c r="C40" s="121"/>
      <c r="D40" s="121"/>
      <c r="E40" s="121"/>
      <c r="F40" s="121"/>
      <c r="G40" s="121"/>
      <c r="H40" s="121"/>
    </row>
    <row r="41" spans="2:8" ht="14.25" thickTop="1">
      <c r="B41" s="318"/>
      <c r="C41" s="319"/>
      <c r="D41" s="312" t="s">
        <v>244</v>
      </c>
      <c r="E41" s="313"/>
      <c r="F41" s="314" t="s">
        <v>24</v>
      </c>
      <c r="G41" s="121"/>
      <c r="H41" s="121"/>
    </row>
    <row r="42" spans="2:8" ht="14.25" thickBot="1">
      <c r="B42" s="320"/>
      <c r="C42" s="321"/>
      <c r="D42" s="132" t="s">
        <v>239</v>
      </c>
      <c r="E42" s="133" t="s">
        <v>240</v>
      </c>
      <c r="F42" s="322"/>
      <c r="G42" s="121"/>
      <c r="H42" s="121"/>
    </row>
    <row r="43" spans="2:8" ht="14.25" thickTop="1">
      <c r="B43" s="305" t="s">
        <v>238</v>
      </c>
      <c r="C43" s="107" t="s">
        <v>239</v>
      </c>
      <c r="D43" s="108">
        <v>214</v>
      </c>
      <c r="E43" s="123">
        <v>0</v>
      </c>
      <c r="F43" s="124">
        <v>214</v>
      </c>
      <c r="G43" s="121"/>
      <c r="H43" s="121"/>
    </row>
    <row r="44" spans="2:8" ht="14.25">
      <c r="B44" s="307"/>
      <c r="C44" s="111" t="s">
        <v>240</v>
      </c>
      <c r="D44" s="112">
        <v>0</v>
      </c>
      <c r="E44" s="140">
        <v>89</v>
      </c>
      <c r="F44" s="141">
        <v>89</v>
      </c>
      <c r="G44" s="121"/>
      <c r="H44" s="121"/>
    </row>
    <row r="45" spans="2:8" ht="14.25" thickBot="1">
      <c r="B45" s="306" t="s">
        <v>24</v>
      </c>
      <c r="C45" s="308"/>
      <c r="D45" s="116">
        <v>214</v>
      </c>
      <c r="E45" s="125">
        <v>89</v>
      </c>
      <c r="F45" s="126">
        <v>303</v>
      </c>
      <c r="G45" s="121"/>
      <c r="H45" s="121"/>
    </row>
    <row r="46" spans="2:8" ht="14.25" thickTop="1">
      <c r="B46" s="121"/>
      <c r="C46" s="121"/>
      <c r="D46" s="121"/>
      <c r="E46" s="121"/>
      <c r="F46" s="121"/>
      <c r="G46" s="121"/>
      <c r="H46" s="121"/>
    </row>
    <row r="47" spans="2:8" ht="14.25" thickBot="1">
      <c r="B47" s="302" t="s">
        <v>255</v>
      </c>
      <c r="C47" s="302"/>
      <c r="D47" s="302"/>
      <c r="E47" s="302"/>
      <c r="F47" s="302"/>
      <c r="G47" s="302"/>
      <c r="H47" s="121"/>
    </row>
    <row r="48" spans="2:8" ht="24.75" thickBot="1" thickTop="1">
      <c r="B48" s="142"/>
      <c r="C48" s="104" t="s">
        <v>25</v>
      </c>
      <c r="D48" s="105" t="s">
        <v>256</v>
      </c>
      <c r="E48" s="105" t="s">
        <v>257</v>
      </c>
      <c r="F48" s="105" t="s">
        <v>258</v>
      </c>
      <c r="G48" s="106" t="s">
        <v>259</v>
      </c>
      <c r="H48" s="121"/>
    </row>
    <row r="49" spans="2:8" ht="23.25" thickTop="1">
      <c r="B49" s="143" t="s">
        <v>260</v>
      </c>
      <c r="C49" s="144">
        <v>303</v>
      </c>
      <c r="D49" s="123">
        <v>1</v>
      </c>
      <c r="E49" s="145">
        <v>7.314473345851635E-68</v>
      </c>
      <c r="F49" s="146"/>
      <c r="G49" s="147"/>
      <c r="H49" s="121"/>
    </row>
    <row r="50" spans="2:8" ht="23.25">
      <c r="B50" s="148" t="s">
        <v>261</v>
      </c>
      <c r="C50" s="149">
        <v>298.19878945469446</v>
      </c>
      <c r="D50" s="140">
        <v>1</v>
      </c>
      <c r="E50" s="150">
        <v>8.132018507133157E-67</v>
      </c>
      <c r="F50" s="151"/>
      <c r="G50" s="152"/>
      <c r="H50" s="121"/>
    </row>
    <row r="51" spans="2:8" ht="23.25">
      <c r="B51" s="148" t="s">
        <v>262</v>
      </c>
      <c r="C51" s="149">
        <v>366.9070718970043</v>
      </c>
      <c r="D51" s="140">
        <v>1</v>
      </c>
      <c r="E51" s="150">
        <v>8.823237457908701E-82</v>
      </c>
      <c r="F51" s="151"/>
      <c r="G51" s="152"/>
      <c r="H51" s="121"/>
    </row>
    <row r="52" spans="2:8" ht="23.25">
      <c r="B52" s="148" t="s">
        <v>263</v>
      </c>
      <c r="C52" s="153"/>
      <c r="D52" s="151"/>
      <c r="E52" s="151"/>
      <c r="F52" s="150">
        <v>4.225406321337156E-79</v>
      </c>
      <c r="G52" s="154">
        <v>4.225406321337156E-79</v>
      </c>
      <c r="H52" s="121"/>
    </row>
    <row r="53" spans="2:8" ht="34.5">
      <c r="B53" s="148" t="s">
        <v>264</v>
      </c>
      <c r="C53" s="149">
        <v>302</v>
      </c>
      <c r="D53" s="140">
        <v>1</v>
      </c>
      <c r="E53" s="150">
        <v>1.2079347517362282E-67</v>
      </c>
      <c r="F53" s="151"/>
      <c r="G53" s="152"/>
      <c r="H53" s="121"/>
    </row>
    <row r="54" spans="2:8" ht="23.25" thickBot="1">
      <c r="B54" s="155" t="s">
        <v>32</v>
      </c>
      <c r="C54" s="116">
        <v>303</v>
      </c>
      <c r="D54" s="156"/>
      <c r="E54" s="156"/>
      <c r="F54" s="156"/>
      <c r="G54" s="118"/>
      <c r="H54" s="121"/>
    </row>
    <row r="55" spans="2:8" ht="14.25" thickTop="1">
      <c r="B55" s="121"/>
      <c r="C55" s="121"/>
      <c r="D55" s="121"/>
      <c r="E55" s="121"/>
      <c r="F55" s="121"/>
      <c r="G55" s="121"/>
      <c r="H55" s="121"/>
    </row>
    <row r="56" spans="2:8" ht="14.25">
      <c r="B56" s="121"/>
      <c r="C56" s="121"/>
      <c r="D56" s="121"/>
      <c r="E56" s="121"/>
      <c r="F56" s="121"/>
      <c r="G56" s="121"/>
      <c r="H56" s="121"/>
    </row>
    <row r="57" spans="2:8" ht="14.25">
      <c r="B57" s="121"/>
      <c r="C57" s="121"/>
      <c r="D57" s="121"/>
      <c r="E57" s="121"/>
      <c r="F57" s="121"/>
      <c r="G57" s="121"/>
      <c r="H57" s="121"/>
    </row>
    <row r="58" spans="2:8" ht="14.25" thickBot="1">
      <c r="B58" s="302" t="s">
        <v>265</v>
      </c>
      <c r="C58" s="302"/>
      <c r="D58" s="302"/>
      <c r="E58" s="302"/>
      <c r="F58" s="302"/>
      <c r="G58" s="302"/>
      <c r="H58" s="121"/>
    </row>
    <row r="59" spans="2:8" ht="24.75" thickBot="1" thickTop="1">
      <c r="B59" s="303"/>
      <c r="C59" s="304"/>
      <c r="D59" s="104" t="s">
        <v>25</v>
      </c>
      <c r="E59" s="105" t="s">
        <v>266</v>
      </c>
      <c r="F59" s="105" t="s">
        <v>267</v>
      </c>
      <c r="G59" s="106" t="s">
        <v>26</v>
      </c>
      <c r="H59" s="121"/>
    </row>
    <row r="60" spans="2:8" ht="14.25" thickTop="1">
      <c r="B60" s="305" t="s">
        <v>268</v>
      </c>
      <c r="C60" s="107" t="s">
        <v>269</v>
      </c>
      <c r="D60" s="144">
        <v>1</v>
      </c>
      <c r="E60" s="146"/>
      <c r="F60" s="146"/>
      <c r="G60" s="157">
        <v>7.314473345851635E-68</v>
      </c>
      <c r="H60" s="121"/>
    </row>
    <row r="61" spans="2:8" ht="14.25">
      <c r="B61" s="307"/>
      <c r="C61" s="111" t="s">
        <v>270</v>
      </c>
      <c r="D61" s="149">
        <v>1</v>
      </c>
      <c r="E61" s="151"/>
      <c r="F61" s="151"/>
      <c r="G61" s="154">
        <v>7.314473345851635E-68</v>
      </c>
      <c r="H61" s="121"/>
    </row>
    <row r="62" spans="2:8" ht="23.25">
      <c r="B62" s="119" t="s">
        <v>27</v>
      </c>
      <c r="C62" s="111" t="s">
        <v>28</v>
      </c>
      <c r="D62" s="149">
        <v>1</v>
      </c>
      <c r="E62" s="150">
        <v>3.1721020858476136E-18</v>
      </c>
      <c r="F62" s="151"/>
      <c r="G62" s="152"/>
      <c r="H62" s="121"/>
    </row>
    <row r="63" spans="2:8" ht="23.25">
      <c r="B63" s="119" t="s">
        <v>29</v>
      </c>
      <c r="C63" s="111" t="s">
        <v>30</v>
      </c>
      <c r="D63" s="149">
        <v>1.0000000000000002</v>
      </c>
      <c r="E63" s="150">
        <v>2.6328036554078364E-17</v>
      </c>
      <c r="F63" s="151"/>
      <c r="G63" s="152"/>
      <c r="H63" s="121"/>
    </row>
    <row r="64" spans="2:8" ht="23.25">
      <c r="B64" s="119" t="s">
        <v>31</v>
      </c>
      <c r="C64" s="111" t="s">
        <v>17</v>
      </c>
      <c r="D64" s="149">
        <v>1</v>
      </c>
      <c r="E64" s="158">
        <v>0</v>
      </c>
      <c r="F64" s="158">
        <v>17.406895185529212</v>
      </c>
      <c r="G64" s="154">
        <v>7.314473345851621E-68</v>
      </c>
      <c r="H64" s="121"/>
    </row>
    <row r="65" spans="2:8" ht="14.25" thickBot="1">
      <c r="B65" s="306" t="s">
        <v>32</v>
      </c>
      <c r="C65" s="308"/>
      <c r="D65" s="116">
        <v>303</v>
      </c>
      <c r="E65" s="156"/>
      <c r="F65" s="156"/>
      <c r="G65" s="118"/>
      <c r="H65" s="121"/>
    </row>
    <row r="66" spans="2:8" ht="14.25" thickTop="1">
      <c r="B66" s="121"/>
      <c r="C66" s="121"/>
      <c r="D66" s="121"/>
      <c r="E66" s="121"/>
      <c r="F66" s="121"/>
      <c r="G66" s="121"/>
      <c r="H66" s="121"/>
    </row>
  </sheetData>
  <sheetProtection/>
  <mergeCells count="28">
    <mergeCell ref="B65:C65"/>
    <mergeCell ref="B39:F39"/>
    <mergeCell ref="B41:C42"/>
    <mergeCell ref="D41:E41"/>
    <mergeCell ref="F41:F42"/>
    <mergeCell ref="B43:B44"/>
    <mergeCell ref="E35:F35"/>
    <mergeCell ref="G35:H35"/>
    <mergeCell ref="B47:G47"/>
    <mergeCell ref="B58:G58"/>
    <mergeCell ref="B59:C59"/>
    <mergeCell ref="B60:B61"/>
    <mergeCell ref="B20:G20"/>
    <mergeCell ref="B21:C21"/>
    <mergeCell ref="B22:B24"/>
    <mergeCell ref="B26:G26"/>
    <mergeCell ref="B27:C27"/>
    <mergeCell ref="B45:C45"/>
    <mergeCell ref="B33:H33"/>
    <mergeCell ref="B34:B36"/>
    <mergeCell ref="C34:H34"/>
    <mergeCell ref="C35:D35"/>
    <mergeCell ref="B6:F6"/>
    <mergeCell ref="B7:C7"/>
    <mergeCell ref="B8:B9"/>
    <mergeCell ref="B14:G14"/>
    <mergeCell ref="B15:C15"/>
    <mergeCell ref="B16:B1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6"/>
  <dimension ref="B2:L82"/>
  <sheetViews>
    <sheetView showGridLines="0" zoomScalePageLayoutView="0" workbookViewId="0" topLeftCell="A1">
      <selection activeCell="A1" sqref="A1"/>
    </sheetView>
  </sheetViews>
  <sheetFormatPr defaultColWidth="9.140625" defaultRowHeight="15"/>
  <cols>
    <col min="1" max="1" width="9.00390625" style="168" customWidth="1"/>
  </cols>
  <sheetData>
    <row r="1" s="168" customFormat="1" ht="14.25"/>
    <row r="2" ht="14.25">
      <c r="B2" s="120" t="s">
        <v>285</v>
      </c>
    </row>
    <row r="3" spans="2:12" ht="17.25">
      <c r="B3" s="122" t="s">
        <v>242</v>
      </c>
      <c r="C3" s="121"/>
      <c r="D3" s="121"/>
      <c r="E3" s="121"/>
      <c r="F3" s="121"/>
      <c r="G3" s="121"/>
      <c r="H3" s="121"/>
      <c r="I3" s="121"/>
      <c r="J3" s="121"/>
      <c r="K3" s="121"/>
      <c r="L3" s="121"/>
    </row>
    <row r="4" spans="2:12" ht="14.25">
      <c r="B4" s="121"/>
      <c r="C4" s="121"/>
      <c r="D4" s="121"/>
      <c r="E4" s="121"/>
      <c r="F4" s="121"/>
      <c r="G4" s="121"/>
      <c r="H4" s="121"/>
      <c r="I4" s="121"/>
      <c r="J4" s="121"/>
      <c r="K4" s="121"/>
      <c r="L4" s="121"/>
    </row>
    <row r="5" spans="2:12" ht="18" customHeight="1" thickBot="1">
      <c r="B5" s="302" t="s">
        <v>243</v>
      </c>
      <c r="C5" s="302"/>
      <c r="D5" s="302"/>
      <c r="E5" s="302"/>
      <c r="F5" s="302"/>
      <c r="G5" s="121"/>
      <c r="H5" s="121"/>
      <c r="I5" s="121"/>
      <c r="J5" s="121"/>
      <c r="K5" s="121"/>
      <c r="L5" s="121"/>
    </row>
    <row r="6" spans="2:12" ht="60.75" customHeight="1" thickBot="1" thickTop="1">
      <c r="B6" s="303"/>
      <c r="C6" s="304"/>
      <c r="D6" s="104" t="s">
        <v>271</v>
      </c>
      <c r="E6" s="105" t="s">
        <v>272</v>
      </c>
      <c r="F6" s="106" t="s">
        <v>273</v>
      </c>
      <c r="G6" s="121"/>
      <c r="H6" s="121"/>
      <c r="I6" s="121"/>
      <c r="J6" s="121"/>
      <c r="K6" s="121"/>
      <c r="L6" s="121"/>
    </row>
    <row r="7" spans="2:12" ht="75" customHeight="1" thickTop="1">
      <c r="B7" s="305" t="s">
        <v>246</v>
      </c>
      <c r="C7" s="107" t="s">
        <v>37</v>
      </c>
      <c r="D7" s="108">
        <v>303</v>
      </c>
      <c r="E7" s="123">
        <v>303</v>
      </c>
      <c r="F7" s="124">
        <v>303</v>
      </c>
      <c r="G7" s="121"/>
      <c r="H7" s="121"/>
      <c r="I7" s="121"/>
      <c r="J7" s="121"/>
      <c r="K7" s="121"/>
      <c r="L7" s="121"/>
    </row>
    <row r="8" spans="2:12" ht="18" customHeight="1" thickBot="1">
      <c r="B8" s="306"/>
      <c r="C8" s="115" t="s">
        <v>247</v>
      </c>
      <c r="D8" s="116">
        <v>0</v>
      </c>
      <c r="E8" s="125">
        <v>0</v>
      </c>
      <c r="F8" s="126">
        <v>0</v>
      </c>
      <c r="G8" s="121"/>
      <c r="H8" s="121"/>
      <c r="I8" s="121"/>
      <c r="J8" s="121"/>
      <c r="K8" s="121"/>
      <c r="L8" s="121"/>
    </row>
    <row r="9" spans="2:12" ht="18" customHeight="1" thickTop="1">
      <c r="B9" s="121"/>
      <c r="C9" s="121"/>
      <c r="D9" s="121"/>
      <c r="E9" s="121"/>
      <c r="F9" s="121"/>
      <c r="G9" s="121"/>
      <c r="H9" s="121"/>
      <c r="I9" s="121"/>
      <c r="J9" s="121"/>
      <c r="K9" s="121"/>
      <c r="L9" s="121"/>
    </row>
    <row r="10" spans="2:12" ht="18" customHeight="1">
      <c r="B10" s="121"/>
      <c r="C10" s="121"/>
      <c r="D10" s="121"/>
      <c r="E10" s="121"/>
      <c r="F10" s="121"/>
      <c r="G10" s="121"/>
      <c r="H10" s="121"/>
      <c r="I10" s="121"/>
      <c r="J10" s="121"/>
      <c r="K10" s="121"/>
      <c r="L10" s="121"/>
    </row>
    <row r="11" spans="2:12" ht="18" customHeight="1">
      <c r="B11" s="122" t="s">
        <v>248</v>
      </c>
      <c r="C11" s="121"/>
      <c r="D11" s="121"/>
      <c r="E11" s="121"/>
      <c r="F11" s="121"/>
      <c r="G11" s="121"/>
      <c r="H11" s="121"/>
      <c r="I11" s="121"/>
      <c r="J11" s="121"/>
      <c r="K11" s="121"/>
      <c r="L11" s="121"/>
    </row>
    <row r="12" spans="2:12" ht="18" customHeight="1">
      <c r="B12" s="121"/>
      <c r="C12" s="121"/>
      <c r="D12" s="121"/>
      <c r="E12" s="121"/>
      <c r="F12" s="121"/>
      <c r="G12" s="121"/>
      <c r="H12" s="121"/>
      <c r="I12" s="121"/>
      <c r="J12" s="121"/>
      <c r="K12" s="121"/>
      <c r="L12" s="121"/>
    </row>
    <row r="13" spans="2:12" ht="18" customHeight="1" thickBot="1">
      <c r="B13" s="302" t="s">
        <v>271</v>
      </c>
      <c r="C13" s="302"/>
      <c r="D13" s="302"/>
      <c r="E13" s="302"/>
      <c r="F13" s="302"/>
      <c r="G13" s="302"/>
      <c r="H13" s="121"/>
      <c r="I13" s="121"/>
      <c r="J13" s="121"/>
      <c r="K13" s="121"/>
      <c r="L13" s="121"/>
    </row>
    <row r="14" spans="2:12" ht="18" customHeight="1" thickBot="1" thickTop="1">
      <c r="B14" s="303"/>
      <c r="C14" s="304"/>
      <c r="D14" s="104" t="s">
        <v>33</v>
      </c>
      <c r="E14" s="105" t="s">
        <v>34</v>
      </c>
      <c r="F14" s="105" t="s">
        <v>35</v>
      </c>
      <c r="G14" s="106" t="s">
        <v>36</v>
      </c>
      <c r="H14" s="121"/>
      <c r="I14" s="121"/>
      <c r="J14" s="121"/>
      <c r="K14" s="121"/>
      <c r="L14" s="121"/>
    </row>
    <row r="15" spans="2:12" ht="18" customHeight="1" thickTop="1">
      <c r="B15" s="305" t="s">
        <v>37</v>
      </c>
      <c r="C15" s="107" t="s">
        <v>274</v>
      </c>
      <c r="D15" s="108">
        <v>32</v>
      </c>
      <c r="E15" s="109">
        <v>10.561056105610561</v>
      </c>
      <c r="F15" s="109">
        <v>10.561056105610561</v>
      </c>
      <c r="G15" s="110">
        <v>10.561056105610561</v>
      </c>
      <c r="H15" s="121"/>
      <c r="I15" s="121"/>
      <c r="J15" s="121"/>
      <c r="K15" s="121"/>
      <c r="L15" s="121"/>
    </row>
    <row r="16" spans="2:12" ht="23.25">
      <c r="B16" s="307"/>
      <c r="C16" s="111" t="s">
        <v>275</v>
      </c>
      <c r="D16" s="112">
        <v>54</v>
      </c>
      <c r="E16" s="113">
        <v>17.82178217821782</v>
      </c>
      <c r="F16" s="113">
        <v>17.82178217821782</v>
      </c>
      <c r="G16" s="114">
        <v>28.38283828382838</v>
      </c>
      <c r="H16" s="121"/>
      <c r="I16" s="121"/>
      <c r="J16" s="121"/>
      <c r="K16" s="121"/>
      <c r="L16" s="121"/>
    </row>
    <row r="17" spans="2:12" ht="23.25">
      <c r="B17" s="307"/>
      <c r="C17" s="111" t="s">
        <v>276</v>
      </c>
      <c r="D17" s="112">
        <v>74</v>
      </c>
      <c r="E17" s="113">
        <v>24.422442244224424</v>
      </c>
      <c r="F17" s="113">
        <v>24.422442244224424</v>
      </c>
      <c r="G17" s="114">
        <v>52.8052805280528</v>
      </c>
      <c r="H17" s="121"/>
      <c r="I17" s="121"/>
      <c r="J17" s="121"/>
      <c r="K17" s="121"/>
      <c r="L17" s="121"/>
    </row>
    <row r="18" spans="2:12" ht="14.25">
      <c r="B18" s="307"/>
      <c r="C18" s="111" t="s">
        <v>277</v>
      </c>
      <c r="D18" s="112">
        <v>27</v>
      </c>
      <c r="E18" s="113">
        <v>8.91089108910891</v>
      </c>
      <c r="F18" s="113">
        <v>8.91089108910891</v>
      </c>
      <c r="G18" s="114">
        <v>61.71617161716172</v>
      </c>
      <c r="H18" s="121"/>
      <c r="I18" s="121"/>
      <c r="J18" s="121"/>
      <c r="K18" s="121"/>
      <c r="L18" s="121"/>
    </row>
    <row r="19" spans="2:12" ht="14.25">
      <c r="B19" s="307"/>
      <c r="C19" s="111" t="s">
        <v>278</v>
      </c>
      <c r="D19" s="112">
        <v>27</v>
      </c>
      <c r="E19" s="113">
        <v>8.91089108910891</v>
      </c>
      <c r="F19" s="113">
        <v>8.91089108910891</v>
      </c>
      <c r="G19" s="114">
        <v>70.62706270627062</v>
      </c>
      <c r="H19" s="121"/>
      <c r="I19" s="121"/>
      <c r="J19" s="121"/>
      <c r="K19" s="121"/>
      <c r="L19" s="121"/>
    </row>
    <row r="20" spans="2:12" ht="23.25">
      <c r="B20" s="307"/>
      <c r="C20" s="111" t="s">
        <v>279</v>
      </c>
      <c r="D20" s="112">
        <v>11</v>
      </c>
      <c r="E20" s="113">
        <v>3.6303630363036308</v>
      </c>
      <c r="F20" s="113">
        <v>3.6303630363036308</v>
      </c>
      <c r="G20" s="114">
        <v>74.25742574257426</v>
      </c>
      <c r="H20" s="121"/>
      <c r="I20" s="121"/>
      <c r="J20" s="121"/>
      <c r="K20" s="121"/>
      <c r="L20" s="121"/>
    </row>
    <row r="21" spans="2:12" ht="34.5">
      <c r="B21" s="307"/>
      <c r="C21" s="111" t="s">
        <v>280</v>
      </c>
      <c r="D21" s="112">
        <v>69</v>
      </c>
      <c r="E21" s="113">
        <v>22.772277227722775</v>
      </c>
      <c r="F21" s="113">
        <v>22.772277227722775</v>
      </c>
      <c r="G21" s="114">
        <v>97.02970297029702</v>
      </c>
      <c r="H21" s="121"/>
      <c r="I21" s="121"/>
      <c r="J21" s="121"/>
      <c r="K21" s="121"/>
      <c r="L21" s="121"/>
    </row>
    <row r="22" spans="2:12" ht="15.75" customHeight="1">
      <c r="B22" s="307"/>
      <c r="C22" s="111" t="s">
        <v>281</v>
      </c>
      <c r="D22" s="112">
        <v>9</v>
      </c>
      <c r="E22" s="113">
        <v>2.9702970297029703</v>
      </c>
      <c r="F22" s="113">
        <v>2.9702970297029703</v>
      </c>
      <c r="G22" s="114">
        <v>100</v>
      </c>
      <c r="H22" s="121"/>
      <c r="I22" s="121"/>
      <c r="J22" s="121"/>
      <c r="K22" s="121"/>
      <c r="L22" s="121"/>
    </row>
    <row r="23" spans="2:12" ht="14.25" thickBot="1">
      <c r="B23" s="306"/>
      <c r="C23" s="115" t="s">
        <v>24</v>
      </c>
      <c r="D23" s="116">
        <v>303</v>
      </c>
      <c r="E23" s="117">
        <v>100</v>
      </c>
      <c r="F23" s="117">
        <v>100</v>
      </c>
      <c r="G23" s="118"/>
      <c r="H23" s="121"/>
      <c r="I23" s="121"/>
      <c r="J23" s="121"/>
      <c r="K23" s="121"/>
      <c r="L23" s="121"/>
    </row>
    <row r="24" spans="2:12" ht="14.25" thickTop="1">
      <c r="B24" s="121"/>
      <c r="C24" s="121"/>
      <c r="D24" s="121"/>
      <c r="E24" s="121"/>
      <c r="F24" s="121"/>
      <c r="G24" s="121"/>
      <c r="H24" s="121"/>
      <c r="I24" s="121"/>
      <c r="J24" s="121"/>
      <c r="K24" s="121"/>
      <c r="L24" s="121"/>
    </row>
    <row r="25" spans="2:12" ht="14.25" thickBot="1">
      <c r="B25" s="302" t="s">
        <v>272</v>
      </c>
      <c r="C25" s="302"/>
      <c r="D25" s="302"/>
      <c r="E25" s="302"/>
      <c r="F25" s="302"/>
      <c r="G25" s="302"/>
      <c r="H25" s="121"/>
      <c r="I25" s="121"/>
      <c r="J25" s="121"/>
      <c r="K25" s="121"/>
      <c r="L25" s="121"/>
    </row>
    <row r="26" spans="2:12" ht="24.75" thickBot="1" thickTop="1">
      <c r="B26" s="303"/>
      <c r="C26" s="304"/>
      <c r="D26" s="104" t="s">
        <v>33</v>
      </c>
      <c r="E26" s="105" t="s">
        <v>34</v>
      </c>
      <c r="F26" s="105" t="s">
        <v>35</v>
      </c>
      <c r="G26" s="106" t="s">
        <v>36</v>
      </c>
      <c r="H26" s="121"/>
      <c r="I26" s="121"/>
      <c r="J26" s="121"/>
      <c r="K26" s="121"/>
      <c r="L26" s="121"/>
    </row>
    <row r="27" spans="2:12" ht="23.25" thickTop="1">
      <c r="B27" s="305" t="s">
        <v>37</v>
      </c>
      <c r="C27" s="107" t="s">
        <v>274</v>
      </c>
      <c r="D27" s="108">
        <v>30</v>
      </c>
      <c r="E27" s="109">
        <v>9.900990099009901</v>
      </c>
      <c r="F27" s="109">
        <v>9.900990099009901</v>
      </c>
      <c r="G27" s="110">
        <v>9.900990099009901</v>
      </c>
      <c r="H27" s="121"/>
      <c r="I27" s="121"/>
      <c r="J27" s="121"/>
      <c r="K27" s="121"/>
      <c r="L27" s="121"/>
    </row>
    <row r="28" spans="2:12" ht="23.25">
      <c r="B28" s="307"/>
      <c r="C28" s="111" t="s">
        <v>275</v>
      </c>
      <c r="D28" s="112">
        <v>54</v>
      </c>
      <c r="E28" s="113">
        <v>17.82178217821782</v>
      </c>
      <c r="F28" s="113">
        <v>17.82178217821782</v>
      </c>
      <c r="G28" s="114">
        <v>27.722772277227726</v>
      </c>
      <c r="H28" s="121"/>
      <c r="I28" s="121"/>
      <c r="J28" s="121"/>
      <c r="K28" s="121"/>
      <c r="L28" s="121"/>
    </row>
    <row r="29" spans="2:12" ht="23.25">
      <c r="B29" s="307"/>
      <c r="C29" s="111" t="s">
        <v>276</v>
      </c>
      <c r="D29" s="112">
        <v>76</v>
      </c>
      <c r="E29" s="113">
        <v>25.082508250825082</v>
      </c>
      <c r="F29" s="113">
        <v>25.082508250825082</v>
      </c>
      <c r="G29" s="114">
        <v>52.8052805280528</v>
      </c>
      <c r="H29" s="121"/>
      <c r="I29" s="121"/>
      <c r="J29" s="121"/>
      <c r="K29" s="121"/>
      <c r="L29" s="121"/>
    </row>
    <row r="30" spans="2:12" ht="14.25">
      <c r="B30" s="307"/>
      <c r="C30" s="111" t="s">
        <v>277</v>
      </c>
      <c r="D30" s="112">
        <v>27</v>
      </c>
      <c r="E30" s="113">
        <v>8.91089108910891</v>
      </c>
      <c r="F30" s="113">
        <v>8.91089108910891</v>
      </c>
      <c r="G30" s="114">
        <v>61.71617161716172</v>
      </c>
      <c r="H30" s="121"/>
      <c r="I30" s="121"/>
      <c r="J30" s="121"/>
      <c r="K30" s="121"/>
      <c r="L30" s="121"/>
    </row>
    <row r="31" spans="2:12" ht="14.25">
      <c r="B31" s="307"/>
      <c r="C31" s="111" t="s">
        <v>278</v>
      </c>
      <c r="D31" s="112">
        <v>27</v>
      </c>
      <c r="E31" s="113">
        <v>8.91089108910891</v>
      </c>
      <c r="F31" s="113">
        <v>8.91089108910891</v>
      </c>
      <c r="G31" s="114">
        <v>70.62706270627062</v>
      </c>
      <c r="H31" s="121"/>
      <c r="I31" s="121"/>
      <c r="J31" s="121"/>
      <c r="K31" s="121"/>
      <c r="L31" s="121"/>
    </row>
    <row r="32" spans="2:12" ht="23.25">
      <c r="B32" s="307"/>
      <c r="C32" s="111" t="s">
        <v>279</v>
      </c>
      <c r="D32" s="112">
        <v>12</v>
      </c>
      <c r="E32" s="113">
        <v>3.9603960396039604</v>
      </c>
      <c r="F32" s="113">
        <v>3.9603960396039604</v>
      </c>
      <c r="G32" s="114">
        <v>74.58745874587459</v>
      </c>
      <c r="H32" s="121"/>
      <c r="I32" s="121"/>
      <c r="J32" s="121"/>
      <c r="K32" s="121"/>
      <c r="L32" s="121"/>
    </row>
    <row r="33" spans="2:12" ht="34.5">
      <c r="B33" s="307"/>
      <c r="C33" s="111" t="s">
        <v>280</v>
      </c>
      <c r="D33" s="112">
        <v>68</v>
      </c>
      <c r="E33" s="113">
        <v>22.442244224422442</v>
      </c>
      <c r="F33" s="113">
        <v>22.442244224422442</v>
      </c>
      <c r="G33" s="114">
        <v>97.02970297029702</v>
      </c>
      <c r="H33" s="121"/>
      <c r="I33" s="121"/>
      <c r="J33" s="121"/>
      <c r="K33" s="121"/>
      <c r="L33" s="121"/>
    </row>
    <row r="34" spans="2:12" ht="34.5">
      <c r="B34" s="307"/>
      <c r="C34" s="111" t="s">
        <v>281</v>
      </c>
      <c r="D34" s="112">
        <v>9</v>
      </c>
      <c r="E34" s="113">
        <v>2.9702970297029703</v>
      </c>
      <c r="F34" s="113">
        <v>2.9702970297029703</v>
      </c>
      <c r="G34" s="114">
        <v>100</v>
      </c>
      <c r="H34" s="121"/>
      <c r="I34" s="121"/>
      <c r="J34" s="121"/>
      <c r="K34" s="121"/>
      <c r="L34" s="121"/>
    </row>
    <row r="35" spans="2:12" ht="14.25" thickBot="1">
      <c r="B35" s="306"/>
      <c r="C35" s="115" t="s">
        <v>24</v>
      </c>
      <c r="D35" s="116">
        <v>303</v>
      </c>
      <c r="E35" s="117">
        <v>100</v>
      </c>
      <c r="F35" s="117">
        <v>100</v>
      </c>
      <c r="G35" s="118"/>
      <c r="H35" s="121"/>
      <c r="I35" s="121"/>
      <c r="J35" s="121"/>
      <c r="K35" s="121"/>
      <c r="L35" s="121"/>
    </row>
    <row r="36" spans="2:12" ht="14.25" thickTop="1">
      <c r="B36" s="121"/>
      <c r="C36" s="121"/>
      <c r="D36" s="121"/>
      <c r="E36" s="121"/>
      <c r="F36" s="121"/>
      <c r="G36" s="121"/>
      <c r="H36" s="121"/>
      <c r="I36" s="121"/>
      <c r="J36" s="121"/>
      <c r="K36" s="121"/>
      <c r="L36" s="121"/>
    </row>
    <row r="37" spans="2:12" ht="14.25" thickBot="1">
      <c r="B37" s="302" t="s">
        <v>273</v>
      </c>
      <c r="C37" s="302"/>
      <c r="D37" s="302"/>
      <c r="E37" s="302"/>
      <c r="F37" s="302"/>
      <c r="G37" s="302"/>
      <c r="H37" s="121"/>
      <c r="I37" s="121"/>
      <c r="J37" s="121"/>
      <c r="K37" s="121"/>
      <c r="L37" s="121"/>
    </row>
    <row r="38" spans="2:12" ht="24.75" thickBot="1" thickTop="1">
      <c r="B38" s="303"/>
      <c r="C38" s="304"/>
      <c r="D38" s="104" t="s">
        <v>33</v>
      </c>
      <c r="E38" s="105" t="s">
        <v>34</v>
      </c>
      <c r="F38" s="105" t="s">
        <v>35</v>
      </c>
      <c r="G38" s="106" t="s">
        <v>36</v>
      </c>
      <c r="H38" s="121"/>
      <c r="I38" s="121"/>
      <c r="J38" s="121"/>
      <c r="K38" s="121"/>
      <c r="L38" s="121"/>
    </row>
    <row r="39" spans="2:12" ht="14.25" thickTop="1">
      <c r="B39" s="305" t="s">
        <v>37</v>
      </c>
      <c r="C39" s="107" t="s">
        <v>282</v>
      </c>
      <c r="D39" s="108">
        <v>3</v>
      </c>
      <c r="E39" s="159">
        <v>0.9900990099009901</v>
      </c>
      <c r="F39" s="159">
        <v>0.9900990099009901</v>
      </c>
      <c r="G39" s="160">
        <v>0.9900990099009901</v>
      </c>
      <c r="H39" s="121"/>
      <c r="I39" s="121"/>
      <c r="J39" s="121"/>
      <c r="K39" s="121"/>
      <c r="L39" s="121"/>
    </row>
    <row r="40" spans="2:12" ht="14.25">
      <c r="B40" s="307"/>
      <c r="C40" s="111" t="s">
        <v>249</v>
      </c>
      <c r="D40" s="112">
        <v>300</v>
      </c>
      <c r="E40" s="113">
        <v>99.00990099009901</v>
      </c>
      <c r="F40" s="113">
        <v>99.00990099009901</v>
      </c>
      <c r="G40" s="114">
        <v>100</v>
      </c>
      <c r="H40" s="121"/>
      <c r="I40" s="121"/>
      <c r="J40" s="121"/>
      <c r="K40" s="121"/>
      <c r="L40" s="121"/>
    </row>
    <row r="41" spans="2:12" ht="14.25" thickBot="1">
      <c r="B41" s="306"/>
      <c r="C41" s="115" t="s">
        <v>24</v>
      </c>
      <c r="D41" s="116">
        <v>303</v>
      </c>
      <c r="E41" s="117">
        <v>100</v>
      </c>
      <c r="F41" s="117">
        <v>100</v>
      </c>
      <c r="G41" s="118"/>
      <c r="H41" s="121"/>
      <c r="I41" s="121"/>
      <c r="J41" s="121"/>
      <c r="K41" s="121"/>
      <c r="L41" s="121"/>
    </row>
    <row r="42" spans="2:12" ht="14.25" thickTop="1">
      <c r="B42" s="121"/>
      <c r="C42" s="121"/>
      <c r="D42" s="121"/>
      <c r="E42" s="121"/>
      <c r="F42" s="121"/>
      <c r="G42" s="121"/>
      <c r="H42" s="121"/>
      <c r="I42" s="121"/>
      <c r="J42" s="121"/>
      <c r="K42" s="121"/>
      <c r="L42" s="121"/>
    </row>
    <row r="43" spans="2:12" ht="14.25">
      <c r="B43" s="121"/>
      <c r="C43" s="121"/>
      <c r="D43" s="121"/>
      <c r="E43" s="121"/>
      <c r="F43" s="121"/>
      <c r="G43" s="121"/>
      <c r="H43" s="121"/>
      <c r="I43" s="121"/>
      <c r="J43" s="121"/>
      <c r="K43" s="121"/>
      <c r="L43" s="121"/>
    </row>
    <row r="44" spans="2:12" ht="17.25">
      <c r="B44" s="122" t="s">
        <v>38</v>
      </c>
      <c r="C44" s="121"/>
      <c r="D44" s="121"/>
      <c r="E44" s="121"/>
      <c r="F44" s="121"/>
      <c r="G44" s="121"/>
      <c r="H44" s="121"/>
      <c r="I44" s="121"/>
      <c r="J44" s="121"/>
      <c r="K44" s="121"/>
      <c r="L44" s="121"/>
    </row>
    <row r="45" spans="2:12" ht="14.25">
      <c r="B45" s="121"/>
      <c r="C45" s="121"/>
      <c r="D45" s="121"/>
      <c r="E45" s="121"/>
      <c r="F45" s="121"/>
      <c r="G45" s="121"/>
      <c r="H45" s="121"/>
      <c r="I45" s="121"/>
      <c r="J45" s="121"/>
      <c r="K45" s="121"/>
      <c r="L45" s="121"/>
    </row>
    <row r="46" spans="2:12" ht="14.25" thickBot="1">
      <c r="B46" s="302" t="s">
        <v>250</v>
      </c>
      <c r="C46" s="302"/>
      <c r="D46" s="302"/>
      <c r="E46" s="302"/>
      <c r="F46" s="302"/>
      <c r="G46" s="302"/>
      <c r="H46" s="302"/>
      <c r="I46" s="121"/>
      <c r="J46" s="121"/>
      <c r="K46" s="121"/>
      <c r="L46" s="121"/>
    </row>
    <row r="47" spans="2:12" ht="14.25" thickTop="1">
      <c r="B47" s="309"/>
      <c r="C47" s="312" t="s">
        <v>251</v>
      </c>
      <c r="D47" s="313"/>
      <c r="E47" s="313"/>
      <c r="F47" s="313"/>
      <c r="G47" s="313"/>
      <c r="H47" s="314"/>
      <c r="I47" s="121"/>
      <c r="J47" s="121"/>
      <c r="K47" s="121"/>
      <c r="L47" s="121"/>
    </row>
    <row r="48" spans="2:12" ht="14.25">
      <c r="B48" s="310"/>
      <c r="C48" s="315" t="s">
        <v>37</v>
      </c>
      <c r="D48" s="316"/>
      <c r="E48" s="316" t="s">
        <v>247</v>
      </c>
      <c r="F48" s="316"/>
      <c r="G48" s="316" t="s">
        <v>24</v>
      </c>
      <c r="H48" s="317"/>
      <c r="I48" s="121"/>
      <c r="J48" s="121"/>
      <c r="K48" s="121"/>
      <c r="L48" s="121"/>
    </row>
    <row r="49" spans="2:12" ht="14.25" thickBot="1">
      <c r="B49" s="311"/>
      <c r="C49" s="132" t="s">
        <v>246</v>
      </c>
      <c r="D49" s="133" t="s">
        <v>34</v>
      </c>
      <c r="E49" s="133" t="s">
        <v>246</v>
      </c>
      <c r="F49" s="133" t="s">
        <v>34</v>
      </c>
      <c r="G49" s="133" t="s">
        <v>246</v>
      </c>
      <c r="H49" s="134" t="s">
        <v>34</v>
      </c>
      <c r="I49" s="121"/>
      <c r="J49" s="121"/>
      <c r="K49" s="121"/>
      <c r="L49" s="121"/>
    </row>
    <row r="50" spans="2:12" ht="70.5" thickBot="1" thickTop="1">
      <c r="B50" s="135" t="s">
        <v>283</v>
      </c>
      <c r="C50" s="129">
        <v>303</v>
      </c>
      <c r="D50" s="136">
        <v>1</v>
      </c>
      <c r="E50" s="137">
        <v>0</v>
      </c>
      <c r="F50" s="136">
        <v>0</v>
      </c>
      <c r="G50" s="137">
        <v>303</v>
      </c>
      <c r="H50" s="138">
        <v>1</v>
      </c>
      <c r="I50" s="121"/>
      <c r="J50" s="121"/>
      <c r="K50" s="121"/>
      <c r="L50" s="121"/>
    </row>
    <row r="51" spans="2:12" ht="14.25" thickTop="1">
      <c r="B51" s="121"/>
      <c r="C51" s="121"/>
      <c r="D51" s="121"/>
      <c r="E51" s="121"/>
      <c r="F51" s="121"/>
      <c r="G51" s="121"/>
      <c r="H51" s="121"/>
      <c r="I51" s="121"/>
      <c r="J51" s="121"/>
      <c r="K51" s="121"/>
      <c r="L51" s="121"/>
    </row>
    <row r="52" spans="2:12" ht="14.25">
      <c r="B52" s="302" t="s">
        <v>284</v>
      </c>
      <c r="C52" s="302"/>
      <c r="D52" s="302"/>
      <c r="E52" s="302"/>
      <c r="F52" s="302"/>
      <c r="G52" s="302"/>
      <c r="H52" s="302"/>
      <c r="I52" s="302"/>
      <c r="J52" s="302"/>
      <c r="K52" s="302"/>
      <c r="L52" s="302"/>
    </row>
    <row r="53" spans="2:12" ht="14.25" thickBot="1">
      <c r="B53" s="139" t="s">
        <v>254</v>
      </c>
      <c r="C53" s="121"/>
      <c r="D53" s="121"/>
      <c r="E53" s="121"/>
      <c r="F53" s="121"/>
      <c r="G53" s="121"/>
      <c r="H53" s="121"/>
      <c r="I53" s="121"/>
      <c r="J53" s="121"/>
      <c r="K53" s="121"/>
      <c r="L53" s="121"/>
    </row>
    <row r="54" spans="2:12" ht="14.25" thickTop="1">
      <c r="B54" s="318"/>
      <c r="C54" s="319"/>
      <c r="D54" s="312" t="s">
        <v>272</v>
      </c>
      <c r="E54" s="313"/>
      <c r="F54" s="313"/>
      <c r="G54" s="313"/>
      <c r="H54" s="313"/>
      <c r="I54" s="313"/>
      <c r="J54" s="313"/>
      <c r="K54" s="313"/>
      <c r="L54" s="314" t="s">
        <v>24</v>
      </c>
    </row>
    <row r="55" spans="2:12" ht="36" thickBot="1">
      <c r="B55" s="320"/>
      <c r="C55" s="321"/>
      <c r="D55" s="132" t="s">
        <v>274</v>
      </c>
      <c r="E55" s="133" t="s">
        <v>275</v>
      </c>
      <c r="F55" s="133" t="s">
        <v>276</v>
      </c>
      <c r="G55" s="133" t="s">
        <v>277</v>
      </c>
      <c r="H55" s="133" t="s">
        <v>278</v>
      </c>
      <c r="I55" s="133" t="s">
        <v>279</v>
      </c>
      <c r="J55" s="133" t="s">
        <v>280</v>
      </c>
      <c r="K55" s="133" t="s">
        <v>281</v>
      </c>
      <c r="L55" s="322"/>
    </row>
    <row r="56" spans="2:12" ht="23.25" thickTop="1">
      <c r="B56" s="305" t="s">
        <v>271</v>
      </c>
      <c r="C56" s="107" t="s">
        <v>274</v>
      </c>
      <c r="D56" s="108">
        <v>30</v>
      </c>
      <c r="E56" s="123">
        <v>0</v>
      </c>
      <c r="F56" s="123">
        <v>2</v>
      </c>
      <c r="G56" s="123">
        <v>0</v>
      </c>
      <c r="H56" s="123">
        <v>0</v>
      </c>
      <c r="I56" s="123">
        <v>0</v>
      </c>
      <c r="J56" s="123">
        <v>0</v>
      </c>
      <c r="K56" s="123">
        <v>0</v>
      </c>
      <c r="L56" s="124">
        <v>32</v>
      </c>
    </row>
    <row r="57" spans="2:12" ht="23.25">
      <c r="B57" s="307"/>
      <c r="C57" s="111" t="s">
        <v>275</v>
      </c>
      <c r="D57" s="112">
        <v>0</v>
      </c>
      <c r="E57" s="140">
        <v>54</v>
      </c>
      <c r="F57" s="140">
        <v>0</v>
      </c>
      <c r="G57" s="140">
        <v>0</v>
      </c>
      <c r="H57" s="140">
        <v>0</v>
      </c>
      <c r="I57" s="140">
        <v>0</v>
      </c>
      <c r="J57" s="140">
        <v>0</v>
      </c>
      <c r="K57" s="140">
        <v>0</v>
      </c>
      <c r="L57" s="141">
        <v>54</v>
      </c>
    </row>
    <row r="58" spans="2:12" ht="23.25">
      <c r="B58" s="307"/>
      <c r="C58" s="111" t="s">
        <v>276</v>
      </c>
      <c r="D58" s="112">
        <v>0</v>
      </c>
      <c r="E58" s="140">
        <v>0</v>
      </c>
      <c r="F58" s="140">
        <v>74</v>
      </c>
      <c r="G58" s="140">
        <v>0</v>
      </c>
      <c r="H58" s="140">
        <v>0</v>
      </c>
      <c r="I58" s="140">
        <v>0</v>
      </c>
      <c r="J58" s="140">
        <v>0</v>
      </c>
      <c r="K58" s="140">
        <v>0</v>
      </c>
      <c r="L58" s="141">
        <v>74</v>
      </c>
    </row>
    <row r="59" spans="2:12" ht="14.25">
      <c r="B59" s="307"/>
      <c r="C59" s="111" t="s">
        <v>277</v>
      </c>
      <c r="D59" s="112">
        <v>0</v>
      </c>
      <c r="E59" s="140">
        <v>0</v>
      </c>
      <c r="F59" s="140">
        <v>0</v>
      </c>
      <c r="G59" s="140">
        <v>27</v>
      </c>
      <c r="H59" s="140">
        <v>0</v>
      </c>
      <c r="I59" s="140">
        <v>0</v>
      </c>
      <c r="J59" s="140">
        <v>0</v>
      </c>
      <c r="K59" s="140">
        <v>0</v>
      </c>
      <c r="L59" s="141">
        <v>27</v>
      </c>
    </row>
    <row r="60" spans="2:12" ht="14.25">
      <c r="B60" s="307"/>
      <c r="C60" s="111" t="s">
        <v>278</v>
      </c>
      <c r="D60" s="112">
        <v>0</v>
      </c>
      <c r="E60" s="140">
        <v>0</v>
      </c>
      <c r="F60" s="140">
        <v>0</v>
      </c>
      <c r="G60" s="140">
        <v>0</v>
      </c>
      <c r="H60" s="140">
        <v>27</v>
      </c>
      <c r="I60" s="140">
        <v>0</v>
      </c>
      <c r="J60" s="140">
        <v>0</v>
      </c>
      <c r="K60" s="140">
        <v>0</v>
      </c>
      <c r="L60" s="141">
        <v>27</v>
      </c>
    </row>
    <row r="61" spans="2:12" ht="23.25">
      <c r="B61" s="307"/>
      <c r="C61" s="111" t="s">
        <v>279</v>
      </c>
      <c r="D61" s="112">
        <v>0</v>
      </c>
      <c r="E61" s="140">
        <v>0</v>
      </c>
      <c r="F61" s="140">
        <v>0</v>
      </c>
      <c r="G61" s="140">
        <v>0</v>
      </c>
      <c r="H61" s="140">
        <v>0</v>
      </c>
      <c r="I61" s="140">
        <v>11</v>
      </c>
      <c r="J61" s="140">
        <v>0</v>
      </c>
      <c r="K61" s="140">
        <v>0</v>
      </c>
      <c r="L61" s="141">
        <v>11</v>
      </c>
    </row>
    <row r="62" spans="2:12" ht="34.5">
      <c r="B62" s="307"/>
      <c r="C62" s="111" t="s">
        <v>280</v>
      </c>
      <c r="D62" s="112">
        <v>0</v>
      </c>
      <c r="E62" s="140">
        <v>0</v>
      </c>
      <c r="F62" s="140">
        <v>0</v>
      </c>
      <c r="G62" s="140">
        <v>0</v>
      </c>
      <c r="H62" s="140">
        <v>0</v>
      </c>
      <c r="I62" s="140">
        <v>1</v>
      </c>
      <c r="J62" s="140">
        <v>68</v>
      </c>
      <c r="K62" s="140">
        <v>0</v>
      </c>
      <c r="L62" s="141">
        <v>69</v>
      </c>
    </row>
    <row r="63" spans="2:12" ht="34.5">
      <c r="B63" s="307"/>
      <c r="C63" s="111" t="s">
        <v>281</v>
      </c>
      <c r="D63" s="112">
        <v>0</v>
      </c>
      <c r="E63" s="140">
        <v>0</v>
      </c>
      <c r="F63" s="140">
        <v>0</v>
      </c>
      <c r="G63" s="140">
        <v>0</v>
      </c>
      <c r="H63" s="140">
        <v>0</v>
      </c>
      <c r="I63" s="140">
        <v>0</v>
      </c>
      <c r="J63" s="140">
        <v>0</v>
      </c>
      <c r="K63" s="140">
        <v>9</v>
      </c>
      <c r="L63" s="141">
        <v>9</v>
      </c>
    </row>
    <row r="64" spans="2:12" ht="14.25" thickBot="1">
      <c r="B64" s="306" t="s">
        <v>24</v>
      </c>
      <c r="C64" s="308"/>
      <c r="D64" s="116">
        <v>30</v>
      </c>
      <c r="E64" s="125">
        <v>54</v>
      </c>
      <c r="F64" s="125">
        <v>76</v>
      </c>
      <c r="G64" s="125">
        <v>27</v>
      </c>
      <c r="H64" s="125">
        <v>27</v>
      </c>
      <c r="I64" s="125">
        <v>12</v>
      </c>
      <c r="J64" s="125">
        <v>68</v>
      </c>
      <c r="K64" s="125">
        <v>9</v>
      </c>
      <c r="L64" s="126">
        <v>303</v>
      </c>
    </row>
    <row r="65" spans="2:12" ht="14.25" thickTop="1">
      <c r="B65" s="121"/>
      <c r="C65" s="121"/>
      <c r="D65" s="121"/>
      <c r="E65" s="121"/>
      <c r="F65" s="121"/>
      <c r="G65" s="121"/>
      <c r="H65" s="121"/>
      <c r="I65" s="121"/>
      <c r="J65" s="121"/>
      <c r="K65" s="121"/>
      <c r="L65" s="121"/>
    </row>
    <row r="66" spans="2:12" ht="14.25" thickBot="1">
      <c r="B66" s="302" t="s">
        <v>255</v>
      </c>
      <c r="C66" s="302"/>
      <c r="D66" s="302"/>
      <c r="E66" s="302"/>
      <c r="F66" s="121"/>
      <c r="G66" s="121"/>
      <c r="H66" s="121"/>
      <c r="I66" s="121"/>
      <c r="J66" s="121"/>
      <c r="K66" s="121"/>
      <c r="L66" s="121"/>
    </row>
    <row r="67" spans="2:12" ht="36" thickBot="1" thickTop="1">
      <c r="B67" s="142"/>
      <c r="C67" s="104" t="s">
        <v>25</v>
      </c>
      <c r="D67" s="105" t="s">
        <v>256</v>
      </c>
      <c r="E67" s="106" t="s">
        <v>257</v>
      </c>
      <c r="F67" s="121"/>
      <c r="G67" s="121"/>
      <c r="H67" s="121"/>
      <c r="I67" s="121"/>
      <c r="J67" s="121"/>
      <c r="K67" s="121"/>
      <c r="L67" s="121"/>
    </row>
    <row r="68" spans="2:12" ht="23.25" thickTop="1">
      <c r="B68" s="143" t="s">
        <v>260</v>
      </c>
      <c r="C68" s="144">
        <v>2065.3118087337907</v>
      </c>
      <c r="D68" s="123">
        <v>49</v>
      </c>
      <c r="E68" s="161">
        <v>0</v>
      </c>
      <c r="F68" s="121"/>
      <c r="G68" s="121"/>
      <c r="H68" s="121"/>
      <c r="I68" s="121"/>
      <c r="J68" s="121"/>
      <c r="K68" s="121"/>
      <c r="L68" s="121"/>
    </row>
    <row r="69" spans="2:12" ht="23.25">
      <c r="B69" s="148" t="s">
        <v>262</v>
      </c>
      <c r="C69" s="149">
        <v>1114.9609451794179</v>
      </c>
      <c r="D69" s="140">
        <v>49</v>
      </c>
      <c r="E69" s="154">
        <v>2.2081793972857748E-201</v>
      </c>
      <c r="F69" s="121"/>
      <c r="G69" s="121"/>
      <c r="H69" s="121"/>
      <c r="I69" s="121"/>
      <c r="J69" s="121"/>
      <c r="K69" s="121"/>
      <c r="L69" s="121"/>
    </row>
    <row r="70" spans="2:12" ht="34.5">
      <c r="B70" s="148" t="s">
        <v>264</v>
      </c>
      <c r="C70" s="149">
        <v>300.0891008665439</v>
      </c>
      <c r="D70" s="140">
        <v>1</v>
      </c>
      <c r="E70" s="154">
        <v>3.150353597786267E-67</v>
      </c>
      <c r="F70" s="121"/>
      <c r="G70" s="121"/>
      <c r="H70" s="121"/>
      <c r="I70" s="121"/>
      <c r="J70" s="121"/>
      <c r="K70" s="121"/>
      <c r="L70" s="121"/>
    </row>
    <row r="71" spans="2:12" ht="23.25" thickBot="1">
      <c r="B71" s="155" t="s">
        <v>32</v>
      </c>
      <c r="C71" s="116">
        <v>303</v>
      </c>
      <c r="D71" s="156"/>
      <c r="E71" s="118"/>
      <c r="F71" s="121"/>
      <c r="G71" s="121"/>
      <c r="H71" s="121"/>
      <c r="I71" s="121"/>
      <c r="J71" s="121"/>
      <c r="K71" s="121"/>
      <c r="L71" s="121"/>
    </row>
    <row r="72" spans="2:12" ht="14.25" thickTop="1">
      <c r="B72" s="121"/>
      <c r="C72" s="121"/>
      <c r="D72" s="121"/>
      <c r="E72" s="121"/>
      <c r="F72" s="121"/>
      <c r="G72" s="121"/>
      <c r="H72" s="121"/>
      <c r="I72" s="121"/>
      <c r="J72" s="121"/>
      <c r="K72" s="121"/>
      <c r="L72" s="121"/>
    </row>
    <row r="73" spans="2:12" ht="14.25">
      <c r="B73" s="121"/>
      <c r="C73" s="121"/>
      <c r="D73" s="121"/>
      <c r="E73" s="121"/>
      <c r="F73" s="121"/>
      <c r="G73" s="121"/>
      <c r="H73" s="121"/>
      <c r="I73" s="121"/>
      <c r="J73" s="121"/>
      <c r="K73" s="121"/>
      <c r="L73" s="121"/>
    </row>
    <row r="74" spans="2:12" ht="14.25" thickBot="1">
      <c r="B74" s="302" t="s">
        <v>265</v>
      </c>
      <c r="C74" s="302"/>
      <c r="D74" s="302"/>
      <c r="E74" s="302"/>
      <c r="F74" s="302"/>
      <c r="G74" s="302"/>
      <c r="H74" s="121"/>
      <c r="I74" s="121"/>
      <c r="J74" s="121"/>
      <c r="K74" s="121"/>
      <c r="L74" s="121"/>
    </row>
    <row r="75" spans="2:12" ht="24.75" thickBot="1" thickTop="1">
      <c r="B75" s="303"/>
      <c r="C75" s="304"/>
      <c r="D75" s="104" t="s">
        <v>25</v>
      </c>
      <c r="E75" s="105" t="s">
        <v>266</v>
      </c>
      <c r="F75" s="105" t="s">
        <v>267</v>
      </c>
      <c r="G75" s="106" t="s">
        <v>26</v>
      </c>
      <c r="H75" s="121"/>
      <c r="I75" s="121"/>
      <c r="J75" s="121"/>
      <c r="K75" s="121"/>
      <c r="L75" s="121"/>
    </row>
    <row r="76" spans="2:12" ht="14.25" thickTop="1">
      <c r="B76" s="305" t="s">
        <v>268</v>
      </c>
      <c r="C76" s="107" t="s">
        <v>269</v>
      </c>
      <c r="D76" s="144">
        <v>2.61078735056697</v>
      </c>
      <c r="E76" s="146"/>
      <c r="F76" s="146"/>
      <c r="G76" s="161">
        <v>0</v>
      </c>
      <c r="H76" s="121"/>
      <c r="I76" s="121"/>
      <c r="J76" s="121"/>
      <c r="K76" s="121"/>
      <c r="L76" s="121"/>
    </row>
    <row r="77" spans="2:12" ht="14.25">
      <c r="B77" s="307"/>
      <c r="C77" s="111" t="s">
        <v>270</v>
      </c>
      <c r="D77" s="162">
        <v>0.9867848650962012</v>
      </c>
      <c r="E77" s="151"/>
      <c r="F77" s="151"/>
      <c r="G77" s="163">
        <v>0</v>
      </c>
      <c r="H77" s="121"/>
      <c r="I77" s="121"/>
      <c r="J77" s="121"/>
      <c r="K77" s="121"/>
      <c r="L77" s="121"/>
    </row>
    <row r="78" spans="2:12" ht="23.25">
      <c r="B78" s="119" t="s">
        <v>27</v>
      </c>
      <c r="C78" s="111" t="s">
        <v>28</v>
      </c>
      <c r="D78" s="162">
        <v>0.9968312391902864</v>
      </c>
      <c r="E78" s="150">
        <v>0.0019918248383679234</v>
      </c>
      <c r="F78" s="158">
        <v>217.4149866628943</v>
      </c>
      <c r="G78" s="163">
        <v>0</v>
      </c>
      <c r="H78" s="121"/>
      <c r="I78" s="121"/>
      <c r="J78" s="121"/>
      <c r="K78" s="121"/>
      <c r="L78" s="121"/>
    </row>
    <row r="79" spans="2:12" ht="23.25">
      <c r="B79" s="119" t="s">
        <v>29</v>
      </c>
      <c r="C79" s="111" t="s">
        <v>30</v>
      </c>
      <c r="D79" s="162">
        <v>0.9945528824219958</v>
      </c>
      <c r="E79" s="150">
        <v>0.0036510225592686595</v>
      </c>
      <c r="F79" s="158">
        <v>165.54077176976185</v>
      </c>
      <c r="G79" s="154">
        <v>1.2147989734539186E-297</v>
      </c>
      <c r="H79" s="121"/>
      <c r="I79" s="121"/>
      <c r="J79" s="121"/>
      <c r="K79" s="121"/>
      <c r="L79" s="121"/>
    </row>
    <row r="80" spans="2:12" ht="23.25">
      <c r="B80" s="119" t="s">
        <v>31</v>
      </c>
      <c r="C80" s="111" t="s">
        <v>17</v>
      </c>
      <c r="D80" s="162">
        <v>0.9880309693729755</v>
      </c>
      <c r="E80" s="150">
        <v>0.006874557368276212</v>
      </c>
      <c r="F80" s="158">
        <v>39.047420391562724</v>
      </c>
      <c r="G80" s="163">
        <v>0</v>
      </c>
      <c r="H80" s="121"/>
      <c r="I80" s="121"/>
      <c r="J80" s="121"/>
      <c r="K80" s="121"/>
      <c r="L80" s="121"/>
    </row>
    <row r="81" spans="2:12" ht="14.25" thickBot="1">
      <c r="B81" s="306" t="s">
        <v>32</v>
      </c>
      <c r="C81" s="308"/>
      <c r="D81" s="116">
        <v>303</v>
      </c>
      <c r="E81" s="156"/>
      <c r="F81" s="156"/>
      <c r="G81" s="118"/>
      <c r="H81" s="121"/>
      <c r="I81" s="121"/>
      <c r="J81" s="121"/>
      <c r="K81" s="121"/>
      <c r="L81" s="121"/>
    </row>
    <row r="82" spans="2:12" ht="14.25" thickTop="1">
      <c r="B82" s="121"/>
      <c r="C82" s="121"/>
      <c r="D82" s="121"/>
      <c r="E82" s="121"/>
      <c r="F82" s="121"/>
      <c r="G82" s="121"/>
      <c r="H82" s="121"/>
      <c r="I82" s="121"/>
      <c r="J82" s="121"/>
      <c r="K82" s="121"/>
      <c r="L82" s="121"/>
    </row>
  </sheetData>
  <sheetProtection/>
  <mergeCells count="29">
    <mergeCell ref="B66:E66"/>
    <mergeCell ref="B74:G74"/>
    <mergeCell ref="B75:C75"/>
    <mergeCell ref="B76:B77"/>
    <mergeCell ref="B81:C81"/>
    <mergeCell ref="B52:L52"/>
    <mergeCell ref="B54:C55"/>
    <mergeCell ref="D54:K54"/>
    <mergeCell ref="L54:L55"/>
    <mergeCell ref="B56:B63"/>
    <mergeCell ref="B64:C64"/>
    <mergeCell ref="B46:H46"/>
    <mergeCell ref="B47:B49"/>
    <mergeCell ref="C47:H47"/>
    <mergeCell ref="C48:D48"/>
    <mergeCell ref="E48:F48"/>
    <mergeCell ref="G48:H48"/>
    <mergeCell ref="B25:G25"/>
    <mergeCell ref="B26:C26"/>
    <mergeCell ref="B27:B35"/>
    <mergeCell ref="B37:G37"/>
    <mergeCell ref="B38:C38"/>
    <mergeCell ref="B39:B41"/>
    <mergeCell ref="B5:F5"/>
    <mergeCell ref="B6:C6"/>
    <mergeCell ref="B7:B8"/>
    <mergeCell ref="B13:G13"/>
    <mergeCell ref="B14:C14"/>
    <mergeCell ref="B15:B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B2:I72"/>
  <sheetViews>
    <sheetView showGridLines="0" zoomScalePageLayoutView="0" workbookViewId="0" topLeftCell="A1">
      <selection activeCell="A1" sqref="A1"/>
    </sheetView>
  </sheetViews>
  <sheetFormatPr defaultColWidth="9.140625" defaultRowHeight="15"/>
  <cols>
    <col min="1" max="1" width="9.00390625" style="168" customWidth="1"/>
    <col min="2" max="2" width="10.7109375" style="0" customWidth="1"/>
    <col min="3" max="3" width="18.8515625" style="0" customWidth="1"/>
    <col min="4" max="5" width="14.140625" style="0" customWidth="1"/>
    <col min="6" max="6" width="11.00390625" style="0" customWidth="1"/>
    <col min="7" max="7" width="12.28125" style="0" bestFit="1" customWidth="1"/>
    <col min="8" max="8" width="11.57421875" style="0" bestFit="1" customWidth="1"/>
    <col min="10" max="10" width="13.00390625" style="0" customWidth="1"/>
    <col min="11" max="13" width="14.00390625" style="0" customWidth="1"/>
    <col min="14" max="14" width="11.421875" style="0" customWidth="1"/>
  </cols>
  <sheetData>
    <row r="1" s="168" customFormat="1" ht="14.25"/>
    <row r="2" spans="2:9" ht="14.25">
      <c r="B2" s="120" t="s">
        <v>286</v>
      </c>
      <c r="C2" s="121"/>
      <c r="D2" s="121"/>
      <c r="E2" s="121"/>
      <c r="F2" s="121"/>
      <c r="G2" s="121"/>
      <c r="H2" s="121"/>
      <c r="I2" s="121"/>
    </row>
    <row r="3" spans="2:9" ht="14.25">
      <c r="B3" s="121"/>
      <c r="C3" s="121"/>
      <c r="D3" s="121"/>
      <c r="E3" s="121"/>
      <c r="F3" s="121"/>
      <c r="G3" s="121"/>
      <c r="H3" s="121"/>
      <c r="I3" s="121"/>
    </row>
    <row r="4" spans="2:9" ht="14.25">
      <c r="B4" s="121"/>
      <c r="C4" s="121"/>
      <c r="D4" s="121"/>
      <c r="E4" s="121"/>
      <c r="F4" s="121"/>
      <c r="G4" s="121"/>
      <c r="H4" s="121"/>
      <c r="I4" s="121"/>
    </row>
    <row r="5" spans="2:9" ht="17.25">
      <c r="B5" s="122" t="s">
        <v>242</v>
      </c>
      <c r="C5" s="121"/>
      <c r="D5" s="121"/>
      <c r="E5" s="121"/>
      <c r="F5" s="121"/>
      <c r="G5" s="121"/>
      <c r="H5" s="121"/>
      <c r="I5" s="121"/>
    </row>
    <row r="6" spans="2:9" ht="14.25">
      <c r="B6" s="121"/>
      <c r="C6" s="121"/>
      <c r="D6" s="121"/>
      <c r="E6" s="121"/>
      <c r="F6" s="121"/>
      <c r="G6" s="121"/>
      <c r="H6" s="121"/>
      <c r="I6" s="121"/>
    </row>
    <row r="7" spans="2:9" ht="75" customHeight="1" thickBot="1">
      <c r="B7" s="302" t="s">
        <v>243</v>
      </c>
      <c r="C7" s="302"/>
      <c r="D7" s="302"/>
      <c r="E7" s="302"/>
      <c r="F7" s="302"/>
      <c r="G7" s="121"/>
      <c r="H7" s="121"/>
      <c r="I7" s="121"/>
    </row>
    <row r="8" spans="2:9" ht="72" customHeight="1" thickBot="1" thickTop="1">
      <c r="B8" s="303"/>
      <c r="C8" s="304"/>
      <c r="D8" s="104" t="s">
        <v>287</v>
      </c>
      <c r="E8" s="105" t="s">
        <v>288</v>
      </c>
      <c r="F8" s="106" t="s">
        <v>289</v>
      </c>
      <c r="G8" s="121"/>
      <c r="H8" s="121"/>
      <c r="I8" s="121"/>
    </row>
    <row r="9" spans="2:9" ht="14.25" thickTop="1">
      <c r="B9" s="305" t="s">
        <v>246</v>
      </c>
      <c r="C9" s="107" t="s">
        <v>37</v>
      </c>
      <c r="D9" s="108">
        <v>303</v>
      </c>
      <c r="E9" s="123">
        <v>303</v>
      </c>
      <c r="F9" s="124">
        <v>303</v>
      </c>
      <c r="G9" s="121"/>
      <c r="H9" s="121"/>
      <c r="I9" s="121"/>
    </row>
    <row r="10" spans="2:9" ht="14.25" thickBot="1">
      <c r="B10" s="306"/>
      <c r="C10" s="115" t="s">
        <v>247</v>
      </c>
      <c r="D10" s="116">
        <v>0</v>
      </c>
      <c r="E10" s="125">
        <v>0</v>
      </c>
      <c r="F10" s="126">
        <v>0</v>
      </c>
      <c r="G10" s="121"/>
      <c r="H10" s="121"/>
      <c r="I10" s="121"/>
    </row>
    <row r="11" spans="2:9" ht="14.25" thickTop="1">
      <c r="B11" s="121"/>
      <c r="C11" s="121"/>
      <c r="D11" s="121"/>
      <c r="E11" s="121"/>
      <c r="F11" s="121"/>
      <c r="G11" s="121"/>
      <c r="H11" s="121"/>
      <c r="I11" s="121"/>
    </row>
    <row r="12" spans="2:9" ht="14.25">
      <c r="B12" s="121"/>
      <c r="C12" s="121"/>
      <c r="D12" s="121"/>
      <c r="E12" s="121"/>
      <c r="F12" s="121"/>
      <c r="G12" s="121"/>
      <c r="H12" s="121"/>
      <c r="I12" s="121"/>
    </row>
    <row r="13" spans="2:9" ht="17.25">
      <c r="B13" s="122" t="s">
        <v>248</v>
      </c>
      <c r="C13" s="121"/>
      <c r="D13" s="121"/>
      <c r="E13" s="121"/>
      <c r="F13" s="121"/>
      <c r="G13" s="121"/>
      <c r="H13" s="121"/>
      <c r="I13" s="121"/>
    </row>
    <row r="14" spans="2:9" ht="14.25">
      <c r="B14" s="121"/>
      <c r="C14" s="121"/>
      <c r="D14" s="121"/>
      <c r="E14" s="121"/>
      <c r="F14" s="121"/>
      <c r="G14" s="121"/>
      <c r="H14" s="121"/>
      <c r="I14" s="121"/>
    </row>
    <row r="15" spans="2:9" ht="14.25" thickBot="1">
      <c r="B15" s="302" t="s">
        <v>287</v>
      </c>
      <c r="C15" s="302"/>
      <c r="D15" s="302"/>
      <c r="E15" s="302"/>
      <c r="F15" s="302"/>
      <c r="G15" s="302"/>
      <c r="H15" s="121"/>
      <c r="I15" s="121"/>
    </row>
    <row r="16" spans="2:9" ht="24.75" thickBot="1" thickTop="1">
      <c r="B16" s="303"/>
      <c r="C16" s="304"/>
      <c r="D16" s="104" t="s">
        <v>33</v>
      </c>
      <c r="E16" s="105" t="s">
        <v>34</v>
      </c>
      <c r="F16" s="105" t="s">
        <v>35</v>
      </c>
      <c r="G16" s="106" t="s">
        <v>36</v>
      </c>
      <c r="H16" s="121"/>
      <c r="I16" s="121"/>
    </row>
    <row r="17" spans="2:9" ht="14.25" thickTop="1">
      <c r="B17" s="305" t="s">
        <v>37</v>
      </c>
      <c r="C17" s="107" t="s">
        <v>290</v>
      </c>
      <c r="D17" s="108">
        <v>297</v>
      </c>
      <c r="E17" s="109">
        <v>98.01980198019803</v>
      </c>
      <c r="F17" s="109">
        <v>98.01980198019803</v>
      </c>
      <c r="G17" s="110">
        <v>98.01980198019803</v>
      </c>
      <c r="H17" s="121"/>
      <c r="I17" s="121"/>
    </row>
    <row r="18" spans="2:9" ht="14.25">
      <c r="B18" s="307"/>
      <c r="C18" s="111" t="s">
        <v>291</v>
      </c>
      <c r="D18" s="112">
        <v>3</v>
      </c>
      <c r="E18" s="164">
        <v>0.9900990099009901</v>
      </c>
      <c r="F18" s="164">
        <v>0.9900990099009901</v>
      </c>
      <c r="G18" s="114">
        <v>99.00990099009901</v>
      </c>
      <c r="H18" s="121"/>
      <c r="I18" s="121"/>
    </row>
    <row r="19" spans="2:9" ht="14.25">
      <c r="B19" s="307"/>
      <c r="C19" s="111" t="s">
        <v>292</v>
      </c>
      <c r="D19" s="112">
        <v>1</v>
      </c>
      <c r="E19" s="164">
        <v>0.33003300330033003</v>
      </c>
      <c r="F19" s="164">
        <v>0.33003300330033003</v>
      </c>
      <c r="G19" s="114">
        <v>99.33993399339934</v>
      </c>
      <c r="H19" s="121"/>
      <c r="I19" s="121"/>
    </row>
    <row r="20" spans="2:9" ht="14.25">
      <c r="B20" s="307"/>
      <c r="C20" s="111" t="s">
        <v>293</v>
      </c>
      <c r="D20" s="112">
        <v>2</v>
      </c>
      <c r="E20" s="164">
        <v>0.6600660066006601</v>
      </c>
      <c r="F20" s="164">
        <v>0.6600660066006601</v>
      </c>
      <c r="G20" s="114">
        <v>100</v>
      </c>
      <c r="H20" s="121"/>
      <c r="I20" s="121"/>
    </row>
    <row r="21" spans="2:9" ht="14.25" thickBot="1">
      <c r="B21" s="306"/>
      <c r="C21" s="115" t="s">
        <v>24</v>
      </c>
      <c r="D21" s="116">
        <v>303</v>
      </c>
      <c r="E21" s="117">
        <v>100</v>
      </c>
      <c r="F21" s="117">
        <v>100</v>
      </c>
      <c r="G21" s="118"/>
      <c r="H21" s="121"/>
      <c r="I21" s="121"/>
    </row>
    <row r="22" spans="2:9" ht="14.25" thickTop="1">
      <c r="B22" s="121"/>
      <c r="C22" s="121"/>
      <c r="D22" s="121"/>
      <c r="E22" s="121"/>
      <c r="F22" s="121"/>
      <c r="G22" s="121"/>
      <c r="H22" s="121"/>
      <c r="I22" s="121"/>
    </row>
    <row r="23" spans="2:9" ht="14.25" thickBot="1">
      <c r="B23" s="302" t="s">
        <v>288</v>
      </c>
      <c r="C23" s="302"/>
      <c r="D23" s="302"/>
      <c r="E23" s="302"/>
      <c r="F23" s="302"/>
      <c r="G23" s="302"/>
      <c r="H23" s="121"/>
      <c r="I23" s="121"/>
    </row>
    <row r="24" spans="2:9" ht="24.75" thickBot="1" thickTop="1">
      <c r="B24" s="303"/>
      <c r="C24" s="304"/>
      <c r="D24" s="104" t="s">
        <v>33</v>
      </c>
      <c r="E24" s="105" t="s">
        <v>34</v>
      </c>
      <c r="F24" s="105" t="s">
        <v>35</v>
      </c>
      <c r="G24" s="106" t="s">
        <v>36</v>
      </c>
      <c r="H24" s="121"/>
      <c r="I24" s="121"/>
    </row>
    <row r="25" spans="2:9" ht="14.25" thickTop="1">
      <c r="B25" s="305" t="s">
        <v>37</v>
      </c>
      <c r="C25" s="107" t="s">
        <v>290</v>
      </c>
      <c r="D25" s="108">
        <v>300</v>
      </c>
      <c r="E25" s="109">
        <v>99.00990099009901</v>
      </c>
      <c r="F25" s="109">
        <v>99.00990099009901</v>
      </c>
      <c r="G25" s="110">
        <v>99.00990099009901</v>
      </c>
      <c r="H25" s="121"/>
      <c r="I25" s="121"/>
    </row>
    <row r="26" spans="2:9" ht="14.25">
      <c r="B26" s="307"/>
      <c r="C26" s="111" t="s">
        <v>291</v>
      </c>
      <c r="D26" s="112">
        <v>1</v>
      </c>
      <c r="E26" s="164">
        <v>0.33003300330033003</v>
      </c>
      <c r="F26" s="164">
        <v>0.33003300330033003</v>
      </c>
      <c r="G26" s="114">
        <v>99.33993399339934</v>
      </c>
      <c r="H26" s="121"/>
      <c r="I26" s="121"/>
    </row>
    <row r="27" spans="2:9" ht="14.25">
      <c r="B27" s="307"/>
      <c r="C27" s="111" t="s">
        <v>293</v>
      </c>
      <c r="D27" s="112">
        <v>2</v>
      </c>
      <c r="E27" s="164">
        <v>0.6600660066006601</v>
      </c>
      <c r="F27" s="164">
        <v>0.6600660066006601</v>
      </c>
      <c r="G27" s="114">
        <v>100</v>
      </c>
      <c r="H27" s="121"/>
      <c r="I27" s="121"/>
    </row>
    <row r="28" spans="2:9" ht="14.25" thickBot="1">
      <c r="B28" s="306"/>
      <c r="C28" s="115" t="s">
        <v>24</v>
      </c>
      <c r="D28" s="116">
        <v>303</v>
      </c>
      <c r="E28" s="117">
        <v>100</v>
      </c>
      <c r="F28" s="117">
        <v>100</v>
      </c>
      <c r="G28" s="118"/>
      <c r="H28" s="121"/>
      <c r="I28" s="121"/>
    </row>
    <row r="29" spans="2:9" ht="14.25" thickTop="1">
      <c r="B29" s="121"/>
      <c r="C29" s="121"/>
      <c r="D29" s="121"/>
      <c r="E29" s="121"/>
      <c r="F29" s="121"/>
      <c r="G29" s="121"/>
      <c r="H29" s="121"/>
      <c r="I29" s="121"/>
    </row>
    <row r="30" spans="2:9" ht="14.25" thickBot="1">
      <c r="B30" s="302" t="s">
        <v>289</v>
      </c>
      <c r="C30" s="302"/>
      <c r="D30" s="302"/>
      <c r="E30" s="302"/>
      <c r="F30" s="302"/>
      <c r="G30" s="302"/>
      <c r="H30" s="121"/>
      <c r="I30" s="121"/>
    </row>
    <row r="31" spans="2:9" ht="24.75" thickBot="1" thickTop="1">
      <c r="B31" s="303"/>
      <c r="C31" s="304"/>
      <c r="D31" s="104" t="s">
        <v>33</v>
      </c>
      <c r="E31" s="105" t="s">
        <v>34</v>
      </c>
      <c r="F31" s="105" t="s">
        <v>35</v>
      </c>
      <c r="G31" s="106" t="s">
        <v>36</v>
      </c>
      <c r="H31" s="121"/>
      <c r="I31" s="121"/>
    </row>
    <row r="32" spans="2:9" ht="14.25" thickTop="1">
      <c r="B32" s="305" t="s">
        <v>37</v>
      </c>
      <c r="C32" s="107" t="s">
        <v>282</v>
      </c>
      <c r="D32" s="108">
        <v>3</v>
      </c>
      <c r="E32" s="159">
        <v>0.9900990099009901</v>
      </c>
      <c r="F32" s="159">
        <v>0.9900990099009901</v>
      </c>
      <c r="G32" s="160">
        <v>0.9900990099009901</v>
      </c>
      <c r="H32" s="121"/>
      <c r="I32" s="121"/>
    </row>
    <row r="33" spans="2:9" ht="14.25">
      <c r="B33" s="307"/>
      <c r="C33" s="111" t="s">
        <v>249</v>
      </c>
      <c r="D33" s="112">
        <v>300</v>
      </c>
      <c r="E33" s="113">
        <v>99.00990099009901</v>
      </c>
      <c r="F33" s="113">
        <v>99.00990099009901</v>
      </c>
      <c r="G33" s="114">
        <v>100</v>
      </c>
      <c r="H33" s="121"/>
      <c r="I33" s="121"/>
    </row>
    <row r="34" spans="2:9" ht="14.25" thickBot="1">
      <c r="B34" s="306"/>
      <c r="C34" s="115" t="s">
        <v>24</v>
      </c>
      <c r="D34" s="116">
        <v>303</v>
      </c>
      <c r="E34" s="117">
        <v>100</v>
      </c>
      <c r="F34" s="117">
        <v>100</v>
      </c>
      <c r="G34" s="118"/>
      <c r="H34" s="121"/>
      <c r="I34" s="121"/>
    </row>
    <row r="35" spans="2:9" ht="14.25" thickTop="1">
      <c r="B35" s="121"/>
      <c r="C35" s="121"/>
      <c r="D35" s="121"/>
      <c r="E35" s="121"/>
      <c r="F35" s="121"/>
      <c r="G35" s="121"/>
      <c r="H35" s="121"/>
      <c r="I35" s="121"/>
    </row>
    <row r="36" spans="2:9" ht="14.25">
      <c r="B36" s="121"/>
      <c r="C36" s="121"/>
      <c r="D36" s="121"/>
      <c r="E36" s="121"/>
      <c r="F36" s="121"/>
      <c r="G36" s="121"/>
      <c r="H36" s="121"/>
      <c r="I36" s="121"/>
    </row>
    <row r="37" spans="2:9" ht="17.25">
      <c r="B37" s="122" t="s">
        <v>38</v>
      </c>
      <c r="C37" s="121"/>
      <c r="D37" s="121"/>
      <c r="E37" s="121"/>
      <c r="F37" s="121"/>
      <c r="G37" s="121"/>
      <c r="H37" s="121"/>
      <c r="I37" s="121"/>
    </row>
    <row r="38" spans="2:9" ht="14.25">
      <c r="B38" s="121"/>
      <c r="C38" s="121"/>
      <c r="D38" s="121"/>
      <c r="E38" s="121"/>
      <c r="F38" s="121"/>
      <c r="G38" s="121"/>
      <c r="H38" s="121"/>
      <c r="I38" s="121"/>
    </row>
    <row r="39" spans="2:9" ht="14.25" thickBot="1">
      <c r="B39" s="302" t="s">
        <v>250</v>
      </c>
      <c r="C39" s="302"/>
      <c r="D39" s="302"/>
      <c r="E39" s="302"/>
      <c r="F39" s="302"/>
      <c r="G39" s="302"/>
      <c r="H39" s="302"/>
      <c r="I39" s="121"/>
    </row>
    <row r="40" spans="2:9" ht="14.25" thickTop="1">
      <c r="B40" s="309"/>
      <c r="C40" s="312" t="s">
        <v>251</v>
      </c>
      <c r="D40" s="313"/>
      <c r="E40" s="313"/>
      <c r="F40" s="313"/>
      <c r="G40" s="313"/>
      <c r="H40" s="314"/>
      <c r="I40" s="121"/>
    </row>
    <row r="41" spans="2:9" ht="14.25">
      <c r="B41" s="310"/>
      <c r="C41" s="315" t="s">
        <v>37</v>
      </c>
      <c r="D41" s="316"/>
      <c r="E41" s="316" t="s">
        <v>247</v>
      </c>
      <c r="F41" s="316"/>
      <c r="G41" s="316" t="s">
        <v>24</v>
      </c>
      <c r="H41" s="317"/>
      <c r="I41" s="121"/>
    </row>
    <row r="42" spans="2:9" ht="14.25" thickBot="1">
      <c r="B42" s="311"/>
      <c r="C42" s="132" t="s">
        <v>246</v>
      </c>
      <c r="D42" s="133" t="s">
        <v>34</v>
      </c>
      <c r="E42" s="133" t="s">
        <v>246</v>
      </c>
      <c r="F42" s="133" t="s">
        <v>34</v>
      </c>
      <c r="G42" s="133" t="s">
        <v>246</v>
      </c>
      <c r="H42" s="134" t="s">
        <v>34</v>
      </c>
      <c r="I42" s="121"/>
    </row>
    <row r="43" spans="2:9" ht="70.5" thickBot="1" thickTop="1">
      <c r="B43" s="135" t="s">
        <v>294</v>
      </c>
      <c r="C43" s="129">
        <v>303</v>
      </c>
      <c r="D43" s="136">
        <v>1</v>
      </c>
      <c r="E43" s="137">
        <v>0</v>
      </c>
      <c r="F43" s="136">
        <v>0</v>
      </c>
      <c r="G43" s="137">
        <v>303</v>
      </c>
      <c r="H43" s="138">
        <v>1</v>
      </c>
      <c r="I43" s="121"/>
    </row>
    <row r="44" spans="2:9" ht="14.25" thickTop="1">
      <c r="B44" s="121"/>
      <c r="C44" s="121"/>
      <c r="D44" s="121"/>
      <c r="E44" s="121"/>
      <c r="F44" s="121"/>
      <c r="G44" s="121"/>
      <c r="H44" s="121"/>
      <c r="I44" s="121"/>
    </row>
    <row r="45" spans="2:9" ht="14.25">
      <c r="B45" s="302" t="s">
        <v>295</v>
      </c>
      <c r="C45" s="302"/>
      <c r="D45" s="302"/>
      <c r="E45" s="302"/>
      <c r="F45" s="302"/>
      <c r="G45" s="302"/>
      <c r="H45" s="121"/>
      <c r="I45" s="121"/>
    </row>
    <row r="46" spans="2:9" ht="14.25" thickBot="1">
      <c r="B46" s="139" t="s">
        <v>254</v>
      </c>
      <c r="C46" s="121"/>
      <c r="D46" s="121"/>
      <c r="E46" s="121"/>
      <c r="F46" s="121"/>
      <c r="G46" s="121"/>
      <c r="H46" s="121"/>
      <c r="I46" s="121"/>
    </row>
    <row r="47" spans="2:9" ht="14.25" thickTop="1">
      <c r="B47" s="318"/>
      <c r="C47" s="319"/>
      <c r="D47" s="312" t="s">
        <v>288</v>
      </c>
      <c r="E47" s="313"/>
      <c r="F47" s="313"/>
      <c r="G47" s="314" t="s">
        <v>24</v>
      </c>
      <c r="H47" s="121"/>
      <c r="I47" s="121"/>
    </row>
    <row r="48" spans="2:9" ht="24" thickBot="1">
      <c r="B48" s="320"/>
      <c r="C48" s="321"/>
      <c r="D48" s="132" t="s">
        <v>290</v>
      </c>
      <c r="E48" s="133" t="s">
        <v>291</v>
      </c>
      <c r="F48" s="133" t="s">
        <v>293</v>
      </c>
      <c r="G48" s="322"/>
      <c r="H48" s="121"/>
      <c r="I48" s="121"/>
    </row>
    <row r="49" spans="2:9" ht="14.25" thickTop="1">
      <c r="B49" s="305" t="s">
        <v>287</v>
      </c>
      <c r="C49" s="107" t="s">
        <v>290</v>
      </c>
      <c r="D49" s="108">
        <v>297</v>
      </c>
      <c r="E49" s="123">
        <v>0</v>
      </c>
      <c r="F49" s="123">
        <v>0</v>
      </c>
      <c r="G49" s="124">
        <v>297</v>
      </c>
      <c r="H49" s="121"/>
      <c r="I49" s="121"/>
    </row>
    <row r="50" spans="2:9" ht="14.25">
      <c r="B50" s="307"/>
      <c r="C50" s="111" t="s">
        <v>291</v>
      </c>
      <c r="D50" s="112">
        <v>2</v>
      </c>
      <c r="E50" s="140">
        <v>1</v>
      </c>
      <c r="F50" s="140">
        <v>0</v>
      </c>
      <c r="G50" s="141">
        <v>3</v>
      </c>
      <c r="H50" s="121"/>
      <c r="I50" s="121"/>
    </row>
    <row r="51" spans="2:9" ht="14.25">
      <c r="B51" s="307"/>
      <c r="C51" s="111" t="s">
        <v>292</v>
      </c>
      <c r="D51" s="112">
        <v>1</v>
      </c>
      <c r="E51" s="140">
        <v>0</v>
      </c>
      <c r="F51" s="140">
        <v>0</v>
      </c>
      <c r="G51" s="141">
        <v>1</v>
      </c>
      <c r="H51" s="121"/>
      <c r="I51" s="121"/>
    </row>
    <row r="52" spans="2:9" ht="14.25">
      <c r="B52" s="307"/>
      <c r="C52" s="111" t="s">
        <v>293</v>
      </c>
      <c r="D52" s="112">
        <v>0</v>
      </c>
      <c r="E52" s="140">
        <v>0</v>
      </c>
      <c r="F52" s="140">
        <v>2</v>
      </c>
      <c r="G52" s="141">
        <v>2</v>
      </c>
      <c r="H52" s="121"/>
      <c r="I52" s="121"/>
    </row>
    <row r="53" spans="2:9" ht="14.25" thickBot="1">
      <c r="B53" s="306" t="s">
        <v>24</v>
      </c>
      <c r="C53" s="308"/>
      <c r="D53" s="116">
        <v>300</v>
      </c>
      <c r="E53" s="125">
        <v>1</v>
      </c>
      <c r="F53" s="125">
        <v>2</v>
      </c>
      <c r="G53" s="126">
        <v>303</v>
      </c>
      <c r="H53" s="121"/>
      <c r="I53" s="121"/>
    </row>
    <row r="54" spans="2:9" ht="14.25" thickTop="1">
      <c r="B54" s="121"/>
      <c r="C54" s="121"/>
      <c r="D54" s="121"/>
      <c r="E54" s="121"/>
      <c r="F54" s="121"/>
      <c r="G54" s="121"/>
      <c r="H54" s="121"/>
      <c r="I54" s="121"/>
    </row>
    <row r="55" spans="2:9" ht="14.25" thickBot="1">
      <c r="B55" s="302" t="s">
        <v>255</v>
      </c>
      <c r="C55" s="302"/>
      <c r="D55" s="302"/>
      <c r="E55" s="302"/>
      <c r="F55" s="121"/>
      <c r="G55" s="121"/>
      <c r="H55" s="121"/>
      <c r="I55" s="121"/>
    </row>
    <row r="56" spans="2:9" ht="24.75" thickBot="1" thickTop="1">
      <c r="B56" s="142"/>
      <c r="C56" s="104" t="s">
        <v>25</v>
      </c>
      <c r="D56" s="105" t="s">
        <v>256</v>
      </c>
      <c r="E56" s="106" t="s">
        <v>257</v>
      </c>
      <c r="F56" s="121"/>
      <c r="G56" s="121"/>
      <c r="H56" s="121"/>
      <c r="I56" s="121"/>
    </row>
    <row r="57" spans="2:9" ht="23.25" thickTop="1">
      <c r="B57" s="143" t="s">
        <v>260</v>
      </c>
      <c r="C57" s="144">
        <v>403.32666666666665</v>
      </c>
      <c r="D57" s="123">
        <v>6</v>
      </c>
      <c r="E57" s="157">
        <v>5.385897353210908E-84</v>
      </c>
      <c r="F57" s="121"/>
      <c r="G57" s="121"/>
      <c r="H57" s="121"/>
      <c r="I57" s="121"/>
    </row>
    <row r="58" spans="2:9" ht="23.25">
      <c r="B58" s="148" t="s">
        <v>262</v>
      </c>
      <c r="C58" s="149">
        <v>33.660921612948414</v>
      </c>
      <c r="D58" s="140">
        <v>6</v>
      </c>
      <c r="E58" s="154">
        <v>7.82136881203806E-06</v>
      </c>
      <c r="F58" s="121"/>
      <c r="G58" s="121"/>
      <c r="H58" s="121"/>
      <c r="I58" s="121"/>
    </row>
    <row r="59" spans="2:9" ht="34.5">
      <c r="B59" s="148" t="s">
        <v>264</v>
      </c>
      <c r="C59" s="149">
        <v>228.99724711940308</v>
      </c>
      <c r="D59" s="140">
        <v>1</v>
      </c>
      <c r="E59" s="154">
        <v>9.863437563398053E-52</v>
      </c>
      <c r="F59" s="121"/>
      <c r="G59" s="121"/>
      <c r="H59" s="121"/>
      <c r="I59" s="121"/>
    </row>
    <row r="60" spans="2:9" ht="23.25" thickBot="1">
      <c r="B60" s="155" t="s">
        <v>32</v>
      </c>
      <c r="C60" s="116">
        <v>303</v>
      </c>
      <c r="D60" s="156"/>
      <c r="E60" s="118"/>
      <c r="F60" s="121"/>
      <c r="G60" s="121"/>
      <c r="H60" s="121"/>
      <c r="I60" s="121"/>
    </row>
    <row r="61" spans="2:9" ht="14.25" thickTop="1">
      <c r="B61" s="121"/>
      <c r="C61" s="121"/>
      <c r="D61" s="121"/>
      <c r="E61" s="121"/>
      <c r="F61" s="121"/>
      <c r="G61" s="121"/>
      <c r="H61" s="121"/>
      <c r="I61" s="121"/>
    </row>
    <row r="62" spans="2:9" ht="14.25">
      <c r="B62" s="121"/>
      <c r="C62" s="121"/>
      <c r="D62" s="121"/>
      <c r="E62" s="121"/>
      <c r="F62" s="121"/>
      <c r="G62" s="121"/>
      <c r="H62" s="121"/>
      <c r="I62" s="121"/>
    </row>
    <row r="63" spans="2:9" ht="14.25" thickBot="1">
      <c r="B63" s="302" t="s">
        <v>265</v>
      </c>
      <c r="C63" s="302"/>
      <c r="D63" s="302"/>
      <c r="E63" s="302"/>
      <c r="F63" s="302"/>
      <c r="G63" s="302"/>
      <c r="H63" s="121"/>
      <c r="I63" s="121"/>
    </row>
    <row r="64" spans="2:9" ht="15" thickBot="1" thickTop="1">
      <c r="B64" s="303"/>
      <c r="C64" s="304"/>
      <c r="D64" s="104" t="s">
        <v>25</v>
      </c>
      <c r="E64" s="105" t="s">
        <v>266</v>
      </c>
      <c r="F64" s="105" t="s">
        <v>267</v>
      </c>
      <c r="G64" s="106" t="s">
        <v>26</v>
      </c>
      <c r="H64" s="121"/>
      <c r="I64" s="121"/>
    </row>
    <row r="65" spans="2:9" ht="14.25" thickTop="1">
      <c r="B65" s="305" t="s">
        <v>268</v>
      </c>
      <c r="C65" s="107" t="s">
        <v>269</v>
      </c>
      <c r="D65" s="144">
        <v>1.153737886658452</v>
      </c>
      <c r="E65" s="146"/>
      <c r="F65" s="146"/>
      <c r="G65" s="157">
        <v>5.385897353210908E-84</v>
      </c>
      <c r="H65" s="121"/>
      <c r="I65" s="121"/>
    </row>
    <row r="66" spans="2:9" ht="14.25">
      <c r="B66" s="307"/>
      <c r="C66" s="111" t="s">
        <v>270</v>
      </c>
      <c r="D66" s="162">
        <v>0.8158158833680278</v>
      </c>
      <c r="E66" s="151"/>
      <c r="F66" s="151"/>
      <c r="G66" s="154">
        <v>5.385897353210908E-84</v>
      </c>
      <c r="H66" s="121"/>
      <c r="I66" s="121"/>
    </row>
    <row r="67" spans="2:9" ht="23.25">
      <c r="B67" s="119" t="s">
        <v>27</v>
      </c>
      <c r="C67" s="111" t="s">
        <v>28</v>
      </c>
      <c r="D67" s="162">
        <v>0.8707864435076484</v>
      </c>
      <c r="E67" s="150">
        <v>0.1024800799046651</v>
      </c>
      <c r="F67" s="158">
        <v>30.727608430989896</v>
      </c>
      <c r="G67" s="154">
        <v>8.192925541616414E-95</v>
      </c>
      <c r="H67" s="121"/>
      <c r="I67" s="121"/>
    </row>
    <row r="68" spans="2:9" ht="23.25">
      <c r="B68" s="119" t="s">
        <v>29</v>
      </c>
      <c r="C68" s="111" t="s">
        <v>30</v>
      </c>
      <c r="D68" s="162">
        <v>0.7074999179904226</v>
      </c>
      <c r="E68" s="150">
        <v>0.14428043662393641</v>
      </c>
      <c r="F68" s="158">
        <v>17.368659443696004</v>
      </c>
      <c r="G68" s="154">
        <v>2.7126700483581513E-47</v>
      </c>
      <c r="H68" s="121"/>
      <c r="I68" s="121"/>
    </row>
    <row r="69" spans="2:9" ht="23.25">
      <c r="B69" s="119" t="s">
        <v>31</v>
      </c>
      <c r="C69" s="111" t="s">
        <v>17</v>
      </c>
      <c r="D69" s="162">
        <v>0.6635825314581788</v>
      </c>
      <c r="E69" s="150">
        <v>0.1821271981700947</v>
      </c>
      <c r="F69" s="158">
        <v>16.71758522720397</v>
      </c>
      <c r="G69" s="154">
        <v>9.75942779410336E-63</v>
      </c>
      <c r="H69" s="121"/>
      <c r="I69" s="121"/>
    </row>
    <row r="70" spans="2:9" ht="14.25" thickBot="1">
      <c r="B70" s="306" t="s">
        <v>32</v>
      </c>
      <c r="C70" s="308"/>
      <c r="D70" s="116">
        <v>303</v>
      </c>
      <c r="E70" s="156"/>
      <c r="F70" s="156"/>
      <c r="G70" s="118"/>
      <c r="H70" s="121"/>
      <c r="I70" s="121"/>
    </row>
    <row r="71" spans="2:9" ht="14.25" thickTop="1">
      <c r="B71" s="121"/>
      <c r="C71" s="121"/>
      <c r="D71" s="121"/>
      <c r="E71" s="121"/>
      <c r="F71" s="121"/>
      <c r="G71" s="121"/>
      <c r="H71" s="121"/>
      <c r="I71" s="121"/>
    </row>
    <row r="72" spans="2:9" ht="14.25">
      <c r="B72" s="121"/>
      <c r="C72" s="121"/>
      <c r="D72" s="121"/>
      <c r="E72" s="121"/>
      <c r="F72" s="121"/>
      <c r="G72" s="121"/>
      <c r="H72" s="121"/>
      <c r="I72" s="121"/>
    </row>
  </sheetData>
  <sheetProtection/>
  <mergeCells count="29">
    <mergeCell ref="B63:G63"/>
    <mergeCell ref="B64:C64"/>
    <mergeCell ref="B65:B66"/>
    <mergeCell ref="B70:C70"/>
    <mergeCell ref="B47:C48"/>
    <mergeCell ref="D47:F47"/>
    <mergeCell ref="G47:G48"/>
    <mergeCell ref="B49:B52"/>
    <mergeCell ref="B53:C53"/>
    <mergeCell ref="B55:E55"/>
    <mergeCell ref="B40:B42"/>
    <mergeCell ref="C40:H40"/>
    <mergeCell ref="C41:D41"/>
    <mergeCell ref="E41:F41"/>
    <mergeCell ref="G41:H41"/>
    <mergeCell ref="B45:G45"/>
    <mergeCell ref="B24:C24"/>
    <mergeCell ref="B25:B28"/>
    <mergeCell ref="B30:G30"/>
    <mergeCell ref="B31:C31"/>
    <mergeCell ref="B32:B34"/>
    <mergeCell ref="B39:H39"/>
    <mergeCell ref="B7:F7"/>
    <mergeCell ref="B8:C8"/>
    <mergeCell ref="B9:B10"/>
    <mergeCell ref="B15:G15"/>
    <mergeCell ref="B17:B21"/>
    <mergeCell ref="B23:G23"/>
    <mergeCell ref="B16:C1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B2:I75"/>
  <sheetViews>
    <sheetView showGridLines="0" zoomScalePageLayoutView="0" workbookViewId="0" topLeftCell="A1">
      <selection activeCell="A1" sqref="A1"/>
    </sheetView>
  </sheetViews>
  <sheetFormatPr defaultColWidth="9.140625" defaultRowHeight="15"/>
  <cols>
    <col min="1" max="1" width="9.00390625" style="168" customWidth="1"/>
    <col min="2" max="2" width="10.7109375" style="0" customWidth="1"/>
    <col min="3" max="3" width="23.00390625" style="0" customWidth="1"/>
    <col min="10" max="13" width="15.140625" style="0" customWidth="1"/>
  </cols>
  <sheetData>
    <row r="1" s="168" customFormat="1" ht="14.25"/>
    <row r="2" spans="2:9" ht="14.25">
      <c r="B2" s="120" t="s">
        <v>296</v>
      </c>
      <c r="C2" s="121"/>
      <c r="D2" s="121"/>
      <c r="E2" s="121"/>
      <c r="F2" s="121"/>
      <c r="G2" s="121"/>
      <c r="H2" s="121"/>
      <c r="I2" s="121"/>
    </row>
    <row r="3" spans="2:9" ht="14.25">
      <c r="B3" s="121"/>
      <c r="C3" s="121"/>
      <c r="D3" s="121"/>
      <c r="E3" s="121"/>
      <c r="F3" s="121"/>
      <c r="G3" s="121"/>
      <c r="H3" s="121"/>
      <c r="I3" s="121"/>
    </row>
    <row r="4" spans="2:9" ht="14.25">
      <c r="B4" s="121"/>
      <c r="C4" s="121"/>
      <c r="D4" s="121"/>
      <c r="E4" s="121"/>
      <c r="F4" s="121"/>
      <c r="G4" s="121"/>
      <c r="H4" s="121"/>
      <c r="I4" s="121"/>
    </row>
    <row r="5" spans="2:9" ht="17.25">
      <c r="B5" s="122" t="s">
        <v>242</v>
      </c>
      <c r="C5" s="121"/>
      <c r="D5" s="121"/>
      <c r="E5" s="121"/>
      <c r="F5" s="121"/>
      <c r="G5" s="121"/>
      <c r="H5" s="121"/>
      <c r="I5" s="121"/>
    </row>
    <row r="6" spans="2:9" ht="14.25">
      <c r="B6" s="121"/>
      <c r="C6" s="121"/>
      <c r="D6" s="121"/>
      <c r="E6" s="121"/>
      <c r="F6" s="121"/>
      <c r="G6" s="121"/>
      <c r="H6" s="121"/>
      <c r="I6" s="121"/>
    </row>
    <row r="7" spans="2:9" ht="75" customHeight="1" thickBot="1">
      <c r="B7" s="302" t="s">
        <v>243</v>
      </c>
      <c r="C7" s="302"/>
      <c r="D7" s="302"/>
      <c r="E7" s="302"/>
      <c r="F7" s="302"/>
      <c r="G7" s="121"/>
      <c r="H7" s="121"/>
      <c r="I7" s="121"/>
    </row>
    <row r="8" spans="2:9" ht="48" thickBot="1" thickTop="1">
      <c r="B8" s="303"/>
      <c r="C8" s="304"/>
      <c r="D8" s="104" t="s">
        <v>297</v>
      </c>
      <c r="E8" s="105" t="s">
        <v>298</v>
      </c>
      <c r="F8" s="106" t="s">
        <v>299</v>
      </c>
      <c r="G8" s="121"/>
      <c r="H8" s="121"/>
      <c r="I8" s="121"/>
    </row>
    <row r="9" spans="2:9" ht="14.25" thickTop="1">
      <c r="B9" s="305" t="s">
        <v>246</v>
      </c>
      <c r="C9" s="107" t="s">
        <v>37</v>
      </c>
      <c r="D9" s="108">
        <v>303</v>
      </c>
      <c r="E9" s="123">
        <v>303</v>
      </c>
      <c r="F9" s="124">
        <v>303</v>
      </c>
      <c r="G9" s="121"/>
      <c r="H9" s="121"/>
      <c r="I9" s="121"/>
    </row>
    <row r="10" spans="2:9" ht="14.25" thickBot="1">
      <c r="B10" s="306"/>
      <c r="C10" s="115" t="s">
        <v>247</v>
      </c>
      <c r="D10" s="116">
        <v>0</v>
      </c>
      <c r="E10" s="125">
        <v>0</v>
      </c>
      <c r="F10" s="126">
        <v>0</v>
      </c>
      <c r="G10" s="121"/>
      <c r="H10" s="121"/>
      <c r="I10" s="121"/>
    </row>
    <row r="11" spans="2:9" ht="14.25" thickTop="1">
      <c r="B11" s="121"/>
      <c r="C11" s="121"/>
      <c r="D11" s="121"/>
      <c r="E11" s="121"/>
      <c r="F11" s="121"/>
      <c r="G11" s="121"/>
      <c r="H11" s="121"/>
      <c r="I11" s="121"/>
    </row>
    <row r="12" spans="2:9" ht="14.25">
      <c r="B12" s="121"/>
      <c r="C12" s="121"/>
      <c r="D12" s="121"/>
      <c r="E12" s="121"/>
      <c r="F12" s="121"/>
      <c r="G12" s="121"/>
      <c r="H12" s="121"/>
      <c r="I12" s="121"/>
    </row>
    <row r="13" spans="2:9" ht="17.25">
      <c r="B13" s="122" t="s">
        <v>248</v>
      </c>
      <c r="C13" s="121"/>
      <c r="D13" s="121"/>
      <c r="E13" s="121"/>
      <c r="F13" s="121"/>
      <c r="G13" s="121"/>
      <c r="H13" s="121"/>
      <c r="I13" s="121"/>
    </row>
    <row r="14" spans="2:9" ht="14.25">
      <c r="B14" s="121"/>
      <c r="C14" s="121"/>
      <c r="D14" s="121"/>
      <c r="E14" s="121"/>
      <c r="F14" s="121"/>
      <c r="G14" s="121"/>
      <c r="H14" s="121"/>
      <c r="I14" s="121"/>
    </row>
    <row r="15" spans="2:9" ht="14.25" thickBot="1">
      <c r="B15" s="302" t="s">
        <v>297</v>
      </c>
      <c r="C15" s="302"/>
      <c r="D15" s="302"/>
      <c r="E15" s="302"/>
      <c r="F15" s="302"/>
      <c r="G15" s="302"/>
      <c r="H15" s="121"/>
      <c r="I15" s="121"/>
    </row>
    <row r="16" spans="2:9" ht="24.75" thickBot="1" thickTop="1">
      <c r="B16" s="303"/>
      <c r="C16" s="304"/>
      <c r="D16" s="104" t="s">
        <v>33</v>
      </c>
      <c r="E16" s="105" t="s">
        <v>34</v>
      </c>
      <c r="F16" s="105" t="s">
        <v>35</v>
      </c>
      <c r="G16" s="106" t="s">
        <v>36</v>
      </c>
      <c r="H16" s="121"/>
      <c r="I16" s="121"/>
    </row>
    <row r="17" spans="2:9" ht="14.25" thickTop="1">
      <c r="B17" s="305" t="s">
        <v>37</v>
      </c>
      <c r="C17" s="107" t="s">
        <v>300</v>
      </c>
      <c r="D17" s="108">
        <v>106</v>
      </c>
      <c r="E17" s="109">
        <v>34.98349834983499</v>
      </c>
      <c r="F17" s="109">
        <v>34.98349834983499</v>
      </c>
      <c r="G17" s="110">
        <v>34.98349834983499</v>
      </c>
      <c r="H17" s="121"/>
      <c r="I17" s="121"/>
    </row>
    <row r="18" spans="2:9" ht="14.25">
      <c r="B18" s="307"/>
      <c r="C18" s="111" t="s">
        <v>301</v>
      </c>
      <c r="D18" s="112">
        <v>50</v>
      </c>
      <c r="E18" s="113">
        <v>16.5016501650165</v>
      </c>
      <c r="F18" s="113">
        <v>16.5016501650165</v>
      </c>
      <c r="G18" s="114">
        <v>51.48514851485149</v>
      </c>
      <c r="H18" s="121"/>
      <c r="I18" s="121"/>
    </row>
    <row r="19" spans="2:9" ht="14.25">
      <c r="B19" s="307"/>
      <c r="C19" s="111" t="s">
        <v>302</v>
      </c>
      <c r="D19" s="112">
        <v>64</v>
      </c>
      <c r="E19" s="113">
        <v>21.122112211221122</v>
      </c>
      <c r="F19" s="113">
        <v>21.122112211221122</v>
      </c>
      <c r="G19" s="114">
        <v>72.60726072607261</v>
      </c>
      <c r="H19" s="121"/>
      <c r="I19" s="121"/>
    </row>
    <row r="20" spans="2:9" ht="14.25">
      <c r="B20" s="307"/>
      <c r="C20" s="111" t="s">
        <v>303</v>
      </c>
      <c r="D20" s="112">
        <v>83</v>
      </c>
      <c r="E20" s="113">
        <v>27.39273927392739</v>
      </c>
      <c r="F20" s="113">
        <v>27.39273927392739</v>
      </c>
      <c r="G20" s="114">
        <v>100</v>
      </c>
      <c r="H20" s="121"/>
      <c r="I20" s="121"/>
    </row>
    <row r="21" spans="2:9" ht="14.25" thickBot="1">
      <c r="B21" s="306"/>
      <c r="C21" s="115" t="s">
        <v>24</v>
      </c>
      <c r="D21" s="116">
        <v>303</v>
      </c>
      <c r="E21" s="117">
        <v>100</v>
      </c>
      <c r="F21" s="117">
        <v>100</v>
      </c>
      <c r="G21" s="118"/>
      <c r="H21" s="121"/>
      <c r="I21" s="121"/>
    </row>
    <row r="22" spans="2:9" ht="14.25" thickTop="1">
      <c r="B22" s="121"/>
      <c r="C22" s="121"/>
      <c r="D22" s="121"/>
      <c r="E22" s="121"/>
      <c r="F22" s="121"/>
      <c r="G22" s="121"/>
      <c r="H22" s="121"/>
      <c r="I22" s="121"/>
    </row>
    <row r="23" spans="2:9" ht="14.25" thickBot="1">
      <c r="B23" s="302" t="s">
        <v>298</v>
      </c>
      <c r="C23" s="302"/>
      <c r="D23" s="302"/>
      <c r="E23" s="302"/>
      <c r="F23" s="302"/>
      <c r="G23" s="302"/>
      <c r="H23" s="121"/>
      <c r="I23" s="121"/>
    </row>
    <row r="24" spans="2:9" ht="24.75" thickBot="1" thickTop="1">
      <c r="B24" s="303"/>
      <c r="C24" s="304"/>
      <c r="D24" s="104" t="s">
        <v>33</v>
      </c>
      <c r="E24" s="105" t="s">
        <v>34</v>
      </c>
      <c r="F24" s="105" t="s">
        <v>35</v>
      </c>
      <c r="G24" s="106" t="s">
        <v>36</v>
      </c>
      <c r="H24" s="121"/>
      <c r="I24" s="121"/>
    </row>
    <row r="25" spans="2:9" ht="14.25" thickTop="1">
      <c r="B25" s="305" t="s">
        <v>37</v>
      </c>
      <c r="C25" s="107" t="s">
        <v>300</v>
      </c>
      <c r="D25" s="108">
        <v>108</v>
      </c>
      <c r="E25" s="109">
        <v>35.64356435643564</v>
      </c>
      <c r="F25" s="109">
        <v>35.64356435643564</v>
      </c>
      <c r="G25" s="110">
        <v>35.64356435643564</v>
      </c>
      <c r="H25" s="121"/>
      <c r="I25" s="121"/>
    </row>
    <row r="26" spans="2:9" ht="14.25">
      <c r="B26" s="307"/>
      <c r="C26" s="111" t="s">
        <v>301</v>
      </c>
      <c r="D26" s="112">
        <v>48</v>
      </c>
      <c r="E26" s="113">
        <v>15.841584158415841</v>
      </c>
      <c r="F26" s="113">
        <v>15.841584158415841</v>
      </c>
      <c r="G26" s="114">
        <v>51.48514851485149</v>
      </c>
      <c r="H26" s="121"/>
      <c r="I26" s="121"/>
    </row>
    <row r="27" spans="2:9" ht="14.25">
      <c r="B27" s="307"/>
      <c r="C27" s="111" t="s">
        <v>302</v>
      </c>
      <c r="D27" s="112">
        <v>69</v>
      </c>
      <c r="E27" s="113">
        <v>22.772277227722775</v>
      </c>
      <c r="F27" s="113">
        <v>22.772277227722775</v>
      </c>
      <c r="G27" s="114">
        <v>74.25742574257426</v>
      </c>
      <c r="H27" s="121"/>
      <c r="I27" s="121"/>
    </row>
    <row r="28" spans="2:9" ht="14.25">
      <c r="B28" s="307"/>
      <c r="C28" s="111" t="s">
        <v>303</v>
      </c>
      <c r="D28" s="112">
        <v>78</v>
      </c>
      <c r="E28" s="113">
        <v>25.742574257425744</v>
      </c>
      <c r="F28" s="113">
        <v>25.742574257425744</v>
      </c>
      <c r="G28" s="114">
        <v>100</v>
      </c>
      <c r="H28" s="121"/>
      <c r="I28" s="121"/>
    </row>
    <row r="29" spans="2:9" ht="14.25" thickBot="1">
      <c r="B29" s="306"/>
      <c r="C29" s="115" t="s">
        <v>24</v>
      </c>
      <c r="D29" s="116">
        <v>303</v>
      </c>
      <c r="E29" s="117">
        <v>100</v>
      </c>
      <c r="F29" s="117">
        <v>100</v>
      </c>
      <c r="G29" s="118"/>
      <c r="H29" s="121"/>
      <c r="I29" s="121"/>
    </row>
    <row r="30" spans="2:9" ht="14.25" thickTop="1">
      <c r="B30" s="121"/>
      <c r="C30" s="121"/>
      <c r="D30" s="121"/>
      <c r="E30" s="121"/>
      <c r="F30" s="121"/>
      <c r="G30" s="121"/>
      <c r="H30" s="121"/>
      <c r="I30" s="121"/>
    </row>
    <row r="31" spans="2:9" ht="14.25" thickBot="1">
      <c r="B31" s="302" t="s">
        <v>299</v>
      </c>
      <c r="C31" s="302"/>
      <c r="D31" s="302"/>
      <c r="E31" s="302"/>
      <c r="F31" s="302"/>
      <c r="G31" s="302"/>
      <c r="H31" s="121"/>
      <c r="I31" s="121"/>
    </row>
    <row r="32" spans="2:9" ht="24.75" thickBot="1" thickTop="1">
      <c r="B32" s="303"/>
      <c r="C32" s="304"/>
      <c r="D32" s="104" t="s">
        <v>33</v>
      </c>
      <c r="E32" s="105" t="s">
        <v>34</v>
      </c>
      <c r="F32" s="105" t="s">
        <v>35</v>
      </c>
      <c r="G32" s="106" t="s">
        <v>36</v>
      </c>
      <c r="H32" s="121"/>
      <c r="I32" s="121"/>
    </row>
    <row r="33" spans="2:9" ht="14.25" thickTop="1">
      <c r="B33" s="305" t="s">
        <v>37</v>
      </c>
      <c r="C33" s="107" t="s">
        <v>282</v>
      </c>
      <c r="D33" s="108">
        <v>24</v>
      </c>
      <c r="E33" s="109">
        <v>7.920792079207921</v>
      </c>
      <c r="F33" s="109">
        <v>7.920792079207921</v>
      </c>
      <c r="G33" s="110">
        <v>7.920792079207921</v>
      </c>
      <c r="H33" s="121"/>
      <c r="I33" s="121"/>
    </row>
    <row r="34" spans="2:9" ht="14.25">
      <c r="B34" s="307"/>
      <c r="C34" s="111" t="s">
        <v>249</v>
      </c>
      <c r="D34" s="112">
        <v>279</v>
      </c>
      <c r="E34" s="113">
        <v>92.07920792079209</v>
      </c>
      <c r="F34" s="113">
        <v>92.07920792079209</v>
      </c>
      <c r="G34" s="114">
        <v>100</v>
      </c>
      <c r="H34" s="121"/>
      <c r="I34" s="121"/>
    </row>
    <row r="35" spans="2:9" ht="14.25" thickBot="1">
      <c r="B35" s="306"/>
      <c r="C35" s="115" t="s">
        <v>24</v>
      </c>
      <c r="D35" s="116">
        <v>303</v>
      </c>
      <c r="E35" s="117">
        <v>100</v>
      </c>
      <c r="F35" s="117">
        <v>100</v>
      </c>
      <c r="G35" s="118"/>
      <c r="H35" s="121"/>
      <c r="I35" s="121"/>
    </row>
    <row r="36" spans="2:9" ht="14.25" thickTop="1">
      <c r="B36" s="121"/>
      <c r="C36" s="121"/>
      <c r="D36" s="121"/>
      <c r="E36" s="121"/>
      <c r="F36" s="121"/>
      <c r="G36" s="121"/>
      <c r="H36" s="121"/>
      <c r="I36" s="121"/>
    </row>
    <row r="37" spans="2:9" ht="14.25">
      <c r="B37" s="121"/>
      <c r="C37" s="121"/>
      <c r="D37" s="121"/>
      <c r="E37" s="121"/>
      <c r="F37" s="121"/>
      <c r="G37" s="121"/>
      <c r="H37" s="121"/>
      <c r="I37" s="121"/>
    </row>
    <row r="38" spans="2:9" ht="17.25">
      <c r="B38" s="122" t="s">
        <v>38</v>
      </c>
      <c r="C38" s="121"/>
      <c r="D38" s="121"/>
      <c r="E38" s="121"/>
      <c r="F38" s="121"/>
      <c r="G38" s="121"/>
      <c r="H38" s="121"/>
      <c r="I38" s="121"/>
    </row>
    <row r="39" spans="2:9" ht="14.25">
      <c r="B39" s="121"/>
      <c r="C39" s="121"/>
      <c r="D39" s="121"/>
      <c r="E39" s="121"/>
      <c r="F39" s="121"/>
      <c r="G39" s="121"/>
      <c r="H39" s="121"/>
      <c r="I39" s="121"/>
    </row>
    <row r="40" spans="2:9" ht="14.25" thickBot="1">
      <c r="B40" s="302" t="s">
        <v>250</v>
      </c>
      <c r="C40" s="302"/>
      <c r="D40" s="302"/>
      <c r="E40" s="302"/>
      <c r="F40" s="302"/>
      <c r="G40" s="302"/>
      <c r="H40" s="302"/>
      <c r="I40" s="121"/>
    </row>
    <row r="41" spans="2:9" ht="14.25" thickTop="1">
      <c r="B41" s="309"/>
      <c r="C41" s="312" t="s">
        <v>251</v>
      </c>
      <c r="D41" s="313"/>
      <c r="E41" s="313"/>
      <c r="F41" s="313"/>
      <c r="G41" s="313"/>
      <c r="H41" s="314"/>
      <c r="I41" s="121"/>
    </row>
    <row r="42" spans="2:9" ht="14.25">
      <c r="B42" s="310"/>
      <c r="C42" s="315" t="s">
        <v>37</v>
      </c>
      <c r="D42" s="316"/>
      <c r="E42" s="316" t="s">
        <v>247</v>
      </c>
      <c r="F42" s="316"/>
      <c r="G42" s="316" t="s">
        <v>24</v>
      </c>
      <c r="H42" s="317"/>
      <c r="I42" s="121"/>
    </row>
    <row r="43" spans="2:9" ht="14.25" thickBot="1">
      <c r="B43" s="311"/>
      <c r="C43" s="132" t="s">
        <v>246</v>
      </c>
      <c r="D43" s="133" t="s">
        <v>34</v>
      </c>
      <c r="E43" s="133" t="s">
        <v>246</v>
      </c>
      <c r="F43" s="133" t="s">
        <v>34</v>
      </c>
      <c r="G43" s="133" t="s">
        <v>246</v>
      </c>
      <c r="H43" s="134" t="s">
        <v>34</v>
      </c>
      <c r="I43" s="121"/>
    </row>
    <row r="44" spans="2:9" ht="47.25" thickBot="1" thickTop="1">
      <c r="B44" s="135" t="s">
        <v>304</v>
      </c>
      <c r="C44" s="129">
        <v>303</v>
      </c>
      <c r="D44" s="136">
        <v>1</v>
      </c>
      <c r="E44" s="137">
        <v>0</v>
      </c>
      <c r="F44" s="136">
        <v>0</v>
      </c>
      <c r="G44" s="137">
        <v>303</v>
      </c>
      <c r="H44" s="138">
        <v>1</v>
      </c>
      <c r="I44" s="121"/>
    </row>
    <row r="45" spans="2:9" ht="14.25" thickTop="1">
      <c r="B45" s="121"/>
      <c r="C45" s="121"/>
      <c r="D45" s="121"/>
      <c r="E45" s="121"/>
      <c r="F45" s="121"/>
      <c r="G45" s="121"/>
      <c r="H45" s="121"/>
      <c r="I45" s="121"/>
    </row>
    <row r="46" spans="2:9" ht="14.25">
      <c r="B46" s="302" t="s">
        <v>305</v>
      </c>
      <c r="C46" s="302"/>
      <c r="D46" s="302"/>
      <c r="E46" s="302"/>
      <c r="F46" s="302"/>
      <c r="G46" s="302"/>
      <c r="H46" s="302"/>
      <c r="I46" s="121"/>
    </row>
    <row r="47" spans="2:9" ht="14.25" thickBot="1">
      <c r="B47" s="139" t="s">
        <v>254</v>
      </c>
      <c r="C47" s="121"/>
      <c r="D47" s="121"/>
      <c r="E47" s="121"/>
      <c r="F47" s="121"/>
      <c r="G47" s="121"/>
      <c r="H47" s="121"/>
      <c r="I47" s="121"/>
    </row>
    <row r="48" spans="2:9" ht="14.25" thickTop="1">
      <c r="B48" s="318"/>
      <c r="C48" s="319"/>
      <c r="D48" s="312" t="s">
        <v>298</v>
      </c>
      <c r="E48" s="313"/>
      <c r="F48" s="313"/>
      <c r="G48" s="313"/>
      <c r="H48" s="314" t="s">
        <v>24</v>
      </c>
      <c r="I48" s="121"/>
    </row>
    <row r="49" spans="2:9" ht="36" thickBot="1">
      <c r="B49" s="320"/>
      <c r="C49" s="321"/>
      <c r="D49" s="132" t="s">
        <v>300</v>
      </c>
      <c r="E49" s="133" t="s">
        <v>301</v>
      </c>
      <c r="F49" s="133" t="s">
        <v>302</v>
      </c>
      <c r="G49" s="133" t="s">
        <v>303</v>
      </c>
      <c r="H49" s="322"/>
      <c r="I49" s="121"/>
    </row>
    <row r="50" spans="2:9" ht="14.25" thickTop="1">
      <c r="B50" s="305" t="s">
        <v>297</v>
      </c>
      <c r="C50" s="107" t="s">
        <v>300</v>
      </c>
      <c r="D50" s="108">
        <v>103</v>
      </c>
      <c r="E50" s="123">
        <v>0</v>
      </c>
      <c r="F50" s="123">
        <v>1</v>
      </c>
      <c r="G50" s="123">
        <v>2</v>
      </c>
      <c r="H50" s="124">
        <v>106</v>
      </c>
      <c r="I50" s="121"/>
    </row>
    <row r="51" spans="2:9" ht="14.25">
      <c r="B51" s="307"/>
      <c r="C51" s="111" t="s">
        <v>301</v>
      </c>
      <c r="D51" s="112">
        <v>1</v>
      </c>
      <c r="E51" s="140">
        <v>48</v>
      </c>
      <c r="F51" s="140">
        <v>0</v>
      </c>
      <c r="G51" s="140">
        <v>1</v>
      </c>
      <c r="H51" s="141">
        <v>50</v>
      </c>
      <c r="I51" s="121"/>
    </row>
    <row r="52" spans="2:9" ht="14.25">
      <c r="B52" s="307"/>
      <c r="C52" s="111" t="s">
        <v>302</v>
      </c>
      <c r="D52" s="112">
        <v>1</v>
      </c>
      <c r="E52" s="140">
        <v>0</v>
      </c>
      <c r="F52" s="140">
        <v>58</v>
      </c>
      <c r="G52" s="140">
        <v>5</v>
      </c>
      <c r="H52" s="141">
        <v>64</v>
      </c>
      <c r="I52" s="121"/>
    </row>
    <row r="53" spans="2:9" ht="14.25">
      <c r="B53" s="307"/>
      <c r="C53" s="111" t="s">
        <v>303</v>
      </c>
      <c r="D53" s="112">
        <v>3</v>
      </c>
      <c r="E53" s="140">
        <v>0</v>
      </c>
      <c r="F53" s="140">
        <v>10</v>
      </c>
      <c r="G53" s="140">
        <v>70</v>
      </c>
      <c r="H53" s="141">
        <v>83</v>
      </c>
      <c r="I53" s="121"/>
    </row>
    <row r="54" spans="2:9" ht="14.25" thickBot="1">
      <c r="B54" s="306" t="s">
        <v>24</v>
      </c>
      <c r="C54" s="308"/>
      <c r="D54" s="116">
        <v>108</v>
      </c>
      <c r="E54" s="125">
        <v>48</v>
      </c>
      <c r="F54" s="125">
        <v>69</v>
      </c>
      <c r="G54" s="125">
        <v>78</v>
      </c>
      <c r="H54" s="126">
        <v>303</v>
      </c>
      <c r="I54" s="121"/>
    </row>
    <row r="55" spans="2:9" ht="14.25" thickTop="1">
      <c r="B55" s="121"/>
      <c r="C55" s="121"/>
      <c r="D55" s="121"/>
      <c r="E55" s="121"/>
      <c r="F55" s="121"/>
      <c r="G55" s="121"/>
      <c r="H55" s="121"/>
      <c r="I55" s="121"/>
    </row>
    <row r="56" spans="2:9" ht="14.25" thickBot="1">
      <c r="B56" s="302" t="s">
        <v>255</v>
      </c>
      <c r="C56" s="302"/>
      <c r="D56" s="302"/>
      <c r="E56" s="302"/>
      <c r="F56" s="121"/>
      <c r="G56" s="121"/>
      <c r="H56" s="121"/>
      <c r="I56" s="121"/>
    </row>
    <row r="57" spans="2:9" ht="36" thickBot="1" thickTop="1">
      <c r="B57" s="142"/>
      <c r="C57" s="104" t="s">
        <v>25</v>
      </c>
      <c r="D57" s="105" t="s">
        <v>256</v>
      </c>
      <c r="E57" s="106" t="s">
        <v>257</v>
      </c>
      <c r="F57" s="121"/>
      <c r="G57" s="121"/>
      <c r="H57" s="121"/>
      <c r="I57" s="121"/>
    </row>
    <row r="58" spans="2:9" ht="23.25" thickTop="1">
      <c r="B58" s="143" t="s">
        <v>260</v>
      </c>
      <c r="C58" s="144">
        <v>736.3024431282876</v>
      </c>
      <c r="D58" s="123">
        <v>9</v>
      </c>
      <c r="E58" s="157">
        <v>1.0802910576426624E-152</v>
      </c>
      <c r="F58" s="121"/>
      <c r="G58" s="121"/>
      <c r="H58" s="121"/>
      <c r="I58" s="121"/>
    </row>
    <row r="59" spans="2:9" ht="23.25">
      <c r="B59" s="148" t="s">
        <v>262</v>
      </c>
      <c r="C59" s="149">
        <v>633.5777345470723</v>
      </c>
      <c r="D59" s="140">
        <v>9</v>
      </c>
      <c r="E59" s="154">
        <v>1.294800956480599E-130</v>
      </c>
      <c r="F59" s="121"/>
      <c r="G59" s="121"/>
      <c r="H59" s="121"/>
      <c r="I59" s="121"/>
    </row>
    <row r="60" spans="2:9" ht="34.5">
      <c r="B60" s="148" t="s">
        <v>264</v>
      </c>
      <c r="C60" s="149">
        <v>254.86596529276665</v>
      </c>
      <c r="D60" s="140">
        <v>1</v>
      </c>
      <c r="E60" s="154">
        <v>2.2576434379974204E-57</v>
      </c>
      <c r="F60" s="121"/>
      <c r="G60" s="121"/>
      <c r="H60" s="121"/>
      <c r="I60" s="121"/>
    </row>
    <row r="61" spans="2:9" ht="23.25" thickBot="1">
      <c r="B61" s="155" t="s">
        <v>32</v>
      </c>
      <c r="C61" s="116">
        <v>303</v>
      </c>
      <c r="D61" s="156"/>
      <c r="E61" s="118"/>
      <c r="F61" s="121"/>
      <c r="G61" s="121"/>
      <c r="H61" s="121"/>
      <c r="I61" s="121"/>
    </row>
    <row r="62" spans="2:9" ht="14.25" thickTop="1">
      <c r="B62" s="121"/>
      <c r="C62" s="121"/>
      <c r="D62" s="121"/>
      <c r="E62" s="121"/>
      <c r="F62" s="121"/>
      <c r="G62" s="121"/>
      <c r="H62" s="121"/>
      <c r="I62" s="121"/>
    </row>
    <row r="63" spans="2:9" ht="14.25">
      <c r="B63" s="121"/>
      <c r="C63" s="121"/>
      <c r="D63" s="121"/>
      <c r="E63" s="121"/>
      <c r="F63" s="121"/>
      <c r="G63" s="121"/>
      <c r="H63" s="121"/>
      <c r="I63" s="121"/>
    </row>
    <row r="64" spans="2:9" ht="14.25" thickBot="1">
      <c r="B64" s="302" t="s">
        <v>265</v>
      </c>
      <c r="C64" s="302"/>
      <c r="D64" s="302"/>
      <c r="E64" s="302"/>
      <c r="F64" s="302"/>
      <c r="G64" s="302"/>
      <c r="H64" s="121"/>
      <c r="I64" s="121"/>
    </row>
    <row r="65" spans="2:9" ht="24.75" thickBot="1" thickTop="1">
      <c r="B65" s="303"/>
      <c r="C65" s="304"/>
      <c r="D65" s="104" t="s">
        <v>25</v>
      </c>
      <c r="E65" s="105" t="s">
        <v>266</v>
      </c>
      <c r="F65" s="105" t="s">
        <v>267</v>
      </c>
      <c r="G65" s="106" t="s">
        <v>26</v>
      </c>
      <c r="H65" s="121"/>
      <c r="I65" s="121"/>
    </row>
    <row r="66" spans="2:9" ht="14.25" thickTop="1">
      <c r="B66" s="305" t="s">
        <v>268</v>
      </c>
      <c r="C66" s="107" t="s">
        <v>269</v>
      </c>
      <c r="D66" s="144">
        <v>1.5588588988199001</v>
      </c>
      <c r="E66" s="146"/>
      <c r="F66" s="146"/>
      <c r="G66" s="157">
        <v>1.0802910576426624E-152</v>
      </c>
      <c r="H66" s="121"/>
      <c r="I66" s="121"/>
    </row>
    <row r="67" spans="2:9" ht="14.25">
      <c r="B67" s="307"/>
      <c r="C67" s="111" t="s">
        <v>270</v>
      </c>
      <c r="D67" s="162">
        <v>0.9000076048623129</v>
      </c>
      <c r="E67" s="151"/>
      <c r="F67" s="151"/>
      <c r="G67" s="154">
        <v>1.0802910576426624E-152</v>
      </c>
      <c r="H67" s="121"/>
      <c r="I67" s="121"/>
    </row>
    <row r="68" spans="2:9" ht="23.25">
      <c r="B68" s="119" t="s">
        <v>27</v>
      </c>
      <c r="C68" s="111" t="s">
        <v>28</v>
      </c>
      <c r="D68" s="162">
        <v>0.9186550154401091</v>
      </c>
      <c r="E68" s="150">
        <v>0.02360164117456167</v>
      </c>
      <c r="F68" s="158">
        <v>40.34334099718908</v>
      </c>
      <c r="G68" s="154">
        <v>1.9710333204372227E-123</v>
      </c>
      <c r="H68" s="121"/>
      <c r="I68" s="121"/>
    </row>
    <row r="69" spans="2:9" ht="23.25">
      <c r="B69" s="119" t="s">
        <v>29</v>
      </c>
      <c r="C69" s="111" t="s">
        <v>30</v>
      </c>
      <c r="D69" s="162">
        <v>0.9160605699661529</v>
      </c>
      <c r="E69" s="150">
        <v>0.024099525270033024</v>
      </c>
      <c r="F69" s="158">
        <v>39.62961134426068</v>
      </c>
      <c r="G69" s="154">
        <v>1.8179114130801477E-121</v>
      </c>
      <c r="H69" s="121"/>
      <c r="I69" s="121"/>
    </row>
    <row r="70" spans="2:9" ht="23.25">
      <c r="B70" s="119" t="s">
        <v>31</v>
      </c>
      <c r="C70" s="111" t="s">
        <v>17</v>
      </c>
      <c r="D70" s="162">
        <v>0.8915775819653801</v>
      </c>
      <c r="E70" s="150">
        <v>0.021210338850512947</v>
      </c>
      <c r="F70" s="158">
        <v>26.22208727347467</v>
      </c>
      <c r="G70" s="154">
        <v>1.4882129400315594E-151</v>
      </c>
      <c r="H70" s="121"/>
      <c r="I70" s="121"/>
    </row>
    <row r="71" spans="2:9" ht="14.25" thickBot="1">
      <c r="B71" s="306" t="s">
        <v>32</v>
      </c>
      <c r="C71" s="308"/>
      <c r="D71" s="116">
        <v>303</v>
      </c>
      <c r="E71" s="156"/>
      <c r="F71" s="156"/>
      <c r="G71" s="118"/>
      <c r="H71" s="121"/>
      <c r="I71" s="121"/>
    </row>
    <row r="72" spans="2:9" ht="14.25" thickTop="1">
      <c r="B72" s="121"/>
      <c r="C72" s="121"/>
      <c r="D72" s="121"/>
      <c r="E72" s="121"/>
      <c r="F72" s="121"/>
      <c r="G72" s="121"/>
      <c r="H72" s="121"/>
      <c r="I72" s="121"/>
    </row>
    <row r="73" spans="2:9" ht="14.25">
      <c r="B73" s="121"/>
      <c r="C73" s="121"/>
      <c r="D73" s="121"/>
      <c r="E73" s="121"/>
      <c r="F73" s="121"/>
      <c r="G73" s="121"/>
      <c r="H73" s="121"/>
      <c r="I73" s="121"/>
    </row>
    <row r="74" spans="2:9" ht="14.25">
      <c r="B74" s="121"/>
      <c r="C74" s="121"/>
      <c r="D74" s="121"/>
      <c r="E74" s="121"/>
      <c r="F74" s="121"/>
      <c r="G74" s="121"/>
      <c r="H74" s="121"/>
      <c r="I74" s="121"/>
    </row>
    <row r="75" spans="2:9" ht="14.25">
      <c r="B75" s="121"/>
      <c r="C75" s="121"/>
      <c r="D75" s="121"/>
      <c r="E75" s="121"/>
      <c r="F75" s="121"/>
      <c r="G75" s="121"/>
      <c r="H75" s="121"/>
      <c r="I75" s="121"/>
    </row>
  </sheetData>
  <sheetProtection/>
  <mergeCells count="29">
    <mergeCell ref="B64:G64"/>
    <mergeCell ref="B65:C65"/>
    <mergeCell ref="B66:B67"/>
    <mergeCell ref="B71:C71"/>
    <mergeCell ref="B48:C49"/>
    <mergeCell ref="D48:G48"/>
    <mergeCell ref="B56:E56"/>
    <mergeCell ref="B41:B43"/>
    <mergeCell ref="C41:H41"/>
    <mergeCell ref="C42:D42"/>
    <mergeCell ref="E42:F42"/>
    <mergeCell ref="G42:H42"/>
    <mergeCell ref="B46:H46"/>
    <mergeCell ref="B33:B35"/>
    <mergeCell ref="B24:C24"/>
    <mergeCell ref="B23:G23"/>
    <mergeCell ref="H48:H49"/>
    <mergeCell ref="B50:B53"/>
    <mergeCell ref="B54:C54"/>
    <mergeCell ref="B40:H40"/>
    <mergeCell ref="B25:B29"/>
    <mergeCell ref="B31:G31"/>
    <mergeCell ref="B32:C32"/>
    <mergeCell ref="B7:F7"/>
    <mergeCell ref="B8:C8"/>
    <mergeCell ref="B9:B10"/>
    <mergeCell ref="B15:G15"/>
    <mergeCell ref="B16:C16"/>
    <mergeCell ref="B17:B2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B2:J78"/>
  <sheetViews>
    <sheetView showGridLines="0" zoomScalePageLayoutView="0" workbookViewId="0" topLeftCell="A1">
      <selection activeCell="A1" sqref="A1"/>
    </sheetView>
  </sheetViews>
  <sheetFormatPr defaultColWidth="9.140625" defaultRowHeight="15"/>
  <cols>
    <col min="1" max="1" width="9.00390625" style="168" customWidth="1"/>
  </cols>
  <sheetData>
    <row r="1" s="168" customFormat="1" ht="14.25"/>
    <row r="2" spans="2:10" ht="14.25">
      <c r="B2" s="120" t="s">
        <v>306</v>
      </c>
      <c r="C2" s="121"/>
      <c r="D2" s="121"/>
      <c r="E2" s="121"/>
      <c r="F2" s="121"/>
      <c r="G2" s="121"/>
      <c r="H2" s="121"/>
      <c r="I2" s="121"/>
      <c r="J2" s="121"/>
    </row>
    <row r="3" spans="2:10" ht="14.25">
      <c r="B3" s="121"/>
      <c r="C3" s="121"/>
      <c r="D3" s="121"/>
      <c r="E3" s="121"/>
      <c r="F3" s="121"/>
      <c r="G3" s="121"/>
      <c r="H3" s="121"/>
      <c r="I3" s="121"/>
      <c r="J3" s="121"/>
    </row>
    <row r="4" spans="2:10" ht="14.25">
      <c r="B4" s="121"/>
      <c r="C4" s="121"/>
      <c r="D4" s="121"/>
      <c r="E4" s="121"/>
      <c r="F4" s="121"/>
      <c r="G4" s="121"/>
      <c r="H4" s="121"/>
      <c r="I4" s="121"/>
      <c r="J4" s="121"/>
    </row>
    <row r="5" spans="2:10" ht="18" customHeight="1">
      <c r="B5" s="122" t="s">
        <v>242</v>
      </c>
      <c r="C5" s="121"/>
      <c r="D5" s="121"/>
      <c r="E5" s="121"/>
      <c r="F5" s="121"/>
      <c r="G5" s="121"/>
      <c r="H5" s="121"/>
      <c r="I5" s="121"/>
      <c r="J5" s="121"/>
    </row>
    <row r="6" spans="2:10" ht="30.75" customHeight="1">
      <c r="B6" s="121"/>
      <c r="C6" s="121"/>
      <c r="D6" s="121"/>
      <c r="E6" s="121"/>
      <c r="F6" s="121"/>
      <c r="G6" s="121"/>
      <c r="H6" s="121"/>
      <c r="I6" s="121"/>
      <c r="J6" s="121"/>
    </row>
    <row r="7" spans="2:10" ht="75" customHeight="1" thickBot="1">
      <c r="B7" s="302" t="s">
        <v>243</v>
      </c>
      <c r="C7" s="302"/>
      <c r="D7" s="302"/>
      <c r="E7" s="302"/>
      <c r="F7" s="302"/>
      <c r="G7" s="121"/>
      <c r="H7" s="121"/>
      <c r="I7" s="121"/>
      <c r="J7" s="121"/>
    </row>
    <row r="8" spans="2:10" ht="60" customHeight="1" thickBot="1" thickTop="1">
      <c r="B8" s="303"/>
      <c r="C8" s="304"/>
      <c r="D8" s="104" t="s">
        <v>307</v>
      </c>
      <c r="E8" s="105" t="s">
        <v>308</v>
      </c>
      <c r="F8" s="106" t="s">
        <v>309</v>
      </c>
      <c r="G8" s="121"/>
      <c r="H8" s="121"/>
      <c r="I8" s="121"/>
      <c r="J8" s="121"/>
    </row>
    <row r="9" spans="2:10" ht="18" customHeight="1" thickTop="1">
      <c r="B9" s="305" t="s">
        <v>246</v>
      </c>
      <c r="C9" s="107" t="s">
        <v>37</v>
      </c>
      <c r="D9" s="108">
        <v>303</v>
      </c>
      <c r="E9" s="123">
        <v>303</v>
      </c>
      <c r="F9" s="124">
        <v>303</v>
      </c>
      <c r="G9" s="121"/>
      <c r="H9" s="121"/>
      <c r="I9" s="121"/>
      <c r="J9" s="121"/>
    </row>
    <row r="10" spans="2:10" ht="18" customHeight="1" thickBot="1">
      <c r="B10" s="306"/>
      <c r="C10" s="115" t="s">
        <v>247</v>
      </c>
      <c r="D10" s="116">
        <v>0</v>
      </c>
      <c r="E10" s="125">
        <v>0</v>
      </c>
      <c r="F10" s="126">
        <v>0</v>
      </c>
      <c r="G10" s="121"/>
      <c r="H10" s="121"/>
      <c r="I10" s="121"/>
      <c r="J10" s="121"/>
    </row>
    <row r="11" spans="2:10" ht="18" customHeight="1" thickTop="1">
      <c r="B11" s="121"/>
      <c r="C11" s="121"/>
      <c r="D11" s="121"/>
      <c r="E11" s="121"/>
      <c r="F11" s="121"/>
      <c r="G11" s="121"/>
      <c r="H11" s="121"/>
      <c r="I11" s="121"/>
      <c r="J11" s="121"/>
    </row>
    <row r="12" spans="2:10" ht="18" customHeight="1">
      <c r="B12" s="121"/>
      <c r="C12" s="121"/>
      <c r="D12" s="121"/>
      <c r="E12" s="121"/>
      <c r="F12" s="121"/>
      <c r="G12" s="121"/>
      <c r="H12" s="121"/>
      <c r="I12" s="121"/>
      <c r="J12" s="121"/>
    </row>
    <row r="13" spans="2:10" ht="17.25">
      <c r="B13" s="122" t="s">
        <v>248</v>
      </c>
      <c r="C13" s="121"/>
      <c r="D13" s="121"/>
      <c r="E13" s="121"/>
      <c r="F13" s="121"/>
      <c r="G13" s="121"/>
      <c r="H13" s="121"/>
      <c r="I13" s="121"/>
      <c r="J13" s="121"/>
    </row>
    <row r="14" spans="2:10" ht="14.25">
      <c r="B14" s="121"/>
      <c r="C14" s="121"/>
      <c r="D14" s="121"/>
      <c r="E14" s="121"/>
      <c r="F14" s="121"/>
      <c r="G14" s="121"/>
      <c r="H14" s="121"/>
      <c r="I14" s="121"/>
      <c r="J14" s="121"/>
    </row>
    <row r="15" spans="2:10" ht="14.25" thickBot="1">
      <c r="B15" s="302" t="s">
        <v>307</v>
      </c>
      <c r="C15" s="302"/>
      <c r="D15" s="302"/>
      <c r="E15" s="302"/>
      <c r="F15" s="302"/>
      <c r="G15" s="302"/>
      <c r="H15" s="121"/>
      <c r="I15" s="121"/>
      <c r="J15" s="121"/>
    </row>
    <row r="16" spans="2:10" ht="24.75" thickBot="1" thickTop="1">
      <c r="B16" s="303"/>
      <c r="C16" s="304"/>
      <c r="D16" s="104" t="s">
        <v>33</v>
      </c>
      <c r="E16" s="105" t="s">
        <v>34</v>
      </c>
      <c r="F16" s="105" t="s">
        <v>35</v>
      </c>
      <c r="G16" s="106" t="s">
        <v>36</v>
      </c>
      <c r="H16" s="121"/>
      <c r="I16" s="121"/>
      <c r="J16" s="121"/>
    </row>
    <row r="17" spans="2:10" ht="14.25" thickTop="1">
      <c r="B17" s="305" t="s">
        <v>37</v>
      </c>
      <c r="C17" s="107" t="s">
        <v>310</v>
      </c>
      <c r="D17" s="108">
        <v>35</v>
      </c>
      <c r="E17" s="109">
        <v>11.55115511551155</v>
      </c>
      <c r="F17" s="109">
        <v>11.55115511551155</v>
      </c>
      <c r="G17" s="110">
        <v>11.55115511551155</v>
      </c>
      <c r="H17" s="121"/>
      <c r="I17" s="121"/>
      <c r="J17" s="121"/>
    </row>
    <row r="18" spans="2:10" ht="23.25">
      <c r="B18" s="307"/>
      <c r="C18" s="111" t="s">
        <v>311</v>
      </c>
      <c r="D18" s="112">
        <v>63</v>
      </c>
      <c r="E18" s="113">
        <v>20.792079207920793</v>
      </c>
      <c r="F18" s="113">
        <v>20.792079207920793</v>
      </c>
      <c r="G18" s="114">
        <v>32.34323432343234</v>
      </c>
      <c r="H18" s="121"/>
      <c r="I18" s="121"/>
      <c r="J18" s="121"/>
    </row>
    <row r="19" spans="2:10" ht="15.75" customHeight="1">
      <c r="B19" s="307"/>
      <c r="C19" s="111" t="s">
        <v>312</v>
      </c>
      <c r="D19" s="112">
        <v>83</v>
      </c>
      <c r="E19" s="113">
        <v>27.39273927392739</v>
      </c>
      <c r="F19" s="113">
        <v>27.39273927392739</v>
      </c>
      <c r="G19" s="114">
        <v>59.73597359735974</v>
      </c>
      <c r="H19" s="121"/>
      <c r="I19" s="121"/>
      <c r="J19" s="121"/>
    </row>
    <row r="20" spans="2:10" ht="23.25">
      <c r="B20" s="307"/>
      <c r="C20" s="111" t="s">
        <v>313</v>
      </c>
      <c r="D20" s="112">
        <v>46</v>
      </c>
      <c r="E20" s="113">
        <v>15.181518151815181</v>
      </c>
      <c r="F20" s="113">
        <v>15.181518151815181</v>
      </c>
      <c r="G20" s="114">
        <v>74.91749174917491</v>
      </c>
      <c r="H20" s="121"/>
      <c r="I20" s="121"/>
      <c r="J20" s="121"/>
    </row>
    <row r="21" spans="2:10" ht="23.25">
      <c r="B21" s="307"/>
      <c r="C21" s="111" t="s">
        <v>314</v>
      </c>
      <c r="D21" s="112">
        <v>76</v>
      </c>
      <c r="E21" s="113">
        <v>25.082508250825082</v>
      </c>
      <c r="F21" s="113">
        <v>25.082508250825082</v>
      </c>
      <c r="G21" s="114">
        <v>100</v>
      </c>
      <c r="H21" s="121"/>
      <c r="I21" s="121"/>
      <c r="J21" s="121"/>
    </row>
    <row r="22" spans="2:10" ht="14.25" thickBot="1">
      <c r="B22" s="306"/>
      <c r="C22" s="115" t="s">
        <v>24</v>
      </c>
      <c r="D22" s="116">
        <v>303</v>
      </c>
      <c r="E22" s="117">
        <v>100</v>
      </c>
      <c r="F22" s="117">
        <v>100</v>
      </c>
      <c r="G22" s="118"/>
      <c r="H22" s="121"/>
      <c r="I22" s="121"/>
      <c r="J22" s="121"/>
    </row>
    <row r="23" spans="2:10" ht="14.25" thickTop="1">
      <c r="B23" s="121"/>
      <c r="C23" s="121"/>
      <c r="D23" s="121"/>
      <c r="E23" s="121"/>
      <c r="F23" s="121"/>
      <c r="G23" s="121"/>
      <c r="H23" s="121"/>
      <c r="I23" s="121"/>
      <c r="J23" s="121"/>
    </row>
    <row r="24" spans="2:10" ht="14.25" thickBot="1">
      <c r="B24" s="302" t="s">
        <v>308</v>
      </c>
      <c r="C24" s="302"/>
      <c r="D24" s="302"/>
      <c r="E24" s="302"/>
      <c r="F24" s="302"/>
      <c r="G24" s="302"/>
      <c r="H24" s="121"/>
      <c r="I24" s="121"/>
      <c r="J24" s="121"/>
    </row>
    <row r="25" spans="2:10" ht="24.75" thickBot="1" thickTop="1">
      <c r="B25" s="303"/>
      <c r="C25" s="304"/>
      <c r="D25" s="104" t="s">
        <v>33</v>
      </c>
      <c r="E25" s="105" t="s">
        <v>34</v>
      </c>
      <c r="F25" s="105" t="s">
        <v>35</v>
      </c>
      <c r="G25" s="106" t="s">
        <v>36</v>
      </c>
      <c r="H25" s="121"/>
      <c r="I25" s="121"/>
      <c r="J25" s="121"/>
    </row>
    <row r="26" spans="2:10" ht="14.25" thickTop="1">
      <c r="B26" s="305" t="s">
        <v>37</v>
      </c>
      <c r="C26" s="107" t="s">
        <v>310</v>
      </c>
      <c r="D26" s="108">
        <v>41</v>
      </c>
      <c r="E26" s="109">
        <v>13.531353135313532</v>
      </c>
      <c r="F26" s="109">
        <v>13.531353135313532</v>
      </c>
      <c r="G26" s="110">
        <v>13.531353135313532</v>
      </c>
      <c r="H26" s="121"/>
      <c r="I26" s="121"/>
      <c r="J26" s="121"/>
    </row>
    <row r="27" spans="2:10" ht="23.25">
      <c r="B27" s="307"/>
      <c r="C27" s="111" t="s">
        <v>311</v>
      </c>
      <c r="D27" s="112">
        <v>56</v>
      </c>
      <c r="E27" s="113">
        <v>18.48184818481848</v>
      </c>
      <c r="F27" s="113">
        <v>18.48184818481848</v>
      </c>
      <c r="G27" s="114">
        <v>32.01320132013201</v>
      </c>
      <c r="H27" s="121"/>
      <c r="I27" s="121"/>
      <c r="J27" s="121"/>
    </row>
    <row r="28" spans="2:10" ht="23.25">
      <c r="B28" s="307"/>
      <c r="C28" s="111" t="s">
        <v>312</v>
      </c>
      <c r="D28" s="112">
        <v>91</v>
      </c>
      <c r="E28" s="113">
        <v>30.033003300330037</v>
      </c>
      <c r="F28" s="113">
        <v>30.033003300330037</v>
      </c>
      <c r="G28" s="114">
        <v>62.04620462046204</v>
      </c>
      <c r="H28" s="121"/>
      <c r="I28" s="121"/>
      <c r="J28" s="121"/>
    </row>
    <row r="29" spans="2:10" ht="23.25">
      <c r="B29" s="307"/>
      <c r="C29" s="111" t="s">
        <v>313</v>
      </c>
      <c r="D29" s="112">
        <v>41</v>
      </c>
      <c r="E29" s="113">
        <v>13.531353135313532</v>
      </c>
      <c r="F29" s="113">
        <v>13.531353135313532</v>
      </c>
      <c r="G29" s="114">
        <v>75.57755775577559</v>
      </c>
      <c r="H29" s="121"/>
      <c r="I29" s="121"/>
      <c r="J29" s="121"/>
    </row>
    <row r="30" spans="2:10" ht="23.25">
      <c r="B30" s="307"/>
      <c r="C30" s="111" t="s">
        <v>314</v>
      </c>
      <c r="D30" s="112">
        <v>74</v>
      </c>
      <c r="E30" s="113">
        <v>24.422442244224424</v>
      </c>
      <c r="F30" s="113">
        <v>24.422442244224424</v>
      </c>
      <c r="G30" s="114">
        <v>100</v>
      </c>
      <c r="H30" s="121"/>
      <c r="I30" s="121"/>
      <c r="J30" s="121"/>
    </row>
    <row r="31" spans="2:10" ht="14.25" thickBot="1">
      <c r="B31" s="306"/>
      <c r="C31" s="115" t="s">
        <v>24</v>
      </c>
      <c r="D31" s="116">
        <v>303</v>
      </c>
      <c r="E31" s="117">
        <v>100</v>
      </c>
      <c r="F31" s="117">
        <v>100</v>
      </c>
      <c r="G31" s="118"/>
      <c r="H31" s="121"/>
      <c r="I31" s="121"/>
      <c r="J31" s="121"/>
    </row>
    <row r="32" spans="2:10" ht="14.25" thickTop="1">
      <c r="B32" s="121"/>
      <c r="C32" s="121"/>
      <c r="D32" s="121"/>
      <c r="E32" s="121"/>
      <c r="F32" s="121"/>
      <c r="G32" s="121"/>
      <c r="H32" s="121"/>
      <c r="I32" s="121"/>
      <c r="J32" s="121"/>
    </row>
    <row r="33" spans="2:10" ht="14.25" thickBot="1">
      <c r="B33" s="302" t="s">
        <v>309</v>
      </c>
      <c r="C33" s="302"/>
      <c r="D33" s="302"/>
      <c r="E33" s="302"/>
      <c r="F33" s="302"/>
      <c r="G33" s="302"/>
      <c r="H33" s="121"/>
      <c r="I33" s="121"/>
      <c r="J33" s="121"/>
    </row>
    <row r="34" spans="2:10" ht="24.75" thickBot="1" thickTop="1">
      <c r="B34" s="303"/>
      <c r="C34" s="304"/>
      <c r="D34" s="104" t="s">
        <v>33</v>
      </c>
      <c r="E34" s="105" t="s">
        <v>34</v>
      </c>
      <c r="F34" s="105" t="s">
        <v>35</v>
      </c>
      <c r="G34" s="106" t="s">
        <v>36</v>
      </c>
      <c r="H34" s="121"/>
      <c r="I34" s="121"/>
      <c r="J34" s="121"/>
    </row>
    <row r="35" spans="2:10" ht="14.25" thickTop="1">
      <c r="B35" s="305" t="s">
        <v>37</v>
      </c>
      <c r="C35" s="107" t="s">
        <v>282</v>
      </c>
      <c r="D35" s="108">
        <v>56</v>
      </c>
      <c r="E35" s="109">
        <v>18.48184818481848</v>
      </c>
      <c r="F35" s="109">
        <v>18.48184818481848</v>
      </c>
      <c r="G35" s="110">
        <v>18.48184818481848</v>
      </c>
      <c r="H35" s="121"/>
      <c r="I35" s="121"/>
      <c r="J35" s="121"/>
    </row>
    <row r="36" spans="2:10" ht="14.25">
      <c r="B36" s="307"/>
      <c r="C36" s="111" t="s">
        <v>249</v>
      </c>
      <c r="D36" s="112">
        <v>247</v>
      </c>
      <c r="E36" s="113">
        <v>81.51815181518151</v>
      </c>
      <c r="F36" s="113">
        <v>81.51815181518151</v>
      </c>
      <c r="G36" s="114">
        <v>100</v>
      </c>
      <c r="H36" s="121"/>
      <c r="I36" s="121"/>
      <c r="J36" s="121"/>
    </row>
    <row r="37" spans="2:10" ht="14.25" thickBot="1">
      <c r="B37" s="306"/>
      <c r="C37" s="115" t="s">
        <v>24</v>
      </c>
      <c r="D37" s="116">
        <v>303</v>
      </c>
      <c r="E37" s="117">
        <v>100</v>
      </c>
      <c r="F37" s="117">
        <v>100</v>
      </c>
      <c r="G37" s="118"/>
      <c r="H37" s="121"/>
      <c r="I37" s="121"/>
      <c r="J37" s="121"/>
    </row>
    <row r="38" spans="2:10" ht="14.25" thickTop="1">
      <c r="B38" s="121"/>
      <c r="C38" s="121"/>
      <c r="D38" s="121"/>
      <c r="E38" s="121"/>
      <c r="F38" s="121"/>
      <c r="G38" s="121"/>
      <c r="H38" s="121"/>
      <c r="I38" s="121"/>
      <c r="J38" s="121"/>
    </row>
    <row r="39" spans="2:10" ht="14.25">
      <c r="B39" s="121"/>
      <c r="C39" s="121"/>
      <c r="D39" s="121"/>
      <c r="E39" s="121"/>
      <c r="F39" s="121"/>
      <c r="G39" s="121"/>
      <c r="H39" s="121"/>
      <c r="I39" s="121"/>
      <c r="J39" s="121"/>
    </row>
    <row r="40" spans="2:10" ht="17.25">
      <c r="B40" s="122" t="s">
        <v>38</v>
      </c>
      <c r="C40" s="121"/>
      <c r="D40" s="121"/>
      <c r="E40" s="121"/>
      <c r="F40" s="121"/>
      <c r="G40" s="121"/>
      <c r="H40" s="121"/>
      <c r="I40" s="121"/>
      <c r="J40" s="121"/>
    </row>
    <row r="41" spans="2:10" ht="14.25">
      <c r="B41" s="121"/>
      <c r="C41" s="121"/>
      <c r="D41" s="121"/>
      <c r="E41" s="121"/>
      <c r="F41" s="121"/>
      <c r="G41" s="121"/>
      <c r="H41" s="121"/>
      <c r="I41" s="121"/>
      <c r="J41" s="121"/>
    </row>
    <row r="42" spans="2:10" ht="14.25" thickBot="1">
      <c r="B42" s="302" t="s">
        <v>250</v>
      </c>
      <c r="C42" s="302"/>
      <c r="D42" s="302"/>
      <c r="E42" s="302"/>
      <c r="F42" s="302"/>
      <c r="G42" s="302"/>
      <c r="H42" s="302"/>
      <c r="I42" s="121"/>
      <c r="J42" s="121"/>
    </row>
    <row r="43" spans="2:10" ht="14.25" thickTop="1">
      <c r="B43" s="309"/>
      <c r="C43" s="312" t="s">
        <v>251</v>
      </c>
      <c r="D43" s="313"/>
      <c r="E43" s="313"/>
      <c r="F43" s="313"/>
      <c r="G43" s="313"/>
      <c r="H43" s="314"/>
      <c r="I43" s="121"/>
      <c r="J43" s="121"/>
    </row>
    <row r="44" spans="2:10" ht="14.25">
      <c r="B44" s="310"/>
      <c r="C44" s="315" t="s">
        <v>37</v>
      </c>
      <c r="D44" s="316"/>
      <c r="E44" s="316" t="s">
        <v>247</v>
      </c>
      <c r="F44" s="316"/>
      <c r="G44" s="316" t="s">
        <v>24</v>
      </c>
      <c r="H44" s="317"/>
      <c r="I44" s="121"/>
      <c r="J44" s="121"/>
    </row>
    <row r="45" spans="2:10" ht="14.25" thickBot="1">
      <c r="B45" s="311"/>
      <c r="C45" s="132" t="s">
        <v>246</v>
      </c>
      <c r="D45" s="133" t="s">
        <v>34</v>
      </c>
      <c r="E45" s="133" t="s">
        <v>246</v>
      </c>
      <c r="F45" s="133" t="s">
        <v>34</v>
      </c>
      <c r="G45" s="133" t="s">
        <v>246</v>
      </c>
      <c r="H45" s="134" t="s">
        <v>34</v>
      </c>
      <c r="I45" s="121"/>
      <c r="J45" s="121"/>
    </row>
    <row r="46" spans="2:10" ht="70.5" thickBot="1" thickTop="1">
      <c r="B46" s="135" t="s">
        <v>315</v>
      </c>
      <c r="C46" s="129">
        <v>303</v>
      </c>
      <c r="D46" s="136">
        <v>1</v>
      </c>
      <c r="E46" s="137">
        <v>0</v>
      </c>
      <c r="F46" s="136">
        <v>0</v>
      </c>
      <c r="G46" s="137">
        <v>303</v>
      </c>
      <c r="H46" s="138">
        <v>1</v>
      </c>
      <c r="I46" s="121"/>
      <c r="J46" s="121"/>
    </row>
    <row r="47" spans="2:10" ht="14.25" thickTop="1">
      <c r="B47" s="121"/>
      <c r="C47" s="121"/>
      <c r="D47" s="121"/>
      <c r="E47" s="121"/>
      <c r="F47" s="121"/>
      <c r="G47" s="121"/>
      <c r="H47" s="121"/>
      <c r="I47" s="121"/>
      <c r="J47" s="121"/>
    </row>
    <row r="48" spans="2:10" ht="14.25">
      <c r="B48" s="302" t="s">
        <v>316</v>
      </c>
      <c r="C48" s="302"/>
      <c r="D48" s="302"/>
      <c r="E48" s="302"/>
      <c r="F48" s="302"/>
      <c r="G48" s="302"/>
      <c r="H48" s="302"/>
      <c r="I48" s="302"/>
      <c r="J48" s="121"/>
    </row>
    <row r="49" spans="2:10" ht="14.25" thickBot="1">
      <c r="B49" s="139" t="s">
        <v>254</v>
      </c>
      <c r="C49" s="121"/>
      <c r="D49" s="121"/>
      <c r="E49" s="121"/>
      <c r="F49" s="121"/>
      <c r="G49" s="121"/>
      <c r="H49" s="121"/>
      <c r="I49" s="121"/>
      <c r="J49" s="121"/>
    </row>
    <row r="50" spans="2:10" ht="14.25" thickTop="1">
      <c r="B50" s="318"/>
      <c r="C50" s="319"/>
      <c r="D50" s="312" t="s">
        <v>308</v>
      </c>
      <c r="E50" s="313"/>
      <c r="F50" s="313"/>
      <c r="G50" s="313"/>
      <c r="H50" s="313"/>
      <c r="I50" s="314" t="s">
        <v>24</v>
      </c>
      <c r="J50" s="121"/>
    </row>
    <row r="51" spans="2:10" ht="24" thickBot="1">
      <c r="B51" s="320"/>
      <c r="C51" s="321"/>
      <c r="D51" s="132" t="s">
        <v>310</v>
      </c>
      <c r="E51" s="133" t="s">
        <v>311</v>
      </c>
      <c r="F51" s="133" t="s">
        <v>312</v>
      </c>
      <c r="G51" s="133" t="s">
        <v>313</v>
      </c>
      <c r="H51" s="133" t="s">
        <v>314</v>
      </c>
      <c r="I51" s="322"/>
      <c r="J51" s="121"/>
    </row>
    <row r="52" spans="2:10" ht="14.25" thickTop="1">
      <c r="B52" s="305" t="s">
        <v>307</v>
      </c>
      <c r="C52" s="107" t="s">
        <v>310</v>
      </c>
      <c r="D52" s="108">
        <v>34</v>
      </c>
      <c r="E52" s="123">
        <v>1</v>
      </c>
      <c r="F52" s="123">
        <v>0</v>
      </c>
      <c r="G52" s="123">
        <v>0</v>
      </c>
      <c r="H52" s="123">
        <v>0</v>
      </c>
      <c r="I52" s="124">
        <v>35</v>
      </c>
      <c r="J52" s="121"/>
    </row>
    <row r="53" spans="2:10" ht="23.25">
      <c r="B53" s="307"/>
      <c r="C53" s="111" t="s">
        <v>311</v>
      </c>
      <c r="D53" s="112">
        <v>7</v>
      </c>
      <c r="E53" s="140">
        <v>43</v>
      </c>
      <c r="F53" s="140">
        <v>13</v>
      </c>
      <c r="G53" s="140">
        <v>0</v>
      </c>
      <c r="H53" s="140">
        <v>0</v>
      </c>
      <c r="I53" s="141">
        <v>63</v>
      </c>
      <c r="J53" s="121"/>
    </row>
    <row r="54" spans="2:10" ht="23.25">
      <c r="B54" s="307"/>
      <c r="C54" s="111" t="s">
        <v>312</v>
      </c>
      <c r="D54" s="112">
        <v>0</v>
      </c>
      <c r="E54" s="140">
        <v>12</v>
      </c>
      <c r="F54" s="140">
        <v>66</v>
      </c>
      <c r="G54" s="140">
        <v>4</v>
      </c>
      <c r="H54" s="140">
        <v>1</v>
      </c>
      <c r="I54" s="141">
        <v>83</v>
      </c>
      <c r="J54" s="121"/>
    </row>
    <row r="55" spans="2:10" ht="23.25">
      <c r="B55" s="307"/>
      <c r="C55" s="111" t="s">
        <v>313</v>
      </c>
      <c r="D55" s="112">
        <v>0</v>
      </c>
      <c r="E55" s="140">
        <v>0</v>
      </c>
      <c r="F55" s="140">
        <v>11</v>
      </c>
      <c r="G55" s="140">
        <v>33</v>
      </c>
      <c r="H55" s="140">
        <v>2</v>
      </c>
      <c r="I55" s="141">
        <v>46</v>
      </c>
      <c r="J55" s="121"/>
    </row>
    <row r="56" spans="2:10" ht="23.25">
      <c r="B56" s="307"/>
      <c r="C56" s="111" t="s">
        <v>314</v>
      </c>
      <c r="D56" s="112">
        <v>0</v>
      </c>
      <c r="E56" s="140">
        <v>0</v>
      </c>
      <c r="F56" s="140">
        <v>1</v>
      </c>
      <c r="G56" s="140">
        <v>4</v>
      </c>
      <c r="H56" s="140">
        <v>71</v>
      </c>
      <c r="I56" s="141">
        <v>76</v>
      </c>
      <c r="J56" s="121"/>
    </row>
    <row r="57" spans="2:10" ht="14.25" thickBot="1">
      <c r="B57" s="306" t="s">
        <v>24</v>
      </c>
      <c r="C57" s="308"/>
      <c r="D57" s="116">
        <v>41</v>
      </c>
      <c r="E57" s="125">
        <v>56</v>
      </c>
      <c r="F57" s="125">
        <v>91</v>
      </c>
      <c r="G57" s="125">
        <v>41</v>
      </c>
      <c r="H57" s="125">
        <v>74</v>
      </c>
      <c r="I57" s="126">
        <v>303</v>
      </c>
      <c r="J57" s="121"/>
    </row>
    <row r="58" spans="2:10" ht="14.25" thickTop="1">
      <c r="B58" s="121"/>
      <c r="C58" s="121"/>
      <c r="D58" s="121"/>
      <c r="E58" s="121"/>
      <c r="F58" s="121"/>
      <c r="G58" s="121"/>
      <c r="H58" s="121"/>
      <c r="I58" s="121"/>
      <c r="J58" s="121"/>
    </row>
    <row r="59" spans="2:10" ht="14.25" thickBot="1">
      <c r="B59" s="302" t="s">
        <v>255</v>
      </c>
      <c r="C59" s="302"/>
      <c r="D59" s="302"/>
      <c r="E59" s="302"/>
      <c r="F59" s="121"/>
      <c r="G59" s="121"/>
      <c r="H59" s="121"/>
      <c r="I59" s="121"/>
      <c r="J59" s="121"/>
    </row>
    <row r="60" spans="2:10" ht="36" thickBot="1" thickTop="1">
      <c r="B60" s="142"/>
      <c r="C60" s="104" t="s">
        <v>25</v>
      </c>
      <c r="D60" s="105" t="s">
        <v>256</v>
      </c>
      <c r="E60" s="106" t="s">
        <v>257</v>
      </c>
      <c r="F60" s="121"/>
      <c r="G60" s="121"/>
      <c r="H60" s="121"/>
      <c r="I60" s="121"/>
      <c r="J60" s="121"/>
    </row>
    <row r="61" spans="2:10" ht="23.25" thickTop="1">
      <c r="B61" s="143" t="s">
        <v>260</v>
      </c>
      <c r="C61" s="144">
        <v>757.5929649604368</v>
      </c>
      <c r="D61" s="123">
        <v>16</v>
      </c>
      <c r="E61" s="157">
        <v>7.002735273646653E-151</v>
      </c>
      <c r="F61" s="121"/>
      <c r="G61" s="121"/>
      <c r="H61" s="121"/>
      <c r="I61" s="121"/>
      <c r="J61" s="121"/>
    </row>
    <row r="62" spans="2:10" ht="23.25">
      <c r="B62" s="148" t="s">
        <v>262</v>
      </c>
      <c r="C62" s="149">
        <v>613.3718235773008</v>
      </c>
      <c r="D62" s="140">
        <v>16</v>
      </c>
      <c r="E62" s="154">
        <v>3.3298215531503916E-120</v>
      </c>
      <c r="F62" s="121"/>
      <c r="G62" s="121"/>
      <c r="H62" s="121"/>
      <c r="I62" s="121"/>
      <c r="J62" s="121"/>
    </row>
    <row r="63" spans="2:10" ht="34.5">
      <c r="B63" s="148" t="s">
        <v>264</v>
      </c>
      <c r="C63" s="149">
        <v>268.90463625801436</v>
      </c>
      <c r="D63" s="140">
        <v>1</v>
      </c>
      <c r="E63" s="154">
        <v>1.9662592125284986E-60</v>
      </c>
      <c r="F63" s="121"/>
      <c r="G63" s="121"/>
      <c r="H63" s="121"/>
      <c r="I63" s="121"/>
      <c r="J63" s="121"/>
    </row>
    <row r="64" spans="2:10" ht="23.25" thickBot="1">
      <c r="B64" s="155" t="s">
        <v>32</v>
      </c>
      <c r="C64" s="116">
        <v>303</v>
      </c>
      <c r="D64" s="156"/>
      <c r="E64" s="118"/>
      <c r="F64" s="121"/>
      <c r="G64" s="121"/>
      <c r="H64" s="121"/>
      <c r="I64" s="121"/>
      <c r="J64" s="121"/>
    </row>
    <row r="65" spans="2:10" ht="14.25" thickTop="1">
      <c r="B65" s="121"/>
      <c r="C65" s="121"/>
      <c r="D65" s="121"/>
      <c r="E65" s="121"/>
      <c r="F65" s="121"/>
      <c r="G65" s="121"/>
      <c r="H65" s="121"/>
      <c r="I65" s="121"/>
      <c r="J65" s="121"/>
    </row>
    <row r="66" spans="2:10" ht="14.25">
      <c r="B66" s="121"/>
      <c r="C66" s="121"/>
      <c r="D66" s="121"/>
      <c r="E66" s="121"/>
      <c r="F66" s="121"/>
      <c r="G66" s="121"/>
      <c r="H66" s="121"/>
      <c r="I66" s="121"/>
      <c r="J66" s="121"/>
    </row>
    <row r="67" spans="2:10" ht="14.25" thickBot="1">
      <c r="B67" s="302" t="s">
        <v>265</v>
      </c>
      <c r="C67" s="302"/>
      <c r="D67" s="302"/>
      <c r="E67" s="302"/>
      <c r="F67" s="302"/>
      <c r="G67" s="302"/>
      <c r="H67" s="121"/>
      <c r="I67" s="121"/>
      <c r="J67" s="121"/>
    </row>
    <row r="68" spans="2:10" ht="24.75" thickBot="1" thickTop="1">
      <c r="B68" s="303"/>
      <c r="C68" s="304"/>
      <c r="D68" s="104" t="s">
        <v>25</v>
      </c>
      <c r="E68" s="105" t="s">
        <v>266</v>
      </c>
      <c r="F68" s="105" t="s">
        <v>267</v>
      </c>
      <c r="G68" s="106" t="s">
        <v>26</v>
      </c>
      <c r="H68" s="121"/>
      <c r="I68" s="121"/>
      <c r="J68" s="121"/>
    </row>
    <row r="69" spans="2:10" ht="14.25" thickTop="1">
      <c r="B69" s="305" t="s">
        <v>268</v>
      </c>
      <c r="C69" s="107" t="s">
        <v>269</v>
      </c>
      <c r="D69" s="144">
        <v>1.5812358505456883</v>
      </c>
      <c r="E69" s="146"/>
      <c r="F69" s="146"/>
      <c r="G69" s="157">
        <v>7.002735273646653E-151</v>
      </c>
      <c r="H69" s="121"/>
      <c r="I69" s="121"/>
      <c r="J69" s="121"/>
    </row>
    <row r="70" spans="2:10" ht="14.25">
      <c r="B70" s="307"/>
      <c r="C70" s="111" t="s">
        <v>270</v>
      </c>
      <c r="D70" s="162">
        <v>0.7906179252728441</v>
      </c>
      <c r="E70" s="151"/>
      <c r="F70" s="151"/>
      <c r="G70" s="154">
        <v>7.002735273646653E-151</v>
      </c>
      <c r="H70" s="121"/>
      <c r="I70" s="121"/>
      <c r="J70" s="121"/>
    </row>
    <row r="71" spans="2:10" ht="23.25">
      <c r="B71" s="119" t="s">
        <v>27</v>
      </c>
      <c r="C71" s="111" t="s">
        <v>28</v>
      </c>
      <c r="D71" s="162">
        <v>0.9436168199227413</v>
      </c>
      <c r="E71" s="150">
        <v>0.008742746496321499</v>
      </c>
      <c r="F71" s="158">
        <v>49.453702681465415</v>
      </c>
      <c r="G71" s="154">
        <v>1.4833261975465604E-146</v>
      </c>
      <c r="H71" s="121"/>
      <c r="I71" s="121"/>
      <c r="J71" s="121"/>
    </row>
    <row r="72" spans="2:10" ht="23.25">
      <c r="B72" s="119" t="s">
        <v>29</v>
      </c>
      <c r="C72" s="111" t="s">
        <v>30</v>
      </c>
      <c r="D72" s="162">
        <v>0.9394544275502692</v>
      </c>
      <c r="E72" s="150">
        <v>0.010022140094699683</v>
      </c>
      <c r="F72" s="158">
        <v>47.56395733480885</v>
      </c>
      <c r="G72" s="154">
        <v>4.879847147488322E-142</v>
      </c>
      <c r="H72" s="121"/>
      <c r="I72" s="121"/>
      <c r="J72" s="121"/>
    </row>
    <row r="73" spans="2:10" ht="23.25">
      <c r="B73" s="119" t="s">
        <v>31</v>
      </c>
      <c r="C73" s="111" t="s">
        <v>17</v>
      </c>
      <c r="D73" s="162">
        <v>0.7636209130295474</v>
      </c>
      <c r="E73" s="150">
        <v>0.028557201820456863</v>
      </c>
      <c r="F73" s="158">
        <v>25.72411677673479</v>
      </c>
      <c r="G73" s="154">
        <v>6.2814810097864725E-146</v>
      </c>
      <c r="H73" s="121"/>
      <c r="I73" s="121"/>
      <c r="J73" s="121"/>
    </row>
    <row r="74" spans="2:10" ht="14.25" thickBot="1">
      <c r="B74" s="306" t="s">
        <v>32</v>
      </c>
      <c r="C74" s="308"/>
      <c r="D74" s="116">
        <v>303</v>
      </c>
      <c r="E74" s="156"/>
      <c r="F74" s="156"/>
      <c r="G74" s="118"/>
      <c r="H74" s="121"/>
      <c r="I74" s="121"/>
      <c r="J74" s="121"/>
    </row>
    <row r="75" spans="2:10" ht="14.25" thickTop="1">
      <c r="B75" s="121"/>
      <c r="C75" s="121"/>
      <c r="D75" s="121"/>
      <c r="E75" s="121"/>
      <c r="F75" s="121"/>
      <c r="G75" s="121"/>
      <c r="H75" s="121"/>
      <c r="I75" s="121"/>
      <c r="J75" s="121"/>
    </row>
    <row r="76" spans="2:10" ht="14.25">
      <c r="B76" s="121"/>
      <c r="C76" s="121"/>
      <c r="D76" s="121"/>
      <c r="E76" s="121"/>
      <c r="F76" s="121"/>
      <c r="G76" s="121"/>
      <c r="H76" s="121"/>
      <c r="I76" s="121"/>
      <c r="J76" s="121"/>
    </row>
    <row r="77" spans="2:10" ht="14.25">
      <c r="B77" s="121"/>
      <c r="C77" s="121"/>
      <c r="D77" s="121"/>
      <c r="E77" s="121"/>
      <c r="F77" s="121"/>
      <c r="G77" s="121"/>
      <c r="H77" s="121"/>
      <c r="I77" s="121"/>
      <c r="J77" s="121"/>
    </row>
    <row r="78" spans="2:10" ht="14.25">
      <c r="B78" s="121"/>
      <c r="C78" s="121"/>
      <c r="D78" s="121"/>
      <c r="E78" s="121"/>
      <c r="F78" s="121"/>
      <c r="G78" s="121"/>
      <c r="H78" s="121"/>
      <c r="I78" s="121"/>
      <c r="J78" s="121"/>
    </row>
  </sheetData>
  <sheetProtection/>
  <mergeCells count="29">
    <mergeCell ref="B67:G67"/>
    <mergeCell ref="B68:C68"/>
    <mergeCell ref="B69:B70"/>
    <mergeCell ref="B74:C74"/>
    <mergeCell ref="B50:C51"/>
    <mergeCell ref="D50:H50"/>
    <mergeCell ref="B59:E59"/>
    <mergeCell ref="B43:B45"/>
    <mergeCell ref="C43:H43"/>
    <mergeCell ref="C44:D44"/>
    <mergeCell ref="E44:F44"/>
    <mergeCell ref="G44:H44"/>
    <mergeCell ref="B48:I48"/>
    <mergeCell ref="B35:B37"/>
    <mergeCell ref="B25:C25"/>
    <mergeCell ref="B24:G24"/>
    <mergeCell ref="I50:I51"/>
    <mergeCell ref="B52:B56"/>
    <mergeCell ref="B57:C57"/>
    <mergeCell ref="B42:H42"/>
    <mergeCell ref="B26:B31"/>
    <mergeCell ref="B33:G33"/>
    <mergeCell ref="B34:C34"/>
    <mergeCell ref="B7:F7"/>
    <mergeCell ref="B8:C8"/>
    <mergeCell ref="B9:B10"/>
    <mergeCell ref="B15:G15"/>
    <mergeCell ref="B16:C16"/>
    <mergeCell ref="B17:B2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17"/>
  <dimension ref="B2:J78"/>
  <sheetViews>
    <sheetView showGridLines="0" zoomScalePageLayoutView="0" workbookViewId="0" topLeftCell="A1">
      <selection activeCell="A1" sqref="A1"/>
    </sheetView>
  </sheetViews>
  <sheetFormatPr defaultColWidth="9.140625" defaultRowHeight="15"/>
  <cols>
    <col min="1" max="1" width="9.00390625" style="168" customWidth="1"/>
  </cols>
  <sheetData>
    <row r="1" s="168" customFormat="1" ht="14.25"/>
    <row r="2" spans="2:10" ht="14.25">
      <c r="B2" s="120" t="s">
        <v>317</v>
      </c>
      <c r="C2" s="121"/>
      <c r="D2" s="121"/>
      <c r="E2" s="121"/>
      <c r="F2" s="121"/>
      <c r="G2" s="121"/>
      <c r="H2" s="121"/>
      <c r="I2" s="121"/>
      <c r="J2" s="121"/>
    </row>
    <row r="3" spans="2:10" ht="14.25">
      <c r="B3" s="121"/>
      <c r="C3" s="121"/>
      <c r="D3" s="121"/>
      <c r="E3" s="121"/>
      <c r="F3" s="121"/>
      <c r="G3" s="121"/>
      <c r="H3" s="121"/>
      <c r="I3" s="121"/>
      <c r="J3" s="121"/>
    </row>
    <row r="4" spans="2:10" ht="14.25">
      <c r="B4" s="121"/>
      <c r="C4" s="121"/>
      <c r="D4" s="121"/>
      <c r="E4" s="121"/>
      <c r="F4" s="121"/>
      <c r="G4" s="121"/>
      <c r="H4" s="121"/>
      <c r="I4" s="121"/>
      <c r="J4" s="121"/>
    </row>
    <row r="5" spans="2:10" ht="18" customHeight="1">
      <c r="B5" s="122" t="s">
        <v>242</v>
      </c>
      <c r="C5" s="121"/>
      <c r="D5" s="121"/>
      <c r="E5" s="121"/>
      <c r="F5" s="121"/>
      <c r="G5" s="121"/>
      <c r="H5" s="121"/>
      <c r="I5" s="121"/>
      <c r="J5" s="121"/>
    </row>
    <row r="6" spans="2:10" ht="18" customHeight="1">
      <c r="B6" s="121"/>
      <c r="C6" s="121"/>
      <c r="D6" s="121"/>
      <c r="E6" s="121"/>
      <c r="F6" s="121"/>
      <c r="G6" s="121"/>
      <c r="H6" s="121"/>
      <c r="I6" s="121"/>
      <c r="J6" s="121"/>
    </row>
    <row r="7" spans="2:10" ht="75" customHeight="1" thickBot="1">
      <c r="B7" s="302" t="s">
        <v>243</v>
      </c>
      <c r="C7" s="302"/>
      <c r="D7" s="302"/>
      <c r="E7" s="302"/>
      <c r="F7" s="302"/>
      <c r="G7" s="121"/>
      <c r="H7" s="121"/>
      <c r="I7" s="121"/>
      <c r="J7" s="121"/>
    </row>
    <row r="8" spans="2:10" ht="81" customHeight="1" thickBot="1" thickTop="1">
      <c r="B8" s="303"/>
      <c r="C8" s="304"/>
      <c r="D8" s="104" t="s">
        <v>318</v>
      </c>
      <c r="E8" s="105" t="s">
        <v>319</v>
      </c>
      <c r="F8" s="106" t="s">
        <v>320</v>
      </c>
      <c r="G8" s="121"/>
      <c r="H8" s="121"/>
      <c r="I8" s="121"/>
      <c r="J8" s="121"/>
    </row>
    <row r="9" spans="2:10" ht="18" customHeight="1" thickTop="1">
      <c r="B9" s="305" t="s">
        <v>246</v>
      </c>
      <c r="C9" s="107" t="s">
        <v>37</v>
      </c>
      <c r="D9" s="108">
        <v>303</v>
      </c>
      <c r="E9" s="123">
        <v>303</v>
      </c>
      <c r="F9" s="124">
        <v>303</v>
      </c>
      <c r="G9" s="121"/>
      <c r="H9" s="121"/>
      <c r="I9" s="121"/>
      <c r="J9" s="121"/>
    </row>
    <row r="10" spans="2:10" ht="18" customHeight="1" thickBot="1">
      <c r="B10" s="306"/>
      <c r="C10" s="115" t="s">
        <v>247</v>
      </c>
      <c r="D10" s="116">
        <v>0</v>
      </c>
      <c r="E10" s="125">
        <v>0</v>
      </c>
      <c r="F10" s="126">
        <v>0</v>
      </c>
      <c r="G10" s="121"/>
      <c r="H10" s="121"/>
      <c r="I10" s="121"/>
      <c r="J10" s="121"/>
    </row>
    <row r="11" spans="2:10" ht="18" customHeight="1" thickTop="1">
      <c r="B11" s="121"/>
      <c r="C11" s="121"/>
      <c r="D11" s="121"/>
      <c r="E11" s="121"/>
      <c r="F11" s="121"/>
      <c r="G11" s="121"/>
      <c r="H11" s="121"/>
      <c r="I11" s="121"/>
      <c r="J11" s="121"/>
    </row>
    <row r="12" spans="2:10" ht="18" customHeight="1">
      <c r="B12" s="121"/>
      <c r="C12" s="121"/>
      <c r="D12" s="121"/>
      <c r="E12" s="121"/>
      <c r="F12" s="121"/>
      <c r="G12" s="121"/>
      <c r="H12" s="121"/>
      <c r="I12" s="121"/>
      <c r="J12" s="121"/>
    </row>
    <row r="13" spans="2:10" ht="18" customHeight="1">
      <c r="B13" s="122" t="s">
        <v>248</v>
      </c>
      <c r="C13" s="121"/>
      <c r="D13" s="121"/>
      <c r="E13" s="121"/>
      <c r="F13" s="121"/>
      <c r="G13" s="121"/>
      <c r="H13" s="121"/>
      <c r="I13" s="121"/>
      <c r="J13" s="121"/>
    </row>
    <row r="14" spans="2:10" ht="14.25">
      <c r="B14" s="121"/>
      <c r="C14" s="121"/>
      <c r="D14" s="121"/>
      <c r="E14" s="121"/>
      <c r="F14" s="121"/>
      <c r="G14" s="121"/>
      <c r="H14" s="121"/>
      <c r="I14" s="121"/>
      <c r="J14" s="121"/>
    </row>
    <row r="15" spans="2:10" ht="14.25" thickBot="1">
      <c r="B15" s="302" t="s">
        <v>318</v>
      </c>
      <c r="C15" s="302"/>
      <c r="D15" s="302"/>
      <c r="E15" s="302"/>
      <c r="F15" s="302"/>
      <c r="G15" s="302"/>
      <c r="H15" s="121"/>
      <c r="I15" s="121"/>
      <c r="J15" s="121"/>
    </row>
    <row r="16" spans="2:10" ht="24.75" thickBot="1" thickTop="1">
      <c r="B16" s="303"/>
      <c r="C16" s="304"/>
      <c r="D16" s="104" t="s">
        <v>33</v>
      </c>
      <c r="E16" s="105" t="s">
        <v>34</v>
      </c>
      <c r="F16" s="105" t="s">
        <v>35</v>
      </c>
      <c r="G16" s="106" t="s">
        <v>36</v>
      </c>
      <c r="H16" s="121"/>
      <c r="I16" s="121"/>
      <c r="J16" s="121"/>
    </row>
    <row r="17" spans="2:10" ht="14.25" thickTop="1">
      <c r="B17" s="305" t="s">
        <v>37</v>
      </c>
      <c r="C17" s="107" t="s">
        <v>321</v>
      </c>
      <c r="D17" s="108">
        <v>35</v>
      </c>
      <c r="E17" s="109">
        <v>11.55115511551155</v>
      </c>
      <c r="F17" s="109">
        <v>11.55115511551155</v>
      </c>
      <c r="G17" s="110">
        <v>11.55115511551155</v>
      </c>
      <c r="H17" s="121"/>
      <c r="I17" s="121"/>
      <c r="J17" s="121"/>
    </row>
    <row r="18" spans="2:10" ht="14.25">
      <c r="B18" s="307"/>
      <c r="C18" s="111" t="s">
        <v>322</v>
      </c>
      <c r="D18" s="112">
        <v>63</v>
      </c>
      <c r="E18" s="113">
        <v>20.792079207920793</v>
      </c>
      <c r="F18" s="113">
        <v>20.792079207920793</v>
      </c>
      <c r="G18" s="114">
        <v>32.34323432343234</v>
      </c>
      <c r="H18" s="121"/>
      <c r="I18" s="121"/>
      <c r="J18" s="121"/>
    </row>
    <row r="19" spans="2:10" ht="14.25">
      <c r="B19" s="307"/>
      <c r="C19" s="111" t="s">
        <v>323</v>
      </c>
      <c r="D19" s="112">
        <v>83</v>
      </c>
      <c r="E19" s="113">
        <v>27.39273927392739</v>
      </c>
      <c r="F19" s="113">
        <v>27.39273927392739</v>
      </c>
      <c r="G19" s="114">
        <v>59.73597359735974</v>
      </c>
      <c r="H19" s="121"/>
      <c r="I19" s="121"/>
      <c r="J19" s="121"/>
    </row>
    <row r="20" spans="2:10" ht="15.75" customHeight="1">
      <c r="B20" s="307"/>
      <c r="C20" s="111" t="s">
        <v>324</v>
      </c>
      <c r="D20" s="112">
        <v>46</v>
      </c>
      <c r="E20" s="113">
        <v>15.181518151815181</v>
      </c>
      <c r="F20" s="113">
        <v>15.181518151815181</v>
      </c>
      <c r="G20" s="114">
        <v>74.91749174917491</v>
      </c>
      <c r="H20" s="121"/>
      <c r="I20" s="121"/>
      <c r="J20" s="121"/>
    </row>
    <row r="21" spans="2:10" ht="14.25">
      <c r="B21" s="307"/>
      <c r="C21" s="111" t="s">
        <v>325</v>
      </c>
      <c r="D21" s="112">
        <v>24</v>
      </c>
      <c r="E21" s="113">
        <v>7.920792079207921</v>
      </c>
      <c r="F21" s="113">
        <v>7.920792079207921</v>
      </c>
      <c r="G21" s="114">
        <v>82.83828382838284</v>
      </c>
      <c r="H21" s="121"/>
      <c r="I21" s="121"/>
      <c r="J21" s="121"/>
    </row>
    <row r="22" spans="2:10" ht="14.25">
      <c r="B22" s="307"/>
      <c r="C22" s="111" t="s">
        <v>326</v>
      </c>
      <c r="D22" s="112">
        <v>52</v>
      </c>
      <c r="E22" s="113">
        <v>17.16171617161716</v>
      </c>
      <c r="F22" s="113">
        <v>17.16171617161716</v>
      </c>
      <c r="G22" s="114">
        <v>100</v>
      </c>
      <c r="H22" s="121"/>
      <c r="I22" s="121"/>
      <c r="J22" s="121"/>
    </row>
    <row r="23" spans="2:10" ht="14.25" thickBot="1">
      <c r="B23" s="306"/>
      <c r="C23" s="115" t="s">
        <v>24</v>
      </c>
      <c r="D23" s="116">
        <v>303</v>
      </c>
      <c r="E23" s="117">
        <v>100</v>
      </c>
      <c r="F23" s="117">
        <v>100</v>
      </c>
      <c r="G23" s="118"/>
      <c r="H23" s="121"/>
      <c r="I23" s="121"/>
      <c r="J23" s="121"/>
    </row>
    <row r="24" spans="2:10" ht="14.25" thickTop="1">
      <c r="B24" s="121"/>
      <c r="C24" s="121"/>
      <c r="D24" s="121"/>
      <c r="E24" s="121"/>
      <c r="F24" s="121"/>
      <c r="G24" s="121"/>
      <c r="H24" s="121"/>
      <c r="I24" s="121"/>
      <c r="J24" s="121"/>
    </row>
    <row r="25" spans="2:10" ht="14.25" thickBot="1">
      <c r="B25" s="302" t="s">
        <v>319</v>
      </c>
      <c r="C25" s="302"/>
      <c r="D25" s="302"/>
      <c r="E25" s="302"/>
      <c r="F25" s="302"/>
      <c r="G25" s="302"/>
      <c r="H25" s="121"/>
      <c r="I25" s="121"/>
      <c r="J25" s="121"/>
    </row>
    <row r="26" spans="2:10" ht="24.75" thickBot="1" thickTop="1">
      <c r="B26" s="303"/>
      <c r="C26" s="304"/>
      <c r="D26" s="104" t="s">
        <v>33</v>
      </c>
      <c r="E26" s="105" t="s">
        <v>34</v>
      </c>
      <c r="F26" s="105" t="s">
        <v>35</v>
      </c>
      <c r="G26" s="106" t="s">
        <v>36</v>
      </c>
      <c r="H26" s="121"/>
      <c r="I26" s="121"/>
      <c r="J26" s="121"/>
    </row>
    <row r="27" spans="2:10" ht="14.25" thickTop="1">
      <c r="B27" s="305" t="s">
        <v>37</v>
      </c>
      <c r="C27" s="107" t="s">
        <v>321</v>
      </c>
      <c r="D27" s="108">
        <v>41</v>
      </c>
      <c r="E27" s="109">
        <v>13.531353135313532</v>
      </c>
      <c r="F27" s="109">
        <v>13.531353135313532</v>
      </c>
      <c r="G27" s="110">
        <v>13.531353135313532</v>
      </c>
      <c r="H27" s="121"/>
      <c r="I27" s="121"/>
      <c r="J27" s="121"/>
    </row>
    <row r="28" spans="2:10" ht="14.25">
      <c r="B28" s="307"/>
      <c r="C28" s="111" t="s">
        <v>322</v>
      </c>
      <c r="D28" s="112">
        <v>56</v>
      </c>
      <c r="E28" s="113">
        <v>18.48184818481848</v>
      </c>
      <c r="F28" s="113">
        <v>18.48184818481848</v>
      </c>
      <c r="G28" s="114">
        <v>32.01320132013201</v>
      </c>
      <c r="H28" s="121"/>
      <c r="I28" s="121"/>
      <c r="J28" s="121"/>
    </row>
    <row r="29" spans="2:10" ht="14.25">
      <c r="B29" s="307"/>
      <c r="C29" s="111" t="s">
        <v>323</v>
      </c>
      <c r="D29" s="112">
        <v>91</v>
      </c>
      <c r="E29" s="113">
        <v>30.033003300330037</v>
      </c>
      <c r="F29" s="113">
        <v>30.033003300330037</v>
      </c>
      <c r="G29" s="114">
        <v>62.04620462046204</v>
      </c>
      <c r="H29" s="121"/>
      <c r="I29" s="121"/>
      <c r="J29" s="121"/>
    </row>
    <row r="30" spans="2:10" ht="14.25">
      <c r="B30" s="307"/>
      <c r="C30" s="111" t="s">
        <v>324</v>
      </c>
      <c r="D30" s="112">
        <v>41</v>
      </c>
      <c r="E30" s="113">
        <v>13.531353135313532</v>
      </c>
      <c r="F30" s="113">
        <v>13.531353135313532</v>
      </c>
      <c r="G30" s="114">
        <v>75.57755775577559</v>
      </c>
      <c r="H30" s="121"/>
      <c r="I30" s="121"/>
      <c r="J30" s="121"/>
    </row>
    <row r="31" spans="2:10" ht="14.25">
      <c r="B31" s="307"/>
      <c r="C31" s="111" t="s">
        <v>325</v>
      </c>
      <c r="D31" s="112">
        <v>20</v>
      </c>
      <c r="E31" s="113">
        <v>6.6006600660066</v>
      </c>
      <c r="F31" s="113">
        <v>6.6006600660066</v>
      </c>
      <c r="G31" s="114">
        <v>82.17821782178217</v>
      </c>
      <c r="H31" s="121"/>
      <c r="I31" s="121"/>
      <c r="J31" s="121"/>
    </row>
    <row r="32" spans="2:10" ht="14.25">
      <c r="B32" s="307"/>
      <c r="C32" s="111" t="s">
        <v>326</v>
      </c>
      <c r="D32" s="112">
        <v>54</v>
      </c>
      <c r="E32" s="113">
        <v>17.82178217821782</v>
      </c>
      <c r="F32" s="113">
        <v>17.82178217821782</v>
      </c>
      <c r="G32" s="114">
        <v>100</v>
      </c>
      <c r="H32" s="121"/>
      <c r="I32" s="121"/>
      <c r="J32" s="121"/>
    </row>
    <row r="33" spans="2:10" ht="14.25" thickBot="1">
      <c r="B33" s="306"/>
      <c r="C33" s="115" t="s">
        <v>24</v>
      </c>
      <c r="D33" s="116">
        <v>303</v>
      </c>
      <c r="E33" s="117">
        <v>100</v>
      </c>
      <c r="F33" s="117">
        <v>100</v>
      </c>
      <c r="G33" s="118"/>
      <c r="H33" s="121"/>
      <c r="I33" s="121"/>
      <c r="J33" s="121"/>
    </row>
    <row r="34" spans="2:10" ht="14.25" thickTop="1">
      <c r="B34" s="121"/>
      <c r="C34" s="121"/>
      <c r="D34" s="121"/>
      <c r="E34" s="121"/>
      <c r="F34" s="121"/>
      <c r="G34" s="121"/>
      <c r="H34" s="121"/>
      <c r="I34" s="121"/>
      <c r="J34" s="121"/>
    </row>
    <row r="35" spans="2:10" ht="14.25" thickBot="1">
      <c r="B35" s="302" t="s">
        <v>320</v>
      </c>
      <c r="C35" s="302"/>
      <c r="D35" s="302"/>
      <c r="E35" s="302"/>
      <c r="F35" s="302"/>
      <c r="G35" s="302"/>
      <c r="H35" s="121"/>
      <c r="I35" s="121"/>
      <c r="J35" s="121"/>
    </row>
    <row r="36" spans="2:10" ht="24.75" thickBot="1" thickTop="1">
      <c r="B36" s="303"/>
      <c r="C36" s="304"/>
      <c r="D36" s="104" t="s">
        <v>33</v>
      </c>
      <c r="E36" s="105" t="s">
        <v>34</v>
      </c>
      <c r="F36" s="105" t="s">
        <v>35</v>
      </c>
      <c r="G36" s="106" t="s">
        <v>36</v>
      </c>
      <c r="H36" s="121"/>
      <c r="I36" s="121"/>
      <c r="J36" s="121"/>
    </row>
    <row r="37" spans="2:10" ht="14.25" thickTop="1">
      <c r="B37" s="305" t="s">
        <v>37</v>
      </c>
      <c r="C37" s="107" t="s">
        <v>282</v>
      </c>
      <c r="D37" s="108">
        <v>59</v>
      </c>
      <c r="E37" s="109">
        <v>19.471947194719473</v>
      </c>
      <c r="F37" s="109">
        <v>19.471947194719473</v>
      </c>
      <c r="G37" s="110">
        <v>19.471947194719473</v>
      </c>
      <c r="H37" s="121"/>
      <c r="I37" s="121"/>
      <c r="J37" s="121"/>
    </row>
    <row r="38" spans="2:10" ht="14.25">
      <c r="B38" s="307"/>
      <c r="C38" s="111" t="s">
        <v>249</v>
      </c>
      <c r="D38" s="112">
        <v>244</v>
      </c>
      <c r="E38" s="113">
        <v>80.52805280528052</v>
      </c>
      <c r="F38" s="113">
        <v>80.52805280528052</v>
      </c>
      <c r="G38" s="114">
        <v>100</v>
      </c>
      <c r="H38" s="121"/>
      <c r="I38" s="121"/>
      <c r="J38" s="121"/>
    </row>
    <row r="39" spans="2:10" ht="14.25" thickBot="1">
      <c r="B39" s="306"/>
      <c r="C39" s="115" t="s">
        <v>24</v>
      </c>
      <c r="D39" s="116">
        <v>303</v>
      </c>
      <c r="E39" s="117">
        <v>100</v>
      </c>
      <c r="F39" s="117">
        <v>100</v>
      </c>
      <c r="G39" s="118"/>
      <c r="H39" s="121"/>
      <c r="I39" s="121"/>
      <c r="J39" s="121"/>
    </row>
    <row r="40" spans="2:10" ht="14.25" thickTop="1">
      <c r="B40" s="121"/>
      <c r="C40" s="121"/>
      <c r="D40" s="121"/>
      <c r="E40" s="121"/>
      <c r="F40" s="121"/>
      <c r="G40" s="121"/>
      <c r="H40" s="121"/>
      <c r="I40" s="121"/>
      <c r="J40" s="121"/>
    </row>
    <row r="41" spans="2:10" ht="14.25">
      <c r="B41" s="121"/>
      <c r="C41" s="121"/>
      <c r="D41" s="121"/>
      <c r="E41" s="121"/>
      <c r="F41" s="121"/>
      <c r="G41" s="121"/>
      <c r="H41" s="121"/>
      <c r="I41" s="121"/>
      <c r="J41" s="121"/>
    </row>
    <row r="42" spans="2:10" ht="17.25">
      <c r="B42" s="122" t="s">
        <v>38</v>
      </c>
      <c r="C42" s="121"/>
      <c r="D42" s="121"/>
      <c r="E42" s="121"/>
      <c r="F42" s="121"/>
      <c r="G42" s="121"/>
      <c r="H42" s="121"/>
      <c r="I42" s="121"/>
      <c r="J42" s="121"/>
    </row>
    <row r="43" spans="2:10" ht="14.25">
      <c r="B43" s="121"/>
      <c r="C43" s="121"/>
      <c r="D43" s="121"/>
      <c r="E43" s="121"/>
      <c r="F43" s="121"/>
      <c r="G43" s="121"/>
      <c r="H43" s="121"/>
      <c r="I43" s="121"/>
      <c r="J43" s="121"/>
    </row>
    <row r="44" spans="2:10" ht="14.25" thickBot="1">
      <c r="B44" s="302" t="s">
        <v>250</v>
      </c>
      <c r="C44" s="302"/>
      <c r="D44" s="302"/>
      <c r="E44" s="302"/>
      <c r="F44" s="302"/>
      <c r="G44" s="302"/>
      <c r="H44" s="302"/>
      <c r="I44" s="121"/>
      <c r="J44" s="121"/>
    </row>
    <row r="45" spans="2:10" ht="14.25" thickTop="1">
      <c r="B45" s="309"/>
      <c r="C45" s="312" t="s">
        <v>251</v>
      </c>
      <c r="D45" s="313"/>
      <c r="E45" s="313"/>
      <c r="F45" s="313"/>
      <c r="G45" s="313"/>
      <c r="H45" s="314"/>
      <c r="I45" s="121"/>
      <c r="J45" s="121"/>
    </row>
    <row r="46" spans="2:10" ht="14.25">
      <c r="B46" s="310"/>
      <c r="C46" s="315" t="s">
        <v>37</v>
      </c>
      <c r="D46" s="316"/>
      <c r="E46" s="316" t="s">
        <v>247</v>
      </c>
      <c r="F46" s="316"/>
      <c r="G46" s="316" t="s">
        <v>24</v>
      </c>
      <c r="H46" s="317"/>
      <c r="I46" s="121"/>
      <c r="J46" s="121"/>
    </row>
    <row r="47" spans="2:10" ht="14.25" thickBot="1">
      <c r="B47" s="311"/>
      <c r="C47" s="132" t="s">
        <v>246</v>
      </c>
      <c r="D47" s="133" t="s">
        <v>34</v>
      </c>
      <c r="E47" s="133" t="s">
        <v>246</v>
      </c>
      <c r="F47" s="133" t="s">
        <v>34</v>
      </c>
      <c r="G47" s="133" t="s">
        <v>246</v>
      </c>
      <c r="H47" s="134" t="s">
        <v>34</v>
      </c>
      <c r="I47" s="121"/>
      <c r="J47" s="121"/>
    </row>
    <row r="48" spans="2:10" ht="70.5" thickBot="1" thickTop="1">
      <c r="B48" s="135" t="s">
        <v>327</v>
      </c>
      <c r="C48" s="129">
        <v>303</v>
      </c>
      <c r="D48" s="136">
        <v>1</v>
      </c>
      <c r="E48" s="137">
        <v>0</v>
      </c>
      <c r="F48" s="136">
        <v>0</v>
      </c>
      <c r="G48" s="137">
        <v>303</v>
      </c>
      <c r="H48" s="138">
        <v>1</v>
      </c>
      <c r="I48" s="121"/>
      <c r="J48" s="121"/>
    </row>
    <row r="49" spans="2:10" ht="14.25" thickTop="1">
      <c r="B49" s="121"/>
      <c r="C49" s="121"/>
      <c r="D49" s="121"/>
      <c r="E49" s="121"/>
      <c r="F49" s="121"/>
      <c r="G49" s="121"/>
      <c r="H49" s="121"/>
      <c r="I49" s="121"/>
      <c r="J49" s="121"/>
    </row>
    <row r="50" spans="2:10" ht="14.25">
      <c r="B50" s="302" t="s">
        <v>328</v>
      </c>
      <c r="C50" s="302"/>
      <c r="D50" s="302"/>
      <c r="E50" s="302"/>
      <c r="F50" s="302"/>
      <c r="G50" s="302"/>
      <c r="H50" s="302"/>
      <c r="I50" s="302"/>
      <c r="J50" s="302"/>
    </row>
    <row r="51" spans="2:10" ht="14.25" thickBot="1">
      <c r="B51" s="139" t="s">
        <v>254</v>
      </c>
      <c r="C51" s="121"/>
      <c r="D51" s="121"/>
      <c r="E51" s="121"/>
      <c r="F51" s="121"/>
      <c r="G51" s="121"/>
      <c r="H51" s="121"/>
      <c r="I51" s="121"/>
      <c r="J51" s="121"/>
    </row>
    <row r="52" spans="2:10" ht="14.25" thickTop="1">
      <c r="B52" s="318"/>
      <c r="C52" s="319"/>
      <c r="D52" s="312" t="s">
        <v>319</v>
      </c>
      <c r="E52" s="313"/>
      <c r="F52" s="313"/>
      <c r="G52" s="313"/>
      <c r="H52" s="313"/>
      <c r="I52" s="313"/>
      <c r="J52" s="314" t="s">
        <v>24</v>
      </c>
    </row>
    <row r="53" spans="2:10" ht="14.25" thickBot="1">
      <c r="B53" s="320"/>
      <c r="C53" s="321"/>
      <c r="D53" s="132" t="s">
        <v>321</v>
      </c>
      <c r="E53" s="133" t="s">
        <v>322</v>
      </c>
      <c r="F53" s="133" t="s">
        <v>323</v>
      </c>
      <c r="G53" s="133" t="s">
        <v>324</v>
      </c>
      <c r="H53" s="133" t="s">
        <v>325</v>
      </c>
      <c r="I53" s="133" t="s">
        <v>326</v>
      </c>
      <c r="J53" s="322"/>
    </row>
    <row r="54" spans="2:10" ht="14.25" thickTop="1">
      <c r="B54" s="305" t="s">
        <v>318</v>
      </c>
      <c r="C54" s="107" t="s">
        <v>321</v>
      </c>
      <c r="D54" s="108">
        <v>34</v>
      </c>
      <c r="E54" s="123">
        <v>1</v>
      </c>
      <c r="F54" s="123">
        <v>0</v>
      </c>
      <c r="G54" s="123">
        <v>0</v>
      </c>
      <c r="H54" s="123">
        <v>0</v>
      </c>
      <c r="I54" s="123">
        <v>0</v>
      </c>
      <c r="J54" s="124">
        <v>35</v>
      </c>
    </row>
    <row r="55" spans="2:10" ht="14.25">
      <c r="B55" s="307"/>
      <c r="C55" s="111" t="s">
        <v>322</v>
      </c>
      <c r="D55" s="112">
        <v>7</v>
      </c>
      <c r="E55" s="140">
        <v>43</v>
      </c>
      <c r="F55" s="140">
        <v>13</v>
      </c>
      <c r="G55" s="140">
        <v>0</v>
      </c>
      <c r="H55" s="140">
        <v>0</v>
      </c>
      <c r="I55" s="140">
        <v>0</v>
      </c>
      <c r="J55" s="141">
        <v>63</v>
      </c>
    </row>
    <row r="56" spans="2:10" ht="14.25">
      <c r="B56" s="307"/>
      <c r="C56" s="111" t="s">
        <v>323</v>
      </c>
      <c r="D56" s="112">
        <v>0</v>
      </c>
      <c r="E56" s="140">
        <v>12</v>
      </c>
      <c r="F56" s="140">
        <v>66</v>
      </c>
      <c r="G56" s="140">
        <v>4</v>
      </c>
      <c r="H56" s="140">
        <v>1</v>
      </c>
      <c r="I56" s="140">
        <v>0</v>
      </c>
      <c r="J56" s="141">
        <v>83</v>
      </c>
    </row>
    <row r="57" spans="2:10" ht="14.25">
      <c r="B57" s="307"/>
      <c r="C57" s="111" t="s">
        <v>324</v>
      </c>
      <c r="D57" s="112">
        <v>0</v>
      </c>
      <c r="E57" s="140">
        <v>0</v>
      </c>
      <c r="F57" s="140">
        <v>11</v>
      </c>
      <c r="G57" s="140">
        <v>33</v>
      </c>
      <c r="H57" s="140">
        <v>1</v>
      </c>
      <c r="I57" s="140">
        <v>1</v>
      </c>
      <c r="J57" s="141">
        <v>46</v>
      </c>
    </row>
    <row r="58" spans="2:10" ht="14.25">
      <c r="B58" s="307"/>
      <c r="C58" s="111" t="s">
        <v>325</v>
      </c>
      <c r="D58" s="112">
        <v>0</v>
      </c>
      <c r="E58" s="140">
        <v>0</v>
      </c>
      <c r="F58" s="140">
        <v>1</v>
      </c>
      <c r="G58" s="140">
        <v>4</v>
      </c>
      <c r="H58" s="140">
        <v>17</v>
      </c>
      <c r="I58" s="140">
        <v>2</v>
      </c>
      <c r="J58" s="141">
        <v>24</v>
      </c>
    </row>
    <row r="59" spans="2:10" ht="14.25">
      <c r="B59" s="307"/>
      <c r="C59" s="111" t="s">
        <v>326</v>
      </c>
      <c r="D59" s="112">
        <v>0</v>
      </c>
      <c r="E59" s="140">
        <v>0</v>
      </c>
      <c r="F59" s="140">
        <v>0</v>
      </c>
      <c r="G59" s="140">
        <v>0</v>
      </c>
      <c r="H59" s="140">
        <v>1</v>
      </c>
      <c r="I59" s="140">
        <v>51</v>
      </c>
      <c r="J59" s="141">
        <v>52</v>
      </c>
    </row>
    <row r="60" spans="2:10" ht="14.25" thickBot="1">
      <c r="B60" s="306" t="s">
        <v>24</v>
      </c>
      <c r="C60" s="308"/>
      <c r="D60" s="116">
        <v>41</v>
      </c>
      <c r="E60" s="125">
        <v>56</v>
      </c>
      <c r="F60" s="125">
        <v>91</v>
      </c>
      <c r="G60" s="125">
        <v>41</v>
      </c>
      <c r="H60" s="125">
        <v>20</v>
      </c>
      <c r="I60" s="125">
        <v>54</v>
      </c>
      <c r="J60" s="126">
        <v>303</v>
      </c>
    </row>
    <row r="61" spans="2:10" ht="14.25" thickTop="1">
      <c r="B61" s="121"/>
      <c r="C61" s="121"/>
      <c r="D61" s="121"/>
      <c r="E61" s="121"/>
      <c r="F61" s="121"/>
      <c r="G61" s="121"/>
      <c r="H61" s="121"/>
      <c r="I61" s="121"/>
      <c r="J61" s="121"/>
    </row>
    <row r="62" spans="2:10" ht="14.25" thickBot="1">
      <c r="B62" s="302" t="s">
        <v>255</v>
      </c>
      <c r="C62" s="302"/>
      <c r="D62" s="302"/>
      <c r="E62" s="302"/>
      <c r="F62" s="121"/>
      <c r="G62" s="121"/>
      <c r="H62" s="121"/>
      <c r="I62" s="121"/>
      <c r="J62" s="121"/>
    </row>
    <row r="63" spans="2:10" ht="36" thickBot="1" thickTop="1">
      <c r="B63" s="142"/>
      <c r="C63" s="104" t="s">
        <v>25</v>
      </c>
      <c r="D63" s="105" t="s">
        <v>256</v>
      </c>
      <c r="E63" s="106" t="s">
        <v>257</v>
      </c>
      <c r="F63" s="121"/>
      <c r="G63" s="121"/>
      <c r="H63" s="121"/>
      <c r="I63" s="121"/>
      <c r="J63" s="121"/>
    </row>
    <row r="64" spans="2:10" ht="23.25" thickTop="1">
      <c r="B64" s="143" t="s">
        <v>260</v>
      </c>
      <c r="C64" s="144">
        <v>954.0184461908248</v>
      </c>
      <c r="D64" s="123">
        <v>25</v>
      </c>
      <c r="E64" s="157">
        <v>3.2729269630872856E-185</v>
      </c>
      <c r="F64" s="121"/>
      <c r="G64" s="121"/>
      <c r="H64" s="121"/>
      <c r="I64" s="121"/>
      <c r="J64" s="121"/>
    </row>
    <row r="65" spans="2:10" ht="23.25">
      <c r="B65" s="148" t="s">
        <v>262</v>
      </c>
      <c r="C65" s="149">
        <v>686.6043522306949</v>
      </c>
      <c r="D65" s="140">
        <v>25</v>
      </c>
      <c r="E65" s="154">
        <v>8.801732848414556E-129</v>
      </c>
      <c r="F65" s="121"/>
      <c r="G65" s="121"/>
      <c r="H65" s="121"/>
      <c r="I65" s="121"/>
      <c r="J65" s="121"/>
    </row>
    <row r="66" spans="2:10" ht="34.5">
      <c r="B66" s="148" t="s">
        <v>264</v>
      </c>
      <c r="C66" s="149">
        <v>276.45565212180236</v>
      </c>
      <c r="D66" s="140">
        <v>1</v>
      </c>
      <c r="E66" s="154">
        <v>4.44619230442907E-62</v>
      </c>
      <c r="F66" s="121"/>
      <c r="G66" s="121"/>
      <c r="H66" s="121"/>
      <c r="I66" s="121"/>
      <c r="J66" s="121"/>
    </row>
    <row r="67" spans="2:10" ht="23.25" thickBot="1">
      <c r="B67" s="155" t="s">
        <v>32</v>
      </c>
      <c r="C67" s="116">
        <v>303</v>
      </c>
      <c r="D67" s="156"/>
      <c r="E67" s="118"/>
      <c r="F67" s="121"/>
      <c r="G67" s="121"/>
      <c r="H67" s="121"/>
      <c r="I67" s="121"/>
      <c r="J67" s="121"/>
    </row>
    <row r="68" spans="2:10" ht="14.25" thickTop="1">
      <c r="B68" s="121"/>
      <c r="C68" s="121"/>
      <c r="D68" s="121"/>
      <c r="E68" s="121"/>
      <c r="F68" s="121"/>
      <c r="G68" s="121"/>
      <c r="H68" s="121"/>
      <c r="I68" s="121"/>
      <c r="J68" s="121"/>
    </row>
    <row r="69" spans="2:10" ht="14.25">
      <c r="B69" s="121"/>
      <c r="C69" s="121"/>
      <c r="D69" s="121"/>
      <c r="E69" s="121"/>
      <c r="F69" s="121"/>
      <c r="G69" s="121"/>
      <c r="H69" s="121"/>
      <c r="I69" s="121"/>
      <c r="J69" s="121"/>
    </row>
    <row r="70" spans="2:10" ht="14.25" thickBot="1">
      <c r="B70" s="302" t="s">
        <v>265</v>
      </c>
      <c r="C70" s="302"/>
      <c r="D70" s="302"/>
      <c r="E70" s="302"/>
      <c r="F70" s="302"/>
      <c r="G70" s="302"/>
      <c r="H70" s="121"/>
      <c r="I70" s="121"/>
      <c r="J70" s="121"/>
    </row>
    <row r="71" spans="2:10" ht="24.75" thickBot="1" thickTop="1">
      <c r="B71" s="303"/>
      <c r="C71" s="304"/>
      <c r="D71" s="104" t="s">
        <v>25</v>
      </c>
      <c r="E71" s="105" t="s">
        <v>266</v>
      </c>
      <c r="F71" s="105" t="s">
        <v>267</v>
      </c>
      <c r="G71" s="106" t="s">
        <v>26</v>
      </c>
      <c r="H71" s="121"/>
      <c r="I71" s="121"/>
      <c r="J71" s="121"/>
    </row>
    <row r="72" spans="2:10" ht="14.25" thickTop="1">
      <c r="B72" s="305" t="s">
        <v>268</v>
      </c>
      <c r="C72" s="107" t="s">
        <v>269</v>
      </c>
      <c r="D72" s="144">
        <v>1.7744226469482185</v>
      </c>
      <c r="E72" s="146"/>
      <c r="F72" s="146"/>
      <c r="G72" s="157">
        <v>3.2729269630872856E-185</v>
      </c>
      <c r="H72" s="121"/>
      <c r="I72" s="121"/>
      <c r="J72" s="121"/>
    </row>
    <row r="73" spans="2:10" ht="14.25">
      <c r="B73" s="307"/>
      <c r="C73" s="111" t="s">
        <v>270</v>
      </c>
      <c r="D73" s="162">
        <v>0.7935459318782652</v>
      </c>
      <c r="E73" s="151"/>
      <c r="F73" s="151"/>
      <c r="G73" s="154">
        <v>3.2729269630872856E-185</v>
      </c>
      <c r="H73" s="121"/>
      <c r="I73" s="121"/>
      <c r="J73" s="121"/>
    </row>
    <row r="74" spans="2:10" ht="23.25">
      <c r="B74" s="119" t="s">
        <v>27</v>
      </c>
      <c r="C74" s="111" t="s">
        <v>28</v>
      </c>
      <c r="D74" s="162">
        <v>0.9567737802785383</v>
      </c>
      <c r="E74" s="150">
        <v>0.006868705825627513</v>
      </c>
      <c r="F74" s="158">
        <v>57.075348836517435</v>
      </c>
      <c r="G74" s="154">
        <v>1.7305334761743485E-163</v>
      </c>
      <c r="H74" s="121"/>
      <c r="I74" s="121"/>
      <c r="J74" s="121"/>
    </row>
    <row r="75" spans="2:10" ht="23.25">
      <c r="B75" s="119" t="s">
        <v>29</v>
      </c>
      <c r="C75" s="111" t="s">
        <v>30</v>
      </c>
      <c r="D75" s="162">
        <v>0.9440962544401745</v>
      </c>
      <c r="E75" s="150">
        <v>0.009397297655938289</v>
      </c>
      <c r="F75" s="158">
        <v>49.68441576288433</v>
      </c>
      <c r="G75" s="154">
        <v>4.255838109035744E-147</v>
      </c>
      <c r="H75" s="121"/>
      <c r="I75" s="121"/>
      <c r="J75" s="121"/>
    </row>
    <row r="76" spans="2:10" ht="23.25">
      <c r="B76" s="119" t="s">
        <v>31</v>
      </c>
      <c r="C76" s="111" t="s">
        <v>17</v>
      </c>
      <c r="D76" s="162">
        <v>0.7588067836856947</v>
      </c>
      <c r="E76" s="150">
        <v>0.02839398589198495</v>
      </c>
      <c r="F76" s="158">
        <v>27.88875288316963</v>
      </c>
      <c r="G76" s="154">
        <v>3.6527699683310595E-171</v>
      </c>
      <c r="H76" s="121"/>
      <c r="I76" s="121"/>
      <c r="J76" s="121"/>
    </row>
    <row r="77" spans="2:10" ht="14.25" thickBot="1">
      <c r="B77" s="306" t="s">
        <v>32</v>
      </c>
      <c r="C77" s="308"/>
      <c r="D77" s="116">
        <v>303</v>
      </c>
      <c r="E77" s="156"/>
      <c r="F77" s="156"/>
      <c r="G77" s="118"/>
      <c r="H77" s="121"/>
      <c r="I77" s="121"/>
      <c r="J77" s="121"/>
    </row>
    <row r="78" spans="2:10" ht="14.25" thickTop="1">
      <c r="B78" s="121"/>
      <c r="C78" s="121"/>
      <c r="D78" s="121"/>
      <c r="E78" s="121"/>
      <c r="F78" s="121"/>
      <c r="G78" s="121"/>
      <c r="H78" s="121"/>
      <c r="I78" s="121"/>
      <c r="J78" s="121"/>
    </row>
  </sheetData>
  <sheetProtection/>
  <mergeCells count="29">
    <mergeCell ref="B62:E62"/>
    <mergeCell ref="B70:G70"/>
    <mergeCell ref="B71:C71"/>
    <mergeCell ref="B72:B73"/>
    <mergeCell ref="B77:C77"/>
    <mergeCell ref="B50:J50"/>
    <mergeCell ref="B52:C53"/>
    <mergeCell ref="D52:I52"/>
    <mergeCell ref="J52:J53"/>
    <mergeCell ref="B54:B59"/>
    <mergeCell ref="B60:C60"/>
    <mergeCell ref="B35:G35"/>
    <mergeCell ref="B36:C36"/>
    <mergeCell ref="B37:B39"/>
    <mergeCell ref="B44:H44"/>
    <mergeCell ref="B45:B47"/>
    <mergeCell ref="C45:H45"/>
    <mergeCell ref="C46:D46"/>
    <mergeCell ref="E46:F46"/>
    <mergeCell ref="G46:H46"/>
    <mergeCell ref="B27:B33"/>
    <mergeCell ref="B16:C16"/>
    <mergeCell ref="B26:C26"/>
    <mergeCell ref="B25:G25"/>
    <mergeCell ref="B7:F7"/>
    <mergeCell ref="B8:C8"/>
    <mergeCell ref="B9:B10"/>
    <mergeCell ref="B15:G15"/>
    <mergeCell ref="B17:B2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0"/>
  <dimension ref="B2:H73"/>
  <sheetViews>
    <sheetView showGridLines="0" zoomScalePageLayoutView="0" workbookViewId="0" topLeftCell="A1">
      <selection activeCell="A1" sqref="A1"/>
    </sheetView>
  </sheetViews>
  <sheetFormatPr defaultColWidth="9.140625" defaultRowHeight="15"/>
  <cols>
    <col min="1" max="1" width="9.00390625" style="168" customWidth="1"/>
  </cols>
  <sheetData>
    <row r="1" s="168" customFormat="1" ht="14.25"/>
    <row r="2" spans="2:8" ht="14.25">
      <c r="B2" s="192" t="s">
        <v>402</v>
      </c>
      <c r="C2" s="168"/>
      <c r="D2" s="168"/>
      <c r="E2" s="168"/>
      <c r="F2" s="168"/>
      <c r="G2" s="168"/>
      <c r="H2" s="168"/>
    </row>
    <row r="3" spans="2:8" ht="14.25">
      <c r="B3" s="168"/>
      <c r="C3" s="168"/>
      <c r="D3" s="168"/>
      <c r="E3" s="168"/>
      <c r="F3" s="168"/>
      <c r="G3" s="168"/>
      <c r="H3" s="168"/>
    </row>
    <row r="4" spans="2:8" ht="14.25">
      <c r="B4" s="168"/>
      <c r="C4" s="168"/>
      <c r="D4" s="168"/>
      <c r="E4" s="168"/>
      <c r="F4" s="168"/>
      <c r="G4" s="168"/>
      <c r="H4" s="168"/>
    </row>
    <row r="5" spans="2:8" ht="18" customHeight="1">
      <c r="B5" s="193" t="s">
        <v>242</v>
      </c>
      <c r="C5" s="168"/>
      <c r="D5" s="168"/>
      <c r="E5" s="168"/>
      <c r="F5" s="168"/>
      <c r="G5" s="168"/>
      <c r="H5" s="168"/>
    </row>
    <row r="6" spans="2:8" ht="18" customHeight="1">
      <c r="B6" s="168"/>
      <c r="C6" s="168"/>
      <c r="D6" s="168"/>
      <c r="E6" s="168"/>
      <c r="F6" s="168"/>
      <c r="G6" s="168"/>
      <c r="H6" s="168"/>
    </row>
    <row r="7" spans="2:8" ht="75" customHeight="1" thickBot="1">
      <c r="B7" s="323" t="s">
        <v>243</v>
      </c>
      <c r="C7" s="323"/>
      <c r="D7" s="323"/>
      <c r="E7" s="323"/>
      <c r="F7" s="323"/>
      <c r="G7" s="168"/>
      <c r="H7" s="168"/>
    </row>
    <row r="8" spans="2:8" ht="70.5" customHeight="1" thickBot="1" thickTop="1">
      <c r="B8" s="324"/>
      <c r="C8" s="325"/>
      <c r="D8" s="194" t="s">
        <v>403</v>
      </c>
      <c r="E8" s="195" t="s">
        <v>404</v>
      </c>
      <c r="F8" s="196" t="s">
        <v>405</v>
      </c>
      <c r="G8" s="168"/>
      <c r="H8" s="168"/>
    </row>
    <row r="9" spans="2:8" ht="18" customHeight="1" thickTop="1">
      <c r="B9" s="326" t="s">
        <v>246</v>
      </c>
      <c r="C9" s="197" t="s">
        <v>37</v>
      </c>
      <c r="D9" s="198">
        <v>303</v>
      </c>
      <c r="E9" s="199">
        <v>303</v>
      </c>
      <c r="F9" s="200">
        <v>303</v>
      </c>
      <c r="G9" s="168"/>
      <c r="H9" s="168"/>
    </row>
    <row r="10" spans="2:8" ht="14.25" thickBot="1">
      <c r="B10" s="327"/>
      <c r="C10" s="201" t="s">
        <v>247</v>
      </c>
      <c r="D10" s="202">
        <v>0</v>
      </c>
      <c r="E10" s="203">
        <v>0</v>
      </c>
      <c r="F10" s="204">
        <v>0</v>
      </c>
      <c r="G10" s="168"/>
      <c r="H10" s="168"/>
    </row>
    <row r="11" spans="2:8" ht="14.25" thickTop="1">
      <c r="B11" s="168"/>
      <c r="C11" s="168"/>
      <c r="D11" s="168"/>
      <c r="E11" s="168"/>
      <c r="F11" s="168"/>
      <c r="G11" s="168"/>
      <c r="H11" s="168"/>
    </row>
    <row r="12" spans="2:8" ht="14.25">
      <c r="B12" s="168"/>
      <c r="C12" s="168"/>
      <c r="D12" s="168"/>
      <c r="E12" s="168"/>
      <c r="F12" s="168"/>
      <c r="G12" s="168"/>
      <c r="H12" s="168"/>
    </row>
    <row r="13" spans="2:8" ht="17.25">
      <c r="B13" s="193" t="s">
        <v>248</v>
      </c>
      <c r="C13" s="168"/>
      <c r="D13" s="168"/>
      <c r="E13" s="168"/>
      <c r="F13" s="168"/>
      <c r="G13" s="168"/>
      <c r="H13" s="168"/>
    </row>
    <row r="14" spans="2:8" ht="14.25">
      <c r="B14" s="168"/>
      <c r="C14" s="168"/>
      <c r="D14" s="168"/>
      <c r="E14" s="168"/>
      <c r="F14" s="168"/>
      <c r="G14" s="168"/>
      <c r="H14" s="168"/>
    </row>
    <row r="15" spans="2:8" ht="14.25" thickBot="1">
      <c r="B15" s="323" t="s">
        <v>403</v>
      </c>
      <c r="C15" s="323"/>
      <c r="D15" s="323"/>
      <c r="E15" s="323"/>
      <c r="F15" s="323"/>
      <c r="G15" s="323"/>
      <c r="H15" s="168"/>
    </row>
    <row r="16" spans="2:8" ht="24.75" thickBot="1" thickTop="1">
      <c r="B16" s="324"/>
      <c r="C16" s="325"/>
      <c r="D16" s="194" t="s">
        <v>33</v>
      </c>
      <c r="E16" s="195" t="s">
        <v>34</v>
      </c>
      <c r="F16" s="195" t="s">
        <v>35</v>
      </c>
      <c r="G16" s="196" t="s">
        <v>36</v>
      </c>
      <c r="H16" s="168"/>
    </row>
    <row r="17" spans="2:8" ht="14.25" thickTop="1">
      <c r="B17" s="326" t="s">
        <v>37</v>
      </c>
      <c r="C17" s="197" t="s">
        <v>406</v>
      </c>
      <c r="D17" s="198">
        <v>4</v>
      </c>
      <c r="E17" s="205">
        <v>1.3201320132013201</v>
      </c>
      <c r="F17" s="205">
        <v>1.3201320132013201</v>
      </c>
      <c r="G17" s="206">
        <v>1.3201320132013201</v>
      </c>
      <c r="H17" s="168"/>
    </row>
    <row r="18" spans="2:8" ht="14.25">
      <c r="B18" s="328"/>
      <c r="C18" s="207" t="s">
        <v>407</v>
      </c>
      <c r="D18" s="208">
        <v>299</v>
      </c>
      <c r="E18" s="209">
        <v>98.67986798679867</v>
      </c>
      <c r="F18" s="209">
        <v>98.67986798679867</v>
      </c>
      <c r="G18" s="210">
        <v>100</v>
      </c>
      <c r="H18" s="168"/>
    </row>
    <row r="19" spans="2:8" ht="14.25" thickBot="1">
      <c r="B19" s="327"/>
      <c r="C19" s="201" t="s">
        <v>24</v>
      </c>
      <c r="D19" s="202">
        <v>303</v>
      </c>
      <c r="E19" s="211">
        <v>100</v>
      </c>
      <c r="F19" s="211">
        <v>100</v>
      </c>
      <c r="G19" s="212"/>
      <c r="H19" s="168"/>
    </row>
    <row r="20" spans="2:8" ht="14.25" thickTop="1">
      <c r="B20" s="168"/>
      <c r="C20" s="168"/>
      <c r="D20" s="168"/>
      <c r="E20" s="168"/>
      <c r="F20" s="168"/>
      <c r="G20" s="168"/>
      <c r="H20" s="168"/>
    </row>
    <row r="21" spans="2:8" ht="14.25" thickBot="1">
      <c r="B21" s="323" t="s">
        <v>404</v>
      </c>
      <c r="C21" s="323"/>
      <c r="D21" s="323"/>
      <c r="E21" s="323"/>
      <c r="F21" s="323"/>
      <c r="G21" s="323"/>
      <c r="H21" s="168"/>
    </row>
    <row r="22" spans="2:8" ht="24.75" thickBot="1" thickTop="1">
      <c r="B22" s="324"/>
      <c r="C22" s="325"/>
      <c r="D22" s="194" t="s">
        <v>33</v>
      </c>
      <c r="E22" s="195" t="s">
        <v>34</v>
      </c>
      <c r="F22" s="195" t="s">
        <v>35</v>
      </c>
      <c r="G22" s="196" t="s">
        <v>36</v>
      </c>
      <c r="H22" s="168"/>
    </row>
    <row r="23" spans="2:8" ht="14.25" thickTop="1">
      <c r="B23" s="326" t="s">
        <v>37</v>
      </c>
      <c r="C23" s="197" t="s">
        <v>406</v>
      </c>
      <c r="D23" s="198">
        <v>4</v>
      </c>
      <c r="E23" s="205">
        <v>1.3201320132013201</v>
      </c>
      <c r="F23" s="205">
        <v>1.3201320132013201</v>
      </c>
      <c r="G23" s="206">
        <v>1.3201320132013201</v>
      </c>
      <c r="H23" s="168"/>
    </row>
    <row r="24" spans="2:8" ht="14.25">
      <c r="B24" s="328"/>
      <c r="C24" s="207" t="s">
        <v>407</v>
      </c>
      <c r="D24" s="208">
        <v>299</v>
      </c>
      <c r="E24" s="209">
        <v>98.67986798679867</v>
      </c>
      <c r="F24" s="209">
        <v>98.67986798679867</v>
      </c>
      <c r="G24" s="210">
        <v>100</v>
      </c>
      <c r="H24" s="168"/>
    </row>
    <row r="25" spans="2:8" ht="14.25" thickBot="1">
      <c r="B25" s="327"/>
      <c r="C25" s="201" t="s">
        <v>24</v>
      </c>
      <c r="D25" s="202">
        <v>303</v>
      </c>
      <c r="E25" s="211">
        <v>100</v>
      </c>
      <c r="F25" s="211">
        <v>100</v>
      </c>
      <c r="G25" s="212"/>
      <c r="H25" s="168"/>
    </row>
    <row r="26" spans="2:8" ht="14.25" thickTop="1">
      <c r="B26" s="168"/>
      <c r="C26" s="168"/>
      <c r="D26" s="168"/>
      <c r="E26" s="168"/>
      <c r="F26" s="168"/>
      <c r="G26" s="168"/>
      <c r="H26" s="168"/>
    </row>
    <row r="27" spans="2:8" ht="14.25" thickBot="1">
      <c r="B27" s="323" t="s">
        <v>405</v>
      </c>
      <c r="C27" s="323"/>
      <c r="D27" s="323"/>
      <c r="E27" s="323"/>
      <c r="F27" s="323"/>
      <c r="G27" s="323"/>
      <c r="H27" s="168"/>
    </row>
    <row r="28" spans="2:8" ht="24.75" thickBot="1" thickTop="1">
      <c r="B28" s="324"/>
      <c r="C28" s="325"/>
      <c r="D28" s="194" t="s">
        <v>33</v>
      </c>
      <c r="E28" s="195" t="s">
        <v>34</v>
      </c>
      <c r="F28" s="195" t="s">
        <v>35</v>
      </c>
      <c r="G28" s="196" t="s">
        <v>36</v>
      </c>
      <c r="H28" s="168"/>
    </row>
    <row r="29" spans="2:8" ht="14.25" thickTop="1">
      <c r="B29" s="326" t="s">
        <v>37</v>
      </c>
      <c r="C29" s="197" t="s">
        <v>282</v>
      </c>
      <c r="D29" s="198">
        <v>2</v>
      </c>
      <c r="E29" s="213">
        <v>0.6600660066006601</v>
      </c>
      <c r="F29" s="213">
        <v>0.6600660066006601</v>
      </c>
      <c r="G29" s="214">
        <v>0.6600660066006601</v>
      </c>
      <c r="H29" s="168"/>
    </row>
    <row r="30" spans="2:8" ht="14.25">
      <c r="B30" s="328"/>
      <c r="C30" s="207" t="s">
        <v>249</v>
      </c>
      <c r="D30" s="208">
        <v>301</v>
      </c>
      <c r="E30" s="209">
        <v>99.33993399339934</v>
      </c>
      <c r="F30" s="209">
        <v>99.33993399339934</v>
      </c>
      <c r="G30" s="210">
        <v>100</v>
      </c>
      <c r="H30" s="168"/>
    </row>
    <row r="31" spans="2:8" ht="14.25" thickBot="1">
      <c r="B31" s="327"/>
      <c r="C31" s="201" t="s">
        <v>24</v>
      </c>
      <c r="D31" s="202">
        <v>303</v>
      </c>
      <c r="E31" s="211">
        <v>100</v>
      </c>
      <c r="F31" s="211">
        <v>100</v>
      </c>
      <c r="G31" s="212"/>
      <c r="H31" s="168"/>
    </row>
    <row r="32" spans="2:8" ht="14.25" thickTop="1">
      <c r="B32" s="168"/>
      <c r="C32" s="168"/>
      <c r="D32" s="168"/>
      <c r="E32" s="168"/>
      <c r="F32" s="168"/>
      <c r="G32" s="168"/>
      <c r="H32" s="168"/>
    </row>
    <row r="33" spans="2:8" ht="14.25">
      <c r="B33" s="168"/>
      <c r="C33" s="168"/>
      <c r="D33" s="168"/>
      <c r="E33" s="168"/>
      <c r="F33" s="168"/>
      <c r="G33" s="168"/>
      <c r="H33" s="168"/>
    </row>
    <row r="34" spans="2:8" ht="17.25">
      <c r="B34" s="193" t="s">
        <v>38</v>
      </c>
      <c r="C34" s="168"/>
      <c r="D34" s="168"/>
      <c r="E34" s="168"/>
      <c r="F34" s="168"/>
      <c r="G34" s="168"/>
      <c r="H34" s="168"/>
    </row>
    <row r="35" spans="2:8" ht="14.25">
      <c r="B35" s="168"/>
      <c r="C35" s="168"/>
      <c r="D35" s="168"/>
      <c r="E35" s="168"/>
      <c r="F35" s="168"/>
      <c r="G35" s="168"/>
      <c r="H35" s="168"/>
    </row>
    <row r="36" spans="2:8" ht="14.25" thickBot="1">
      <c r="B36" s="323" t="s">
        <v>250</v>
      </c>
      <c r="C36" s="323"/>
      <c r="D36" s="323"/>
      <c r="E36" s="323"/>
      <c r="F36" s="323"/>
      <c r="G36" s="323"/>
      <c r="H36" s="323"/>
    </row>
    <row r="37" spans="2:8" ht="14.25" thickTop="1">
      <c r="B37" s="330"/>
      <c r="C37" s="333" t="s">
        <v>251</v>
      </c>
      <c r="D37" s="334"/>
      <c r="E37" s="334"/>
      <c r="F37" s="334"/>
      <c r="G37" s="334"/>
      <c r="H37" s="335"/>
    </row>
    <row r="38" spans="2:8" ht="14.25">
      <c r="B38" s="331"/>
      <c r="C38" s="336" t="s">
        <v>37</v>
      </c>
      <c r="D38" s="337"/>
      <c r="E38" s="337" t="s">
        <v>247</v>
      </c>
      <c r="F38" s="337"/>
      <c r="G38" s="337" t="s">
        <v>24</v>
      </c>
      <c r="H38" s="338"/>
    </row>
    <row r="39" spans="2:8" ht="14.25" thickBot="1">
      <c r="B39" s="332"/>
      <c r="C39" s="215" t="s">
        <v>246</v>
      </c>
      <c r="D39" s="216" t="s">
        <v>34</v>
      </c>
      <c r="E39" s="216" t="s">
        <v>246</v>
      </c>
      <c r="F39" s="216" t="s">
        <v>34</v>
      </c>
      <c r="G39" s="216" t="s">
        <v>246</v>
      </c>
      <c r="H39" s="217" t="s">
        <v>34</v>
      </c>
    </row>
    <row r="40" spans="2:8" ht="93.75" thickBot="1" thickTop="1">
      <c r="B40" s="218" t="s">
        <v>408</v>
      </c>
      <c r="C40" s="219">
        <v>303</v>
      </c>
      <c r="D40" s="220">
        <v>1</v>
      </c>
      <c r="E40" s="221">
        <v>0</v>
      </c>
      <c r="F40" s="220">
        <v>0</v>
      </c>
      <c r="G40" s="221">
        <v>303</v>
      </c>
      <c r="H40" s="222">
        <v>1</v>
      </c>
    </row>
    <row r="41" spans="2:8" ht="14.25" thickTop="1">
      <c r="B41" s="168"/>
      <c r="C41" s="168"/>
      <c r="D41" s="168"/>
      <c r="E41" s="168"/>
      <c r="F41" s="168"/>
      <c r="G41" s="168"/>
      <c r="H41" s="168"/>
    </row>
    <row r="42" spans="2:8" ht="14.25">
      <c r="B42" s="323" t="s">
        <v>409</v>
      </c>
      <c r="C42" s="323"/>
      <c r="D42" s="323"/>
      <c r="E42" s="323"/>
      <c r="F42" s="323"/>
      <c r="G42" s="168"/>
      <c r="H42" s="168"/>
    </row>
    <row r="43" spans="2:8" ht="14.25" thickBot="1">
      <c r="B43" s="223" t="s">
        <v>254</v>
      </c>
      <c r="C43" s="168"/>
      <c r="D43" s="168"/>
      <c r="E43" s="168"/>
      <c r="F43" s="168"/>
      <c r="G43" s="168"/>
      <c r="H43" s="168"/>
    </row>
    <row r="44" spans="2:8" ht="14.25" thickTop="1">
      <c r="B44" s="339"/>
      <c r="C44" s="340"/>
      <c r="D44" s="333" t="s">
        <v>404</v>
      </c>
      <c r="E44" s="334"/>
      <c r="F44" s="335" t="s">
        <v>24</v>
      </c>
      <c r="G44" s="168"/>
      <c r="H44" s="168"/>
    </row>
    <row r="45" spans="2:8" ht="14.25" thickBot="1">
      <c r="B45" s="341"/>
      <c r="C45" s="342"/>
      <c r="D45" s="215" t="s">
        <v>406</v>
      </c>
      <c r="E45" s="216" t="s">
        <v>407</v>
      </c>
      <c r="F45" s="343"/>
      <c r="G45" s="168"/>
      <c r="H45" s="168"/>
    </row>
    <row r="46" spans="2:8" ht="14.25" thickTop="1">
      <c r="B46" s="326" t="s">
        <v>403</v>
      </c>
      <c r="C46" s="197" t="s">
        <v>406</v>
      </c>
      <c r="D46" s="198">
        <v>3</v>
      </c>
      <c r="E46" s="199">
        <v>1</v>
      </c>
      <c r="F46" s="200">
        <v>4</v>
      </c>
      <c r="G46" s="168"/>
      <c r="H46" s="168"/>
    </row>
    <row r="47" spans="2:8" ht="14.25">
      <c r="B47" s="328"/>
      <c r="C47" s="207" t="s">
        <v>407</v>
      </c>
      <c r="D47" s="208">
        <v>1</v>
      </c>
      <c r="E47" s="224">
        <v>298</v>
      </c>
      <c r="F47" s="225">
        <v>299</v>
      </c>
      <c r="G47" s="168"/>
      <c r="H47" s="168"/>
    </row>
    <row r="48" spans="2:8" ht="14.25" thickBot="1">
      <c r="B48" s="327" t="s">
        <v>24</v>
      </c>
      <c r="C48" s="329"/>
      <c r="D48" s="202">
        <v>4</v>
      </c>
      <c r="E48" s="203">
        <v>299</v>
      </c>
      <c r="F48" s="204">
        <v>303</v>
      </c>
      <c r="G48" s="168"/>
      <c r="H48" s="168"/>
    </row>
    <row r="49" spans="2:8" ht="14.25" thickTop="1">
      <c r="B49" s="168"/>
      <c r="C49" s="168"/>
      <c r="D49" s="168"/>
      <c r="E49" s="168"/>
      <c r="F49" s="168"/>
      <c r="G49" s="168"/>
      <c r="H49" s="168"/>
    </row>
    <row r="50" spans="2:8" ht="14.25" thickBot="1">
      <c r="B50" s="323" t="s">
        <v>255</v>
      </c>
      <c r="C50" s="323"/>
      <c r="D50" s="323"/>
      <c r="E50" s="323"/>
      <c r="F50" s="323"/>
      <c r="G50" s="323"/>
      <c r="H50" s="168"/>
    </row>
    <row r="51" spans="2:8" ht="36" thickBot="1" thickTop="1">
      <c r="B51" s="226"/>
      <c r="C51" s="194" t="s">
        <v>25</v>
      </c>
      <c r="D51" s="195" t="s">
        <v>256</v>
      </c>
      <c r="E51" s="195" t="s">
        <v>257</v>
      </c>
      <c r="F51" s="195" t="s">
        <v>258</v>
      </c>
      <c r="G51" s="196" t="s">
        <v>259</v>
      </c>
      <c r="H51" s="168"/>
    </row>
    <row r="52" spans="2:8" ht="23.25" thickTop="1">
      <c r="B52" s="227" t="s">
        <v>260</v>
      </c>
      <c r="C52" s="228">
        <v>168.92082233420206</v>
      </c>
      <c r="D52" s="199">
        <v>1</v>
      </c>
      <c r="E52" s="229">
        <v>1.2731335066604294E-38</v>
      </c>
      <c r="F52" s="230"/>
      <c r="G52" s="231"/>
      <c r="H52" s="168"/>
    </row>
    <row r="53" spans="2:8" ht="23.25">
      <c r="B53" s="232" t="s">
        <v>261</v>
      </c>
      <c r="C53" s="233">
        <v>116.46691714158679</v>
      </c>
      <c r="D53" s="224">
        <v>1</v>
      </c>
      <c r="E53" s="234">
        <v>3.75592566617037E-27</v>
      </c>
      <c r="F53" s="235"/>
      <c r="G53" s="236"/>
      <c r="H53" s="168"/>
    </row>
    <row r="54" spans="2:8" ht="23.25">
      <c r="B54" s="232" t="s">
        <v>262</v>
      </c>
      <c r="C54" s="233">
        <v>24.670248274728202</v>
      </c>
      <c r="D54" s="224">
        <v>1</v>
      </c>
      <c r="E54" s="234">
        <v>6.80262573729534E-07</v>
      </c>
      <c r="F54" s="235"/>
      <c r="G54" s="236"/>
      <c r="H54" s="168"/>
    </row>
    <row r="55" spans="2:8" ht="23.25">
      <c r="B55" s="232" t="s">
        <v>263</v>
      </c>
      <c r="C55" s="237"/>
      <c r="D55" s="235"/>
      <c r="E55" s="235"/>
      <c r="F55" s="234">
        <v>3.4767068266968384E-06</v>
      </c>
      <c r="G55" s="238">
        <v>3.4767068266968384E-06</v>
      </c>
      <c r="H55" s="168"/>
    </row>
    <row r="56" spans="2:8" ht="34.5">
      <c r="B56" s="232" t="s">
        <v>264</v>
      </c>
      <c r="C56" s="233">
        <v>168.36332787105286</v>
      </c>
      <c r="D56" s="224">
        <v>1</v>
      </c>
      <c r="E56" s="234">
        <v>1.685162957720545E-38</v>
      </c>
      <c r="F56" s="235"/>
      <c r="G56" s="236"/>
      <c r="H56" s="168"/>
    </row>
    <row r="57" spans="2:8" ht="23.25" thickBot="1">
      <c r="B57" s="239" t="s">
        <v>32</v>
      </c>
      <c r="C57" s="202">
        <v>303</v>
      </c>
      <c r="D57" s="240"/>
      <c r="E57" s="240"/>
      <c r="F57" s="240"/>
      <c r="G57" s="212"/>
      <c r="H57" s="168"/>
    </row>
    <row r="58" spans="2:8" ht="14.25" thickTop="1">
      <c r="B58" s="168"/>
      <c r="C58" s="168"/>
      <c r="D58" s="168"/>
      <c r="E58" s="168"/>
      <c r="F58" s="168"/>
      <c r="G58" s="168"/>
      <c r="H58" s="168"/>
    </row>
    <row r="59" spans="2:8" ht="14.25">
      <c r="B59" s="168"/>
      <c r="C59" s="168"/>
      <c r="D59" s="168"/>
      <c r="E59" s="168"/>
      <c r="F59" s="168"/>
      <c r="G59" s="168"/>
      <c r="H59" s="168"/>
    </row>
    <row r="60" spans="2:8" ht="14.25">
      <c r="B60" s="168"/>
      <c r="C60" s="168"/>
      <c r="D60" s="168"/>
      <c r="E60" s="168"/>
      <c r="F60" s="168"/>
      <c r="G60" s="168"/>
      <c r="H60" s="168"/>
    </row>
    <row r="61" spans="2:8" ht="14.25" thickBot="1">
      <c r="B61" s="323" t="s">
        <v>265</v>
      </c>
      <c r="C61" s="323"/>
      <c r="D61" s="323"/>
      <c r="E61" s="323"/>
      <c r="F61" s="323"/>
      <c r="G61" s="323"/>
      <c r="H61" s="168"/>
    </row>
    <row r="62" spans="2:8" ht="24.75" thickBot="1" thickTop="1">
      <c r="B62" s="324"/>
      <c r="C62" s="325"/>
      <c r="D62" s="194" t="s">
        <v>25</v>
      </c>
      <c r="E62" s="195" t="s">
        <v>266</v>
      </c>
      <c r="F62" s="195" t="s">
        <v>267</v>
      </c>
      <c r="G62" s="196" t="s">
        <v>26</v>
      </c>
      <c r="H62" s="168"/>
    </row>
    <row r="63" spans="2:8" ht="14.25" thickTop="1">
      <c r="B63" s="326" t="s">
        <v>268</v>
      </c>
      <c r="C63" s="197" t="s">
        <v>269</v>
      </c>
      <c r="D63" s="241">
        <v>0.7466555183946488</v>
      </c>
      <c r="E63" s="230"/>
      <c r="F63" s="230"/>
      <c r="G63" s="242">
        <v>1.2731335066604294E-38</v>
      </c>
      <c r="H63" s="168"/>
    </row>
    <row r="64" spans="2:8" ht="14.25">
      <c r="B64" s="328"/>
      <c r="C64" s="207" t="s">
        <v>270</v>
      </c>
      <c r="D64" s="243">
        <v>0.7466555183946488</v>
      </c>
      <c r="E64" s="235"/>
      <c r="F64" s="235"/>
      <c r="G64" s="238">
        <v>1.2731335066604294E-38</v>
      </c>
      <c r="H64" s="168"/>
    </row>
    <row r="65" spans="2:8" ht="23.25">
      <c r="B65" s="244" t="s">
        <v>27</v>
      </c>
      <c r="C65" s="207" t="s">
        <v>28</v>
      </c>
      <c r="D65" s="243">
        <v>0.7466555183946487</v>
      </c>
      <c r="E65" s="234">
        <v>0.17299555117133122</v>
      </c>
      <c r="F65" s="245">
        <v>19.473507064020026</v>
      </c>
      <c r="G65" s="238">
        <v>3.1536331854593772E-55</v>
      </c>
      <c r="H65" s="168"/>
    </row>
    <row r="66" spans="2:8" ht="23.25">
      <c r="B66" s="244" t="s">
        <v>29</v>
      </c>
      <c r="C66" s="207" t="s">
        <v>30</v>
      </c>
      <c r="D66" s="243">
        <v>0.7466555183946489</v>
      </c>
      <c r="E66" s="234">
        <v>0.17299555117133117</v>
      </c>
      <c r="F66" s="245">
        <v>19.47350706402004</v>
      </c>
      <c r="G66" s="238">
        <v>3.1536331854590186E-55</v>
      </c>
      <c r="H66" s="168"/>
    </row>
    <row r="67" spans="2:8" ht="23.25">
      <c r="B67" s="244" t="s">
        <v>31</v>
      </c>
      <c r="C67" s="207" t="s">
        <v>17</v>
      </c>
      <c r="D67" s="243">
        <v>0.7466555183946497</v>
      </c>
      <c r="E67" s="234">
        <v>0.17299555117133184</v>
      </c>
      <c r="F67" s="245">
        <v>12.996954348390261</v>
      </c>
      <c r="G67" s="238">
        <v>1.2731335066998503E-38</v>
      </c>
      <c r="H67" s="168"/>
    </row>
    <row r="68" spans="2:8" ht="14.25" thickBot="1">
      <c r="B68" s="327" t="s">
        <v>32</v>
      </c>
      <c r="C68" s="329"/>
      <c r="D68" s="202">
        <v>303</v>
      </c>
      <c r="E68" s="240"/>
      <c r="F68" s="240"/>
      <c r="G68" s="212"/>
      <c r="H68" s="168"/>
    </row>
    <row r="69" spans="2:8" ht="14.25" thickTop="1">
      <c r="B69" s="168"/>
      <c r="C69" s="168"/>
      <c r="D69" s="168"/>
      <c r="E69" s="168"/>
      <c r="F69" s="168"/>
      <c r="G69" s="168"/>
      <c r="H69" s="168"/>
    </row>
    <row r="70" spans="2:8" ht="14.25">
      <c r="B70" s="168"/>
      <c r="C70" s="168"/>
      <c r="D70" s="168"/>
      <c r="E70" s="168"/>
      <c r="F70" s="168"/>
      <c r="G70" s="168"/>
      <c r="H70" s="168"/>
    </row>
    <row r="71" spans="2:8" ht="14.25">
      <c r="B71" s="168"/>
      <c r="C71" s="168"/>
      <c r="D71" s="168"/>
      <c r="E71" s="168"/>
      <c r="F71" s="168"/>
      <c r="G71" s="168"/>
      <c r="H71" s="168"/>
    </row>
    <row r="72" spans="2:8" ht="14.25">
      <c r="B72" s="168"/>
      <c r="C72" s="168"/>
      <c r="D72" s="168"/>
      <c r="E72" s="168"/>
      <c r="F72" s="168"/>
      <c r="G72" s="168"/>
      <c r="H72" s="168"/>
    </row>
    <row r="73" spans="2:8" ht="14.25">
      <c r="B73" s="168"/>
      <c r="C73" s="168"/>
      <c r="D73" s="168"/>
      <c r="E73" s="168"/>
      <c r="F73" s="168"/>
      <c r="G73" s="168"/>
      <c r="H73" s="168"/>
    </row>
  </sheetData>
  <sheetProtection/>
  <mergeCells count="29">
    <mergeCell ref="B50:G50"/>
    <mergeCell ref="B61:G61"/>
    <mergeCell ref="B62:C62"/>
    <mergeCell ref="B63:B64"/>
    <mergeCell ref="B68:C68"/>
    <mergeCell ref="B42:F42"/>
    <mergeCell ref="B44:C45"/>
    <mergeCell ref="D44:E44"/>
    <mergeCell ref="F44:F45"/>
    <mergeCell ref="B46:B47"/>
    <mergeCell ref="B48:C48"/>
    <mergeCell ref="B36:H36"/>
    <mergeCell ref="B37:B39"/>
    <mergeCell ref="C37:H37"/>
    <mergeCell ref="C38:D38"/>
    <mergeCell ref="E38:F38"/>
    <mergeCell ref="G38:H38"/>
    <mergeCell ref="B21:G21"/>
    <mergeCell ref="B22:C22"/>
    <mergeCell ref="B23:B25"/>
    <mergeCell ref="B27:G27"/>
    <mergeCell ref="B28:C28"/>
    <mergeCell ref="B29:B31"/>
    <mergeCell ref="B7:F7"/>
    <mergeCell ref="B8:C8"/>
    <mergeCell ref="B9:B10"/>
    <mergeCell ref="B15:G15"/>
    <mergeCell ref="B16:C16"/>
    <mergeCell ref="B17: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Vizard</dc:creator>
  <cp:keywords/>
  <dc:description/>
  <cp:lastModifiedBy>Stephanie Freeth</cp:lastModifiedBy>
  <cp:lastPrinted>2011-08-01T15:22:53Z</cp:lastPrinted>
  <dcterms:created xsi:type="dcterms:W3CDTF">2011-04-23T08:53:05Z</dcterms:created>
  <dcterms:modified xsi:type="dcterms:W3CDTF">2020-07-06T07:42:38Z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