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wp234df\p_fish_LWP234DF\fishstat\Guy\COVID-19\New stats release\May 2020\"/>
    </mc:Choice>
  </mc:AlternateContent>
  <bookViews>
    <workbookView xWindow="0" yWindow="0" windowWidth="20490" windowHeight="7155" tabRatio="895"/>
  </bookViews>
  <sheets>
    <sheet name="Title" sheetId="2" r:id="rId1"/>
    <sheet name="Contents" sheetId="1" r:id="rId2"/>
    <sheet name="Intro" sheetId="8" r:id="rId3"/>
    <sheet name="Highlights - May" sheetId="3" r:id="rId4"/>
    <sheet name="Highlights - trends" sheetId="41" r:id="rId5"/>
    <sheet name="Highlights data" sheetId="42" state="hidden" r:id="rId6"/>
    <sheet name="Glossary" sheetId="38" r:id="rId7"/>
    <sheet name="Methodology" sheetId="28" r:id="rId8"/>
    <sheet name="Table 1" sheetId="4" r:id="rId9"/>
    <sheet name="Table 2" sheetId="11" r:id="rId10"/>
    <sheet name="Table 3" sheetId="12" r:id="rId11"/>
    <sheet name="Table 4" sheetId="30" r:id="rId12"/>
    <sheet name="TOTAL CHECK" sheetId="39" state="hidden" r:id="rId13"/>
  </sheets>
  <externalReferences>
    <externalReference r:id="rId1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1" l="1"/>
  <c r="J43" i="11"/>
  <c r="L7" i="42" l="1"/>
  <c r="M7" i="42" s="1"/>
  <c r="L6" i="42"/>
  <c r="M6" i="42" s="1"/>
  <c r="L5" i="42"/>
  <c r="M5" i="42" s="1"/>
  <c r="L4" i="42"/>
  <c r="M4" i="42" s="1"/>
  <c r="F5" i="42"/>
  <c r="G5" i="42"/>
  <c r="F6" i="42"/>
  <c r="G6" i="42" s="1"/>
  <c r="F7" i="42"/>
  <c r="G7" i="42"/>
  <c r="G4" i="42"/>
  <c r="F4" i="42"/>
  <c r="D8" i="42"/>
  <c r="K8" i="42"/>
  <c r="L8" i="42" s="1"/>
  <c r="M8" i="42" s="1"/>
  <c r="E8" i="42"/>
  <c r="F8" i="42" s="1"/>
  <c r="G8" i="42" s="1"/>
  <c r="X7" i="39"/>
  <c r="X6" i="39"/>
  <c r="X5" i="39"/>
  <c r="X4" i="39"/>
  <c r="R7" i="39"/>
  <c r="R6" i="39"/>
  <c r="R5" i="39"/>
  <c r="R4" i="39"/>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8" i="30"/>
  <c r="H15" i="30"/>
  <c r="H9" i="30" s="1"/>
  <c r="I15" i="30"/>
  <c r="I9" i="30" s="1"/>
  <c r="H16" i="30"/>
  <c r="H10" i="30" s="1"/>
  <c r="I16" i="30"/>
  <c r="I10" i="30" s="1"/>
  <c r="H17" i="30"/>
  <c r="H11" i="30" s="1"/>
  <c r="I17" i="30"/>
  <c r="I11" i="30" s="1"/>
  <c r="H18" i="30"/>
  <c r="H12" i="30" s="1"/>
  <c r="I18" i="30"/>
  <c r="I12" i="30" s="1"/>
  <c r="H19" i="30"/>
  <c r="H13" i="30" s="1"/>
  <c r="I19" i="30"/>
  <c r="I13" i="30" s="1"/>
  <c r="H21" i="30"/>
  <c r="I21" i="30"/>
  <c r="H22" i="30"/>
  <c r="H20" i="30" s="1"/>
  <c r="I22" i="30"/>
  <c r="I20" i="30" s="1"/>
  <c r="H23" i="30"/>
  <c r="I23" i="30"/>
  <c r="H24" i="30"/>
  <c r="I24" i="30"/>
  <c r="H25" i="30"/>
  <c r="I25" i="30"/>
  <c r="H27" i="30"/>
  <c r="I27" i="30"/>
  <c r="H28" i="30"/>
  <c r="H26" i="30" s="1"/>
  <c r="I28" i="30"/>
  <c r="I26" i="30" s="1"/>
  <c r="H29" i="30"/>
  <c r="I29" i="30"/>
  <c r="H30" i="30"/>
  <c r="I30" i="30"/>
  <c r="H31" i="30"/>
  <c r="I31" i="30"/>
  <c r="H33" i="30"/>
  <c r="I33" i="30"/>
  <c r="H34" i="30"/>
  <c r="H32" i="30" s="1"/>
  <c r="I34" i="30"/>
  <c r="I32" i="30" s="1"/>
  <c r="H35" i="30"/>
  <c r="I35" i="30"/>
  <c r="H36" i="30"/>
  <c r="I36" i="30"/>
  <c r="H37" i="30"/>
  <c r="I37" i="30"/>
  <c r="I8" i="30" l="1"/>
  <c r="H8" i="30"/>
  <c r="H14" i="30"/>
  <c r="I14" i="30"/>
  <c r="F43" i="11" l="1"/>
  <c r="J66" i="4"/>
  <c r="F66" i="4"/>
  <c r="F53" i="4"/>
  <c r="J62" i="4" l="1"/>
  <c r="L3" i="39"/>
  <c r="F19" i="30" l="1"/>
  <c r="F17" i="30"/>
  <c r="F15" i="30"/>
  <c r="F25" i="30"/>
  <c r="L5" i="39"/>
  <c r="L6" i="39"/>
  <c r="F31" i="30"/>
  <c r="F30" i="30"/>
  <c r="F6" i="39"/>
  <c r="F36" i="30"/>
  <c r="F35" i="30"/>
  <c r="F34" i="30"/>
  <c r="F33" i="30"/>
  <c r="F7" i="39"/>
  <c r="F4" i="39"/>
  <c r="F5" i="39"/>
  <c r="F18" i="30"/>
  <c r="F28" i="30"/>
  <c r="F27" i="30"/>
  <c r="F37" i="30"/>
  <c r="F26" i="30"/>
  <c r="F24" i="30"/>
  <c r="F23" i="30"/>
  <c r="F16" i="30"/>
  <c r="F22" i="30"/>
  <c r="F21" i="30"/>
  <c r="F29" i="30"/>
  <c r="J23" i="4"/>
  <c r="J24" i="4"/>
  <c r="F25" i="4"/>
  <c r="J25" i="4"/>
  <c r="J27" i="4"/>
  <c r="J29" i="4"/>
  <c r="J31" i="4"/>
  <c r="J32" i="4"/>
  <c r="J33" i="4"/>
  <c r="J36" i="4"/>
  <c r="J37" i="4"/>
  <c r="J38" i="4"/>
  <c r="J41" i="4"/>
  <c r="J42" i="4"/>
  <c r="J44" i="4"/>
  <c r="J46" i="4"/>
  <c r="J49" i="4"/>
  <c r="J50" i="4"/>
  <c r="J51" i="4"/>
  <c r="J54" i="4"/>
  <c r="J55" i="4"/>
  <c r="J57" i="4"/>
  <c r="J58" i="4"/>
  <c r="J59" i="4"/>
  <c r="J67" i="4"/>
  <c r="J68" i="4"/>
  <c r="J70" i="4"/>
  <c r="J71" i="4"/>
  <c r="J72" i="4"/>
  <c r="F73" i="4"/>
  <c r="F74" i="4"/>
  <c r="F9" i="11"/>
  <c r="J9" i="11"/>
  <c r="N9" i="11"/>
  <c r="V4" i="39"/>
  <c r="D5" i="39"/>
  <c r="J5" i="39"/>
  <c r="V5" i="39"/>
  <c r="D6" i="39"/>
  <c r="P6" i="39"/>
  <c r="V6" i="39"/>
  <c r="D7" i="39"/>
  <c r="F44" i="11"/>
  <c r="P7" i="39"/>
  <c r="V7" i="39"/>
  <c r="N52" i="11"/>
  <c r="H5" i="39" l="1"/>
  <c r="F16" i="12"/>
  <c r="J61" i="4"/>
  <c r="J64" i="4"/>
  <c r="F24" i="4"/>
  <c r="F23" i="4"/>
  <c r="F72" i="4"/>
  <c r="F71" i="4"/>
  <c r="F70" i="4"/>
  <c r="F68" i="4"/>
  <c r="F67" i="4"/>
  <c r="F64" i="4"/>
  <c r="F62" i="4"/>
  <c r="F59" i="4"/>
  <c r="F58" i="4"/>
  <c r="F57" i="4"/>
  <c r="F55" i="4"/>
  <c r="F54" i="4"/>
  <c r="F51" i="4"/>
  <c r="F50" i="4"/>
  <c r="F49" i="4"/>
  <c r="F46" i="4"/>
  <c r="F45" i="4"/>
  <c r="F44" i="4"/>
  <c r="F42" i="4"/>
  <c r="F41" i="4"/>
  <c r="F38" i="4"/>
  <c r="F37" i="4"/>
  <c r="F36" i="4"/>
  <c r="F33" i="4"/>
  <c r="F32" i="4"/>
  <c r="F31" i="4"/>
  <c r="F29" i="4"/>
  <c r="F27" i="4"/>
  <c r="N24" i="11"/>
  <c r="N16" i="11"/>
  <c r="N12" i="11"/>
  <c r="F22" i="12"/>
  <c r="F20" i="12"/>
  <c r="N32" i="11"/>
  <c r="J17" i="12"/>
  <c r="J9" i="12"/>
  <c r="F14" i="12"/>
  <c r="F12" i="12"/>
  <c r="F10" i="12"/>
  <c r="N45" i="11"/>
  <c r="N40" i="11"/>
  <c r="N31" i="11"/>
  <c r="N27" i="11"/>
  <c r="N21" i="11"/>
  <c r="N17" i="11"/>
  <c r="N13" i="11"/>
  <c r="J13" i="12"/>
  <c r="J12" i="12"/>
  <c r="J11" i="12"/>
  <c r="J10" i="12"/>
  <c r="N41" i="11"/>
  <c r="N37" i="11"/>
  <c r="N33" i="11"/>
  <c r="N36" i="11"/>
  <c r="N23" i="11"/>
  <c r="N19" i="11"/>
  <c r="N28" i="11"/>
  <c r="N15" i="11"/>
  <c r="N11" i="11"/>
  <c r="J23" i="12"/>
  <c r="J22" i="12"/>
  <c r="J21" i="12"/>
  <c r="J20" i="12"/>
  <c r="J19" i="12"/>
  <c r="J15" i="12"/>
  <c r="J14" i="12"/>
  <c r="N39" i="11"/>
  <c r="N35" i="11"/>
  <c r="N29" i="11"/>
  <c r="N25" i="11"/>
  <c r="N20" i="11"/>
  <c r="J52" i="4"/>
  <c r="F43" i="4"/>
  <c r="F23" i="12"/>
  <c r="F19" i="12"/>
  <c r="F17" i="12"/>
  <c r="F13" i="12"/>
  <c r="F9" i="12"/>
  <c r="N38" i="11"/>
  <c r="N30" i="11"/>
  <c r="N22" i="11"/>
  <c r="N14" i="11"/>
  <c r="F61" i="4"/>
  <c r="F39" i="4"/>
  <c r="F26" i="4"/>
  <c r="E3" i="39"/>
  <c r="J69" i="4"/>
  <c r="J65" i="4"/>
  <c r="F56" i="4"/>
  <c r="F48" i="4"/>
  <c r="J39" i="4"/>
  <c r="F21" i="12"/>
  <c r="F15" i="12"/>
  <c r="F11" i="12"/>
  <c r="W3" i="39"/>
  <c r="N42" i="11"/>
  <c r="N34" i="11"/>
  <c r="N26" i="11"/>
  <c r="N18" i="11"/>
  <c r="N10" i="11"/>
  <c r="F10" i="11"/>
  <c r="J30" i="4"/>
  <c r="J22" i="4"/>
  <c r="F20" i="30"/>
  <c r="L4" i="39"/>
  <c r="F14" i="30"/>
  <c r="L7" i="39"/>
  <c r="F32" i="30"/>
  <c r="F40" i="11"/>
  <c r="F32" i="11"/>
  <c r="J20" i="11"/>
  <c r="F19" i="11"/>
  <c r="J15" i="11"/>
  <c r="J12" i="11"/>
  <c r="F11" i="11"/>
  <c r="J31" i="11"/>
  <c r="J24" i="11"/>
  <c r="F23" i="11"/>
  <c r="F20" i="11"/>
  <c r="F15" i="11"/>
  <c r="F12" i="11"/>
  <c r="J17" i="11"/>
  <c r="J37" i="11"/>
  <c r="J23" i="11"/>
  <c r="F42" i="11"/>
  <c r="F34" i="11"/>
  <c r="J29" i="11"/>
  <c r="P3" i="39"/>
  <c r="J42" i="11"/>
  <c r="J39" i="11"/>
  <c r="F35" i="11"/>
  <c r="J34" i="11"/>
  <c r="F18" i="11"/>
  <c r="F27" i="11"/>
  <c r="J26" i="11"/>
  <c r="F45" i="11"/>
  <c r="J44" i="11"/>
  <c r="F26" i="11"/>
  <c r="J45" i="11"/>
  <c r="J40" i="11"/>
  <c r="F39" i="11"/>
  <c r="J35" i="11"/>
  <c r="F30" i="11"/>
  <c r="F29" i="11"/>
  <c r="J28" i="11"/>
  <c r="J21" i="11"/>
  <c r="F16" i="11"/>
  <c r="J11" i="11"/>
  <c r="F38" i="11"/>
  <c r="F37" i="11"/>
  <c r="J36" i="11"/>
  <c r="J32" i="11"/>
  <c r="F31" i="11"/>
  <c r="J27" i="11"/>
  <c r="J19" i="11"/>
  <c r="J16" i="11"/>
  <c r="F14" i="11"/>
  <c r="J13" i="11"/>
  <c r="F41" i="11"/>
  <c r="J38" i="11"/>
  <c r="F33" i="11"/>
  <c r="J30" i="11"/>
  <c r="F25" i="11"/>
  <c r="J22" i="11"/>
  <c r="P5" i="39"/>
  <c r="F17" i="11"/>
  <c r="J14" i="11"/>
  <c r="J4" i="39"/>
  <c r="F24" i="11"/>
  <c r="J6" i="39"/>
  <c r="J7" i="39"/>
  <c r="J41" i="11"/>
  <c r="F36" i="11"/>
  <c r="J33" i="11"/>
  <c r="F28" i="11"/>
  <c r="J25" i="11"/>
  <c r="F22" i="11"/>
  <c r="V3" i="39"/>
  <c r="D3" i="39"/>
  <c r="D4" i="39"/>
  <c r="F21" i="11"/>
  <c r="J18" i="11"/>
  <c r="F13" i="11"/>
  <c r="J10" i="11"/>
  <c r="P4" i="39"/>
  <c r="F20" i="4"/>
  <c r="J11" i="4"/>
  <c r="F19" i="4"/>
  <c r="F16" i="4" l="1"/>
  <c r="F18" i="4"/>
  <c r="J16" i="4"/>
  <c r="J26" i="4"/>
  <c r="J34" i="4"/>
  <c r="J35" i="4"/>
  <c r="F52" i="4"/>
  <c r="J56" i="4"/>
  <c r="F35" i="4"/>
  <c r="F30" i="4"/>
  <c r="J10" i="4"/>
  <c r="F65" i="4"/>
  <c r="J18" i="4"/>
  <c r="J12" i="4"/>
  <c r="J20" i="4"/>
  <c r="J14" i="4"/>
  <c r="J19" i="4"/>
  <c r="J43" i="4"/>
  <c r="F22" i="4"/>
  <c r="J48" i="4"/>
  <c r="F69" i="4"/>
  <c r="N8" i="11"/>
  <c r="C7" i="39"/>
  <c r="O7" i="39"/>
  <c r="F47" i="4"/>
  <c r="C6" i="39"/>
  <c r="J8" i="12"/>
  <c r="Q3" i="39"/>
  <c r="O5" i="39"/>
  <c r="T5" i="39" s="1"/>
  <c r="F60" i="4"/>
  <c r="F8" i="12"/>
  <c r="K3" i="39"/>
  <c r="J13" i="4"/>
  <c r="O6" i="39"/>
  <c r="F12" i="30"/>
  <c r="F10" i="30"/>
  <c r="F13" i="30"/>
  <c r="F11" i="30"/>
  <c r="F8" i="11"/>
  <c r="J3" i="39"/>
  <c r="J8" i="11"/>
  <c r="F8" i="30"/>
  <c r="F12" i="4"/>
  <c r="F11" i="4"/>
  <c r="F14" i="4"/>
  <c r="F10" i="4"/>
  <c r="F9" i="30"/>
  <c r="J21" i="4" l="1"/>
  <c r="J47" i="4"/>
  <c r="J9" i="4"/>
  <c r="J17" i="4"/>
  <c r="F17" i="4"/>
  <c r="F21" i="4"/>
  <c r="U7" i="39"/>
  <c r="Y7" i="39" s="1"/>
  <c r="J60" i="4"/>
  <c r="S5" i="39"/>
  <c r="S7" i="39"/>
  <c r="T7" i="39"/>
  <c r="S6" i="39"/>
  <c r="T6" i="39"/>
  <c r="C5" i="39"/>
  <c r="G5" i="39" s="1"/>
  <c r="F34" i="4"/>
  <c r="G7" i="39"/>
  <c r="G6" i="39"/>
  <c r="F9" i="4"/>
  <c r="F13" i="4"/>
  <c r="O4" i="39"/>
  <c r="I7" i="39"/>
  <c r="U5" i="39"/>
  <c r="Y5" i="39" s="1"/>
  <c r="U6" i="39"/>
  <c r="Y6" i="39" s="1"/>
  <c r="I6" i="39"/>
  <c r="I5" i="39"/>
  <c r="M5" i="39" s="1"/>
  <c r="I4" i="39"/>
  <c r="C4" i="39"/>
  <c r="U4" i="39"/>
  <c r="Y4" i="39" s="1"/>
  <c r="S4" i="39" l="1"/>
  <c r="T4" i="39"/>
  <c r="M4" i="39"/>
  <c r="N4" i="39"/>
  <c r="N5" i="39"/>
  <c r="M7" i="39"/>
  <c r="N7" i="39"/>
  <c r="M6" i="39"/>
  <c r="N6" i="39"/>
  <c r="G4" i="39"/>
  <c r="U3" i="39"/>
  <c r="J8" i="4"/>
  <c r="X3" i="39"/>
  <c r="F8" i="4"/>
  <c r="I3" i="39"/>
  <c r="R3" i="39"/>
  <c r="O3" i="39"/>
  <c r="F3" i="39"/>
  <c r="C3" i="39"/>
  <c r="T3" i="39" l="1"/>
  <c r="S3" i="39"/>
  <c r="N3" i="39"/>
  <c r="M3" i="39"/>
  <c r="G3" i="39"/>
  <c r="Y3" i="39"/>
</calcChain>
</file>

<file path=xl/sharedStrings.xml><?xml version="1.0" encoding="utf-8"?>
<sst xmlns="http://schemas.openxmlformats.org/spreadsheetml/2006/main" count="284" uniqueCount="132">
  <si>
    <t>Table 1</t>
  </si>
  <si>
    <t>Table 2</t>
  </si>
  <si>
    <t>Table 3</t>
  </si>
  <si>
    <t>Contents</t>
  </si>
  <si>
    <t>Intro</t>
  </si>
  <si>
    <t xml:space="preserve">Statistics and Analysis team, MMO </t>
  </si>
  <si>
    <t>Quantity (tonnes)</t>
  </si>
  <si>
    <t>Value (£'000s)</t>
  </si>
  <si>
    <t>Change</t>
  </si>
  <si>
    <t>Number of trips</t>
  </si>
  <si>
    <t>England</t>
  </si>
  <si>
    <t>Pelagic</t>
  </si>
  <si>
    <t>Shellfish</t>
  </si>
  <si>
    <t>Value</t>
  </si>
  <si>
    <t>England total</t>
  </si>
  <si>
    <t>10-12m total</t>
  </si>
  <si>
    <t>o12m total</t>
  </si>
  <si>
    <t>UK total</t>
  </si>
  <si>
    <t>u10m total</t>
  </si>
  <si>
    <t>Northern Ireland total</t>
  </si>
  <si>
    <t>Scotland total</t>
  </si>
  <si>
    <t>Wales total</t>
  </si>
  <si>
    <t>Brixham</t>
  </si>
  <si>
    <t>Fleetwood</t>
  </si>
  <si>
    <t>Grimsby</t>
  </si>
  <si>
    <t>Hastings</t>
  </si>
  <si>
    <t>Lowestoft</t>
  </si>
  <si>
    <t>Newlyn</t>
  </si>
  <si>
    <t>North Shields</t>
  </si>
  <si>
    <t>Plymouth</t>
  </si>
  <si>
    <t>Poole</t>
  </si>
  <si>
    <t>Scarborough</t>
  </si>
  <si>
    <t>Belfast</t>
  </si>
  <si>
    <t>Aberdeen</t>
  </si>
  <si>
    <t>Ayr</t>
  </si>
  <si>
    <t>Buckie</t>
  </si>
  <si>
    <t>Campbeltown</t>
  </si>
  <si>
    <t>Eyemouth</t>
  </si>
  <si>
    <t>Fraserburgh</t>
  </si>
  <si>
    <t>Kinlochbervie</t>
  </si>
  <si>
    <t>Lochinver</t>
  </si>
  <si>
    <t>Mallaig</t>
  </si>
  <si>
    <t>Oban</t>
  </si>
  <si>
    <t>Peterhead</t>
  </si>
  <si>
    <t>Portree</t>
  </si>
  <si>
    <t>Stornoway</t>
  </si>
  <si>
    <t>Ullapool</t>
  </si>
  <si>
    <t>Milford Haven</t>
  </si>
  <si>
    <t>Northern Ireland</t>
  </si>
  <si>
    <t>Scotland</t>
  </si>
  <si>
    <t>Wales</t>
  </si>
  <si>
    <t>Pelagic total</t>
  </si>
  <si>
    <t>Shellfish total</t>
  </si>
  <si>
    <t>Admin port</t>
  </si>
  <si>
    <t>Quantity (t)</t>
  </si>
  <si>
    <t>Value (£000's)</t>
  </si>
  <si>
    <t>Demersal</t>
  </si>
  <si>
    <t>Unknown</t>
  </si>
  <si>
    <t xml:space="preserve">Demersal </t>
  </si>
  <si>
    <t>Demersal total</t>
  </si>
  <si>
    <t>Methodology</t>
  </si>
  <si>
    <t>Glossary</t>
  </si>
  <si>
    <t>u10m</t>
  </si>
  <si>
    <t>10-12m</t>
  </si>
  <si>
    <t>12-15m</t>
  </si>
  <si>
    <t>15-24m</t>
  </si>
  <si>
    <t>o24m</t>
  </si>
  <si>
    <t>Shetland</t>
  </si>
  <si>
    <t>Orkney</t>
  </si>
  <si>
    <t>Wick</t>
  </si>
  <si>
    <t>Anstruther</t>
  </si>
  <si>
    <t xml:space="preserve">Species of demersal fish inhabit the bottom of the ocean. Key demersal species fished by the UK fleet include cod, haddock and whiting. </t>
  </si>
  <si>
    <t>Quantity</t>
  </si>
  <si>
    <t xml:space="preserve">The quantity in tonnes in reported. This is the live weight of fish caught and landed by fishers. </t>
  </si>
  <si>
    <r>
      <t xml:space="preserve">Responsible Statistician: </t>
    </r>
    <r>
      <rPr>
        <sz val="11"/>
        <rFont val="Arial"/>
        <family val="2"/>
      </rPr>
      <t>Rebecca Cavanagh</t>
    </r>
  </si>
  <si>
    <r>
      <rPr>
        <b/>
        <sz val="11"/>
        <rFont val="Arial"/>
        <family val="2"/>
      </rPr>
      <t xml:space="preserve">Contact: </t>
    </r>
    <r>
      <rPr>
        <sz val="11"/>
        <rFont val="Arial"/>
        <family val="2"/>
      </rPr>
      <t>statistics@marinemanagement.org.uk</t>
    </r>
  </si>
  <si>
    <t>Published in response to the COVID-19 pandemic to provide timely evidence on impacts on commercial sea fishing activity</t>
  </si>
  <si>
    <t>Table 4</t>
  </si>
  <si>
    <t xml:space="preserve">Please note this release contains provisional data and therefore may not provide a complete picture of recent fishing activity. </t>
  </si>
  <si>
    <t>TAB1</t>
  </si>
  <si>
    <t>TAB2</t>
  </si>
  <si>
    <t>TAB3</t>
  </si>
  <si>
    <t>TAB4</t>
  </si>
  <si>
    <t>UK</t>
  </si>
  <si>
    <t>NI</t>
  </si>
  <si>
    <t>2019 val</t>
  </si>
  <si>
    <t>2020 val</t>
  </si>
  <si>
    <t>2019 tonnes</t>
  </si>
  <si>
    <t>The number of distinct trips (out from port and back to port) where fish were landed taken by a given group of vessels in a given time frame. The same vessel will account for multiple trips.</t>
  </si>
  <si>
    <t>In this publication the value in £000's is reported. This is the value fishers received for their landings at first sale as recorded on sales notes from Registered Buyers and Sellers of fish.</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</si>
  <si>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</si>
  <si>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</si>
  <si>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Vessels are registered with specific ports. This is not necessarily where they land all their catches but gives an indication of where vessels are based around the UK and its nations.</t>
  </si>
  <si>
    <t>where a figure is less than 1 the data has been replaced with .. and no comparison between years has been made</t>
  </si>
  <si>
    <r>
      <t xml:space="preserve">We welcome feedback on this publication. Please submit your comments here: </t>
    </r>
    <r>
      <rPr>
        <u/>
        <sz val="11"/>
        <color theme="4" tint="-0.499984740745262"/>
        <rFont val="Arial"/>
        <family val="2"/>
      </rPr>
      <t>https://forms.gle/Qoaty1byCddJYryb9</t>
    </r>
    <r>
      <rPr>
        <sz val="11"/>
        <rFont val="Arial"/>
        <family val="2"/>
      </rPr>
      <t>.</t>
    </r>
  </si>
  <si>
    <r>
      <t xml:space="preserve">We welcome feedback on this publication. Please submit your comments here: </t>
    </r>
    <r>
      <rPr>
        <u/>
        <sz val="8"/>
        <color theme="4" tint="-0.499984740745262"/>
        <rFont val="Arial"/>
        <family val="2"/>
      </rPr>
      <t>https://forms.gle/Qoaty1byCddJYryb9</t>
    </r>
    <r>
      <rPr>
        <sz val="8"/>
        <rFont val="Arial"/>
        <family val="2"/>
      </rPr>
      <t>.</t>
    </r>
  </si>
  <si>
    <t xml:space="preserve">Fishing activity (value and volume landed) by vessel length </t>
  </si>
  <si>
    <t>Activity (value and volume landed) of the UK fishing fleet by species group and country</t>
  </si>
  <si>
    <r>
      <t xml:space="preserve">Detailed information on the methodology for processing fishing activity and landings data is available here: 
</t>
    </r>
    <r>
      <rPr>
        <sz val="11"/>
        <color theme="4" tint="-0.499984740745262"/>
        <rFont val="Arial"/>
        <family val="2"/>
      </rPr>
      <t>https://www.gov.uk/guidance/fishing-activity-and-landings-data-collection-and-processing</t>
    </r>
    <r>
      <rPr>
        <sz val="11"/>
        <color theme="1"/>
        <rFont val="Arial"/>
        <family val="2"/>
      </rPr>
      <t xml:space="preserve">.
The raw data that feeds into this publication is equivalent to the data used to produce our regular national statistics and is processed and collected as outlined above. The main difference between this ad hoc statistical release and our national statistics is the timeliness. Due to the shorter timelines there will be some data which is not yet on our systems and will therefore not be included in this publication. In order to provide more timely evidence on the impact of COVID-19 on fisheries we accept that the picture presented here may not be complete. Data on monthly lags associated with our regular monthly statistics can be downloaded here: </t>
    </r>
    <r>
      <rPr>
        <sz val="11"/>
        <color theme="4" tint="-0.499984740745262"/>
        <rFont val="Arial"/>
        <family val="2"/>
      </rPr>
      <t>https://assets.publishing.service.gov.uk/government/uploads/system/uploads/attachment_data/file/880983/Monthly_lags_-_current_month_feb20.ods</t>
    </r>
    <r>
      <rPr>
        <sz val="11"/>
        <color theme="1"/>
        <rFont val="Arial"/>
        <family val="2"/>
      </rPr>
      <t>. 
In the monthly statistics we publish with a 2 month lag, the first estimate of the month’s data is expected to within 3 per cent of final figures. The lags associated with this ad hoc release will also be analysed and monitored in future months. 
Further, in the regular monthly national statistics we impute average values for extreme outliers. Imputation has not been done for this release as the focus is on publishing the timeliest data, whilst flagging the limitations. 
In terms of presentation there are differences to note between these statistics and the regular national statistics. Firstly, the data published here only covers activity by UK vessels. MMO’s regular monthly statistics includes data on landings of the foreign fleet into the UK. This has been excluded as there are longer lags for data on foreign landings. Secondly, this release breaks down landings and sales into 3 species groups (demersal, pelagic and shellfish) not individual species. More detail o</t>
    </r>
    <r>
      <rPr>
        <sz val="11"/>
        <rFont val="Arial"/>
        <family val="2"/>
      </rPr>
      <t>n vessel</t>
    </r>
    <r>
      <rPr>
        <sz val="11"/>
        <color theme="1"/>
        <rFont val="Arial"/>
        <family val="2"/>
      </rPr>
      <t xml:space="preserve"> length categories is also included, to reflect the differential impact coronavirus is having across the fishing fleet. 
Additionally, data on prices per tonne have not been published for species groups and compared to 2019. This is a useful metric when considering individual species but for this analysis the value landed is a more useful metric to assess the monetary impact of coronavirus on the fishing industry.  
We welcome feedback on this publication. Please submit your comments here: </t>
    </r>
    <r>
      <rPr>
        <u/>
        <sz val="11"/>
        <color theme="4" tint="-0.499984740745262"/>
        <rFont val="Arial"/>
        <family val="2"/>
      </rPr>
      <t>https://forms.gle/Qoaty1byCddJYryb9</t>
    </r>
    <r>
      <rPr>
        <sz val="11"/>
        <color theme="1"/>
        <rFont val="Arial"/>
        <family val="2"/>
      </rPr>
      <t xml:space="preserve">.
</t>
    </r>
  </si>
  <si>
    <t>A vessels admin port is the port they are registered with. This is not necessarily where they land all their catches but gives an indication of where vessels are based around the UK and its nations.</t>
  </si>
  <si>
    <t>Ad hoc statistical release: UK Sea Fisheries Statistics May 2020</t>
  </si>
  <si>
    <t>This workbook was updated 30 June 2020</t>
  </si>
  <si>
    <t>Tables 1-4 compare fishing activity May 2019 vs May 2020</t>
  </si>
  <si>
    <t>Activity (value and volume landed) of the UK fishing fleet by country, vessel length and species group May 2019 vs May 2020</t>
  </si>
  <si>
    <t>Activity (value, volume landed and number of trips) of the UK fishing fleet by country and admin port May 2019 vs May 2020</t>
  </si>
  <si>
    <t xml:space="preserve">The MMO publishes national statistics on fishing activity across the UK on a monthly basis with a two month lag: 
https://www.gov.uk/government/collections/monthly-uk-sea-fisheries-statistics.
In response to COVID-19, the MMO will be publishing an additional ad hoc statistical release with more timely figures on fishing activity data. This will continue to be published while coronavirus continues to have a large impact on the fishing industry.
This is the third release of this ad hoc publication. The previous versions (covering fishing activity during March and May 2020) are available to download here: https://www.gov.uk/government/collections/ad-hoc-statistical-releases-sea-fisheries-statistics.
In publishing more timely data we are accepting a reduction in data quality as the picture of fishing activity may not be complete while data is still being processed. This release is therefore not badged as national statistics, reflecting the temporary nature of the recurring publication and the reduced data quality when compared to our regular monthly national statistics. 
We welcome feedback on this publication. Please submit your comments here: https://forms.gle/Qoaty1byCddJYryb9.
</t>
  </si>
  <si>
    <t>Table 1 - Activity (value and volume landed) of the UK fishing fleet by country, vessel length and species group May 2019 vs May 2020</t>
  </si>
  <si>
    <t>Table 2 - Activity (value, volume landed and number of trips) of the UK fishing fleet by country and admin port May 2019 vs May 2020</t>
  </si>
  <si>
    <t>Table 3 - Activity (value and volume landed) of the UK fishing fleet by species group and country May 2019 vs May 2020</t>
  </si>
  <si>
    <t>Table 4 - Activity (value and volume landed) of the UK fishing fleet by country and vessel length May 2019 vs May 2020</t>
  </si>
  <si>
    <t>March</t>
  </si>
  <si>
    <t>April</t>
  </si>
  <si>
    <t>June</t>
  </si>
  <si>
    <t>July</t>
  </si>
  <si>
    <t>August</t>
  </si>
  <si>
    <t>September</t>
  </si>
  <si>
    <t xml:space="preserve">October </t>
  </si>
  <si>
    <t>November</t>
  </si>
  <si>
    <t>December</t>
  </si>
  <si>
    <r>
      <t xml:space="preserve">Here, fishing activity recorded in May 2020 is compared to activity in May 2019. All quantities are reported as live weight tonnage and values are at first sale in pounds sterling (£). 
UK vessels' landed quantity in May 2020 was similar to 2019 at 26,000 tonnes (3 per cent down on May 2019). The value of these landings was down much more steeply (a 42 per cent decrease) to around £35,000,000.
Although the quantity landed by UK vessels is very similar between years, shellfish landings - which historically would fetch a higher price per tonne than demersal and pelagic species - make up a smaller percentage of the overall catch in May 2020. This therefore drives the total value landed down.
Further, although the quantity of demersal and pelagic species landed in May 2020 was higher than in May 2019, the aggregate price for these species groups has also been depressed due to the widespread impacts of coronavirus. Over 3,500 additional tonnes of pelagic species were landed in May 2020 compared to a year earlier. This is mainly driven by a large landing of blue whiting. 
Similar to March and April 2020, smaller length vessels saw the greatest percentage decrease in value and quantity, with the value from the under 10m and 10-12m fleet falling by 55 and 57 per cent respectively. Quantity for these vessels was down by 38 and 37 per cent respectively. In comparison, value for the over 12m fleet decreased by 38 per cent and quantity was </t>
    </r>
    <r>
      <rPr>
        <i/>
        <sz val="11"/>
        <rFont val="Arial"/>
        <family val="2"/>
      </rPr>
      <t>up</t>
    </r>
    <r>
      <rPr>
        <sz val="11"/>
        <rFont val="Arial"/>
        <family val="2"/>
      </rPr>
      <t xml:space="preserve"> 6 per cent (driven by pelagic landings). By species group, shellfish saw the greatest decrease in value of 59 per cent with a reduction in quantity of 42  per cent. 
The number of fishing trips by UK vessels was down 38 per cent to just over 10,000 trips.
Similar to the overall picture of UK fishing activity, the greater impact on the shellfish sector and smaller vessels (12m and under) has been consistent since March 2020. The sharpness of the decrease is, however, more severe in April and May compared to March, due to April and May both covering full months of UK lockdown.
We welcome feedback on this publication. Please submit your comments here: </t>
    </r>
    <r>
      <rPr>
        <u/>
        <sz val="11"/>
        <color theme="8" tint="-0.499984740745262"/>
        <rFont val="Arial"/>
        <family val="2"/>
      </rPr>
      <t>https://forms.gle/Qoaty1byCddJYryb9</t>
    </r>
    <r>
      <rPr>
        <sz val="11"/>
        <rFont val="Arial"/>
        <family val="2"/>
      </rPr>
      <t xml:space="preserve">.
</t>
    </r>
  </si>
  <si>
    <t>Absolute difference</t>
  </si>
  <si>
    <t>Per cent change</t>
  </si>
  <si>
    <t>Value landed UK vessels</t>
  </si>
  <si>
    <t>Quantity landed UK vessels</t>
  </si>
  <si>
    <t>Source: https://www.gov.uk/government/collections/monthly-uk-sea-fisheries-statistics</t>
  </si>
  <si>
    <t>January</t>
  </si>
  <si>
    <t>February</t>
  </si>
  <si>
    <t>May*</t>
  </si>
  <si>
    <r>
      <t xml:space="preserve">In this release, fishing activity recorded from January to May 2020 is compared to the same period in 2019. All quantities are reported as live weight tonnage and values are at first sale in pounds sterling (£). 
Prior to COVID-19 restrictions impacting the UK fishing fleet, landed quantity and value for UK vessels was higher in 2020 compared to 2019. Value was 10 per cent higher in January 2020 compared to January 2019 and 43 per cent higher in February 2020.
From March, the UK fishing fleet started to be affected by COVID-19 impacts. Landings were down 14 per cent in March 2020 and value down more steeply at 26 per cent. 
In April the impact was more severe, with value landed down 52 per cent. This is due to April covering the first full month of lockdown in the UK. 
In May 2020, the quantity of landings recorded is similar to last year. The value landed in May 2020 didn't decrease by as much as we observed in April, but we still still see a steep decrease of 42 per cent. This is described in more detail in the previous tab.
The bars for May 2020 have been marked with a different pattern to highlight the provisional nature of the data in this release compared to the data recorded for previous months. Data on landings and value for other months comes from the Marine Management Organisation's monthly national statistics releases. These publications are available to download here: </t>
    </r>
    <r>
      <rPr>
        <u/>
        <sz val="11"/>
        <color theme="8" tint="-0.499984740745262"/>
        <rFont val="Arial"/>
        <family val="2"/>
      </rPr>
      <t>https://www.gov.uk/government/collections/monthly-uk-sea-fisheries-statistics</t>
    </r>
    <r>
      <rPr>
        <sz val="11"/>
        <rFont val="Arial"/>
        <family val="2"/>
      </rPr>
      <t xml:space="preserve">.
We welcome feedback on this publication. Please submit your comments here: </t>
    </r>
    <r>
      <rPr>
        <u/>
        <sz val="11"/>
        <color theme="8" tint="-0.499984740745262"/>
        <rFont val="Arial"/>
        <family val="2"/>
      </rPr>
      <t>https://forms.gle/Qoaty1byCddJYryb9</t>
    </r>
    <r>
      <rPr>
        <sz val="11"/>
        <rFont val="Arial"/>
        <family val="2"/>
      </rPr>
      <t xml:space="preserve">.
</t>
    </r>
  </si>
  <si>
    <t>* May 2020 statistics are first published here and are interim</t>
  </si>
  <si>
    <t>Highlights - May 2020</t>
  </si>
  <si>
    <t>Highlights - Monthly Trends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</si>
</sst>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0.000000"/>
    <numFmt numFmtId="171" formatCode="#,##0.0000000"/>
    <numFmt numFmtId="172" formatCode="#,##0.00000"/>
    <numFmt numFmtId="173" formatCode="#,##0%"/>
    <numFmt numFmtId="174" formatCode="#,##0_ ;\-#,##0\ "/>
  </numFmts>
  <fonts count="35" x14ac:knownFonts="1">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0"/>
      <color rgb="FF000000"/>
      <name val="Arial"/>
      <family val="2"/>
    </font>
    <font>
      <i/>
      <sz val="11"/>
      <color theme="1"/>
      <name val="Arial"/>
      <family val="2"/>
    </font>
    <font>
      <b/>
      <sz val="11"/>
      <color rgb="FFFF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9"/>
      <name val="Arial"/>
      <family val="2"/>
    </font>
    <font>
      <sz val="11"/>
      <name val="Arial"/>
      <family val="2"/>
    </font>
    <font>
      <sz val="11"/>
      <color theme="4" tint="-0.499984740745262"/>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i/>
      <sz val="11"/>
      <name val="Arial"/>
      <family val="2"/>
    </font>
    <font>
      <sz val="10"/>
      <name val="Arial"/>
      <family val="2"/>
    </font>
    <font>
      <u/>
      <sz val="11"/>
      <color theme="8" tint="-0.499984740745262"/>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rgb="FF000000"/>
      </top>
      <bottom/>
      <diagonal/>
    </border>
    <border>
      <left/>
      <right/>
      <top style="medium">
        <color rgb="FF000000"/>
      </top>
      <bottom style="thin">
        <color rgb="FF000000"/>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7">
    <xf numFmtId="0" fontId="0"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applyNumberFormat="0" applyFont="0" applyBorder="0" applyProtection="0"/>
    <xf numFmtId="0" fontId="7" fillId="0" borderId="0" applyNumberFormat="0" applyBorder="0" applyProtection="0"/>
    <xf numFmtId="9" fontId="17" fillId="0" borderId="0" applyFont="0" applyFill="0" applyBorder="0" applyAlignment="0" applyProtection="0"/>
    <xf numFmtId="0" fontId="19" fillId="0" borderId="0" applyNumberFormat="0" applyFill="0" applyBorder="0" applyAlignment="0" applyProtection="0"/>
    <xf numFmtId="0" fontId="26" fillId="0" borderId="0"/>
    <xf numFmtId="43" fontId="17" fillId="0" borderId="0" applyFont="0" applyFill="0" applyBorder="0" applyAlignment="0" applyProtection="0"/>
    <xf numFmtId="0" fontId="17" fillId="0" borderId="0"/>
    <xf numFmtId="0" fontId="32" fillId="0" borderId="0"/>
    <xf numFmtId="0" fontId="6"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0" fontId="6" fillId="0" borderId="0" applyNumberFormat="0" applyFont="0" applyBorder="0" applyProtection="0"/>
  </cellStyleXfs>
  <cellXfs count="10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8" fillId="0" borderId="0" xfId="1" applyFont="1"/>
    <xf numFmtId="0" fontId="8" fillId="0" borderId="1" xfId="1" applyFont="1" applyBorder="1"/>
    <xf numFmtId="3" fontId="8" fillId="0" borderId="2" xfId="1" applyNumberFormat="1" applyFont="1" applyBorder="1" applyAlignment="1">
      <alignment horizontal="left"/>
    </xf>
    <xf numFmtId="0" fontId="8" fillId="0" borderId="2" xfId="1" applyFont="1" applyBorder="1" applyAlignment="1">
      <alignment horizontal="left"/>
    </xf>
    <xf numFmtId="0" fontId="8" fillId="0" borderId="1" xfId="1" applyFont="1" applyBorder="1" applyAlignment="1">
      <alignment horizontal="left"/>
    </xf>
    <xf numFmtId="165" fontId="8" fillId="0" borderId="2" xfId="1" applyNumberFormat="1" applyFont="1" applyBorder="1" applyAlignment="1">
      <alignment horizontal="left"/>
    </xf>
    <xf numFmtId="0" fontId="8" fillId="0" borderId="3" xfId="1" applyFont="1" applyBorder="1"/>
    <xf numFmtId="0" fontId="8" fillId="0" borderId="3" xfId="1" applyFont="1" applyBorder="1" applyAlignment="1">
      <alignment horizontal="right"/>
    </xf>
    <xf numFmtId="1" fontId="8" fillId="0" borderId="3" xfId="1" applyNumberFormat="1" applyFont="1" applyBorder="1"/>
    <xf numFmtId="0" fontId="8" fillId="0" borderId="0" xfId="1" applyFont="1" applyAlignment="1">
      <alignment horizontal="right"/>
    </xf>
    <xf numFmtId="165" fontId="8" fillId="0" borderId="0" xfId="1" applyNumberFormat="1" applyFont="1" applyAlignment="1">
      <alignment horizontal="right"/>
    </xf>
    <xf numFmtId="0" fontId="8" fillId="0" borderId="0" xfId="1" applyFont="1" applyFill="1" applyAlignment="1">
      <alignment horizontal="right"/>
    </xf>
    <xf numFmtId="0" fontId="10" fillId="0" borderId="0" xfId="1" applyFont="1"/>
    <xf numFmtId="3" fontId="8" fillId="0" borderId="0" xfId="1" applyNumberFormat="1" applyFont="1" applyAlignment="1" applyProtection="1">
      <alignment horizontal="left"/>
    </xf>
    <xf numFmtId="3" fontId="8" fillId="0" borderId="0" xfId="1" applyNumberFormat="1" applyFont="1"/>
    <xf numFmtId="3" fontId="9" fillId="0" borderId="0" xfId="1" applyNumberFormat="1" applyFont="1" applyAlignment="1" applyProtection="1">
      <alignment horizontal="left"/>
    </xf>
    <xf numFmtId="0" fontId="11" fillId="0" borderId="0" xfId="0" applyFont="1"/>
    <xf numFmtId="0" fontId="12" fillId="0" borderId="0" xfId="0" applyFont="1"/>
    <xf numFmtId="0" fontId="1" fillId="0" borderId="0" xfId="0" applyFont="1"/>
    <xf numFmtId="0" fontId="13" fillId="0" borderId="0" xfId="0" applyFont="1"/>
    <xf numFmtId="0" fontId="14" fillId="0" borderId="0" xfId="0" applyFont="1"/>
    <xf numFmtId="0" fontId="15" fillId="0" borderId="0" xfId="0" quotePrefix="1" applyNumberFormat="1" applyFont="1"/>
    <xf numFmtId="0" fontId="15" fillId="0" borderId="0" xfId="0" applyFont="1"/>
    <xf numFmtId="3" fontId="8" fillId="0" borderId="0" xfId="1" applyNumberFormat="1" applyFont="1" applyAlignment="1" applyProtection="1">
      <alignment horizontal="left" indent="1"/>
    </xf>
    <xf numFmtId="0" fontId="14" fillId="0" borderId="0" xfId="0" applyFont="1" applyAlignment="1">
      <alignment horizontal="left" indent="1"/>
    </xf>
    <xf numFmtId="3" fontId="6" fillId="0" borderId="0" xfId="1" applyNumberFormat="1" applyFont="1" applyAlignment="1" applyProtection="1">
      <alignment horizontal="left"/>
    </xf>
    <xf numFmtId="3" fontId="10" fillId="0" borderId="0" xfId="1" applyNumberFormat="1" applyFont="1" applyAlignment="1" applyProtection="1">
      <alignment horizontal="left"/>
    </xf>
    <xf numFmtId="0" fontId="2" fillId="0" borderId="4" xfId="0" applyFont="1" applyBorder="1"/>
    <xf numFmtId="164" fontId="8" fillId="0" borderId="0" xfId="1" applyNumberFormat="1" applyFont="1" applyAlignment="1">
      <alignment horizontal="left"/>
    </xf>
    <xf numFmtId="0" fontId="2" fillId="0" borderId="0" xfId="0" applyFont="1" applyBorder="1"/>
    <xf numFmtId="0" fontId="14" fillId="0" borderId="0" xfId="0" applyFont="1" applyBorder="1"/>
    <xf numFmtId="3" fontId="8" fillId="0" borderId="4" xfId="1" applyNumberFormat="1" applyFont="1" applyBorder="1" applyAlignment="1" applyProtection="1">
      <alignment horizontal="left"/>
    </xf>
    <xf numFmtId="0" fontId="14" fillId="0" borderId="4" xfId="0" applyFont="1" applyBorder="1" applyAlignment="1">
      <alignment horizontal="left" indent="1"/>
    </xf>
    <xf numFmtId="0" fontId="16" fillId="0" borderId="0" xfId="0" applyFont="1"/>
    <xf numFmtId="166" fontId="8" fillId="0" borderId="0" xfId="1" applyNumberFormat="1" applyFont="1" applyAlignment="1">
      <alignment horizontal="right"/>
    </xf>
    <xf numFmtId="9" fontId="8" fillId="0" borderId="0" xfId="6" applyFont="1" applyAlignment="1">
      <alignment horizontal="right"/>
    </xf>
    <xf numFmtId="9" fontId="8" fillId="0" borderId="4" xfId="6" applyFont="1" applyBorder="1" applyAlignment="1">
      <alignment horizontal="right"/>
    </xf>
    <xf numFmtId="0" fontId="19" fillId="0" borderId="0" xfId="7"/>
    <xf numFmtId="0" fontId="2" fillId="0" borderId="0" xfId="0" applyFont="1" applyAlignment="1">
      <alignment horizontal="left" vertical="top" wrapText="1"/>
    </xf>
    <xf numFmtId="9" fontId="8" fillId="0" borderId="0" xfId="6" applyFont="1" applyBorder="1" applyAlignment="1">
      <alignment horizontal="right"/>
    </xf>
    <xf numFmtId="166" fontId="20" fillId="0" borderId="0" xfId="1" applyNumberFormat="1" applyFont="1" applyAlignment="1">
      <alignment horizontal="right"/>
    </xf>
    <xf numFmtId="9" fontId="20" fillId="0" borderId="0" xfId="6" applyFont="1" applyAlignment="1">
      <alignment horizontal="right"/>
    </xf>
    <xf numFmtId="0" fontId="20" fillId="0" borderId="0" xfId="1" applyFont="1" applyFill="1" applyAlignment="1">
      <alignment horizontal="right"/>
    </xf>
    <xf numFmtId="3" fontId="20" fillId="0" borderId="0" xfId="1" applyNumberFormat="1" applyFont="1" applyFill="1" applyAlignment="1">
      <alignment horizontal="right"/>
    </xf>
    <xf numFmtId="0" fontId="21" fillId="0" borderId="0" xfId="0" applyFont="1"/>
    <xf numFmtId="0" fontId="23" fillId="0" borderId="0" xfId="0" applyFont="1"/>
    <xf numFmtId="0" fontId="24" fillId="0" borderId="0" xfId="0" applyFont="1"/>
    <xf numFmtId="0" fontId="24" fillId="0" borderId="0" xfId="0" applyFont="1" applyAlignment="1">
      <alignment horizontal="left"/>
    </xf>
    <xf numFmtId="0" fontId="24" fillId="0" borderId="0" xfId="0" applyFont="1" applyAlignment="1">
      <alignment horizontal="left" indent="1"/>
    </xf>
    <xf numFmtId="0" fontId="2" fillId="0" borderId="0" xfId="0" applyFont="1" applyAlignment="1">
      <alignment horizontal="left"/>
    </xf>
    <xf numFmtId="0" fontId="21" fillId="0" borderId="0" xfId="0" applyFont="1" applyAlignment="1">
      <alignment vertical="top" wrapText="1"/>
    </xf>
    <xf numFmtId="0" fontId="25" fillId="0" borderId="0" xfId="0" applyFont="1"/>
    <xf numFmtId="166" fontId="8" fillId="0" borderId="4" xfId="1" applyNumberFormat="1" applyFont="1" applyBorder="1" applyAlignment="1">
      <alignment horizontal="right"/>
    </xf>
    <xf numFmtId="0" fontId="0" fillId="2" borderId="0" xfId="0" applyFill="1"/>
    <xf numFmtId="0" fontId="0" fillId="2" borderId="0" xfId="0" applyFill="1" applyBorder="1"/>
    <xf numFmtId="0" fontId="0" fillId="2" borderId="7" xfId="0" applyFill="1" applyBorder="1"/>
    <xf numFmtId="0" fontId="18" fillId="2" borderId="0" xfId="0" applyFont="1" applyFill="1"/>
    <xf numFmtId="0" fontId="18" fillId="2" borderId="6" xfId="0" applyFont="1" applyFill="1" applyBorder="1"/>
    <xf numFmtId="0" fontId="18" fillId="2" borderId="5" xfId="0" applyFont="1" applyFill="1" applyBorder="1"/>
    <xf numFmtId="3" fontId="0" fillId="2" borderId="0" xfId="0" applyNumberFormat="1" applyFill="1" applyBorder="1"/>
    <xf numFmtId="3" fontId="0" fillId="2" borderId="0" xfId="0" applyNumberFormat="1" applyFill="1" applyBorder="1" applyAlignment="1">
      <alignment wrapText="1"/>
    </xf>
    <xf numFmtId="3" fontId="0" fillId="2" borderId="7" xfId="0" applyNumberFormat="1" applyFill="1" applyBorder="1"/>
    <xf numFmtId="3" fontId="0" fillId="2" borderId="7" xfId="0" applyNumberFormat="1" applyFill="1" applyBorder="1" applyAlignment="1">
      <alignment wrapText="1"/>
    </xf>
    <xf numFmtId="0" fontId="2" fillId="0" borderId="0" xfId="0" applyFont="1" applyAlignment="1">
      <alignment vertical="top" wrapText="1"/>
    </xf>
    <xf numFmtId="168" fontId="27" fillId="0" borderId="0" xfId="8" applyNumberFormat="1" applyFont="1" applyAlignment="1">
      <alignment horizontal="right"/>
    </xf>
    <xf numFmtId="9" fontId="8" fillId="0" borderId="0" xfId="6" applyFont="1" applyFill="1" applyAlignment="1">
      <alignment horizontal="right"/>
    </xf>
    <xf numFmtId="0" fontId="14" fillId="0" borderId="0" xfId="0" applyFont="1" applyFill="1"/>
    <xf numFmtId="0" fontId="2" fillId="0" borderId="0" xfId="0" applyFont="1" applyFill="1"/>
    <xf numFmtId="169" fontId="27" fillId="0" borderId="0" xfId="8" applyNumberFormat="1" applyFont="1" applyAlignment="1">
      <alignment horizontal="right"/>
    </xf>
    <xf numFmtId="0" fontId="28" fillId="0" borderId="0" xfId="0" applyFont="1"/>
    <xf numFmtId="0" fontId="27" fillId="0" borderId="0" xfId="0" applyFont="1"/>
    <xf numFmtId="0" fontId="28" fillId="0" borderId="0" xfId="0" applyFont="1" applyBorder="1"/>
    <xf numFmtId="9" fontId="30" fillId="0" borderId="0" xfId="6" applyFont="1" applyBorder="1" applyAlignment="1">
      <alignment horizontal="right"/>
    </xf>
    <xf numFmtId="0" fontId="28" fillId="0" borderId="0" xfId="0" applyFont="1" applyAlignment="1">
      <alignment vertical="top" wrapText="1"/>
    </xf>
    <xf numFmtId="4" fontId="0" fillId="2" borderId="0" xfId="0" applyNumberFormat="1" applyFill="1" applyBorder="1" applyAlignment="1">
      <alignment wrapText="1"/>
    </xf>
    <xf numFmtId="170" fontId="0" fillId="2" borderId="0" xfId="0" applyNumberFormat="1" applyFill="1" applyBorder="1" applyAlignment="1">
      <alignment wrapText="1"/>
    </xf>
    <xf numFmtId="171" fontId="0" fillId="2" borderId="0" xfId="0" applyNumberFormat="1" applyFill="1" applyBorder="1" applyAlignment="1">
      <alignment wrapText="1"/>
    </xf>
    <xf numFmtId="172" fontId="0" fillId="2" borderId="0" xfId="0" applyNumberFormat="1" applyFill="1" applyBorder="1" applyAlignment="1">
      <alignment wrapText="1"/>
    </xf>
    <xf numFmtId="166" fontId="14" fillId="0" borderId="0" xfId="0" applyNumberFormat="1" applyFont="1"/>
    <xf numFmtId="173" fontId="8" fillId="0" borderId="0" xfId="6" applyNumberFormat="1" applyFont="1" applyAlignment="1">
      <alignment horizontal="right"/>
    </xf>
    <xf numFmtId="166" fontId="8" fillId="0" borderId="0" xfId="1" applyNumberFormat="1" applyFont="1" applyFill="1" applyAlignment="1">
      <alignment horizontal="right"/>
    </xf>
    <xf numFmtId="173" fontId="8" fillId="0" borderId="0" xfId="6" applyNumberFormat="1" applyFont="1" applyFill="1" applyAlignment="1">
      <alignment horizontal="right"/>
    </xf>
    <xf numFmtId="168" fontId="27" fillId="0" borderId="0" xfId="8" applyNumberFormat="1" applyFont="1" applyFill="1" applyAlignment="1">
      <alignment horizontal="right"/>
    </xf>
    <xf numFmtId="0" fontId="14" fillId="0" borderId="0" xfId="0" applyFont="1"/>
    <xf numFmtId="0" fontId="15" fillId="0" borderId="0" xfId="0" applyFont="1"/>
    <xf numFmtId="174" fontId="8" fillId="0" borderId="0" xfId="9" applyNumberFormat="1" applyFont="1" applyAlignment="1">
      <alignment horizontal="right"/>
    </xf>
    <xf numFmtId="174" fontId="14" fillId="0" borderId="0" xfId="9" applyNumberFormat="1" applyFont="1"/>
    <xf numFmtId="9" fontId="14" fillId="0" borderId="0" xfId="6" applyFont="1"/>
    <xf numFmtId="174" fontId="20" fillId="0" borderId="0" xfId="9" applyNumberFormat="1" applyFont="1" applyFill="1" applyBorder="1" applyAlignment="1">
      <alignment horizontal="right"/>
    </xf>
    <xf numFmtId="174" fontId="8" fillId="0" borderId="0" xfId="9" applyNumberFormat="1" applyFont="1" applyFill="1" applyAlignment="1">
      <alignment horizontal="right"/>
    </xf>
    <xf numFmtId="0" fontId="14" fillId="0" borderId="0" xfId="0" applyFont="1" applyAlignment="1">
      <alignment horizontal="right"/>
    </xf>
    <xf numFmtId="0" fontId="14" fillId="0" borderId="7" xfId="0" applyFont="1" applyBorder="1"/>
    <xf numFmtId="0" fontId="14" fillId="0" borderId="7" xfId="0" applyFont="1" applyBorder="1" applyAlignment="1">
      <alignment horizontal="right"/>
    </xf>
    <xf numFmtId="0" fontId="34" fillId="0" borderId="0" xfId="0" applyFont="1" applyAlignment="1">
      <alignment vertical="top"/>
    </xf>
    <xf numFmtId="0" fontId="2" fillId="0" borderId="0" xfId="0" applyFont="1" applyAlignment="1">
      <alignment horizontal="left" vertical="top" wrapText="1"/>
    </xf>
    <xf numFmtId="0" fontId="21" fillId="0" borderId="0" xfId="0" applyFont="1" applyAlignment="1">
      <alignment horizontal="left" vertical="top" wrapText="1"/>
    </xf>
    <xf numFmtId="0" fontId="28" fillId="0" borderId="0" xfId="0" applyFont="1" applyAlignment="1">
      <alignment horizontal="left" vertical="top" wrapText="1"/>
    </xf>
    <xf numFmtId="0" fontId="18" fillId="2" borderId="7" xfId="0" applyFont="1" applyFill="1" applyBorder="1" applyAlignment="1">
      <alignment horizontal="center"/>
    </xf>
    <xf numFmtId="169" fontId="27" fillId="0" borderId="0" xfId="8" applyNumberFormat="1" applyFont="1" applyFill="1" applyAlignment="1">
      <alignment horizontal="right"/>
    </xf>
    <xf numFmtId="9" fontId="20" fillId="0" borderId="0" xfId="6" applyFont="1" applyFill="1" applyAlignment="1">
      <alignment horizontal="right"/>
    </xf>
  </cellXfs>
  <cellStyles count="17">
    <cellStyle name="Comma" xfId="9" builtinId="3"/>
    <cellStyle name="Comma 2" xfId="2"/>
    <cellStyle name="Comma 3" xfId="13"/>
    <cellStyle name="Hyperlink" xfId="7" builtinId="8"/>
    <cellStyle name="Normal" xfId="0" builtinId="0"/>
    <cellStyle name="Normal 2" xfId="4"/>
    <cellStyle name="Normal 2 2" xfId="14"/>
    <cellStyle name="Normal 2_Table11" xfId="16"/>
    <cellStyle name="Normal 3" xfId="5"/>
    <cellStyle name="Normal 3 2" xfId="10"/>
    <cellStyle name="Normal 4" xfId="1"/>
    <cellStyle name="Normal 5" xfId="11"/>
    <cellStyle name="Normal 6" xfId="12"/>
    <cellStyle name="Normal_TAB3_3" xfId="8"/>
    <cellStyle name="Percent" xfId="6" builtinId="5"/>
    <cellStyle name="Percent 2" xfId="3"/>
    <cellStyle name="Percent 3" xfId="1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England</c:v>
          </c:tx>
          <c:spPr>
            <a:solidFill>
              <a:schemeClr val="accent6">
                <a:shade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1'!$D$21,'Table 1'!$E$21,'Table 1'!$H$21,'Table 1'!$I$21)</c:f>
              <c:numCache>
                <c:formatCode>" "#,##0" ";"-"#,##0" ";" -"00" ";" "@" "</c:formatCode>
                <c:ptCount val="4"/>
                <c:pt idx="0">
                  <c:v>22630.521390000002</c:v>
                </c:pt>
                <c:pt idx="1">
                  <c:v>17485.142600000003</c:v>
                </c:pt>
                <c:pt idx="2">
                  <c:v>9949.0587999999989</c:v>
                </c:pt>
                <c:pt idx="3">
                  <c:v>13751.064599999998</c:v>
                </c:pt>
              </c:numCache>
            </c:numRef>
          </c:val>
        </c:ser>
        <c:ser>
          <c:idx val="1"/>
          <c:order val="1"/>
          <c:tx>
            <c:v>Northern Ireland</c:v>
          </c:tx>
          <c:spPr>
            <a:solidFill>
              <a:schemeClr val="accent6">
                <a:shade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1'!$D$34,'Table 1'!$E$34,'Table 1'!$H$34,'Table 1'!$I$34)</c:f>
              <c:numCache>
                <c:formatCode>" "#,##0" ";"-"#,##0" ";" -"00" ";" "@" "</c:formatCode>
                <c:ptCount val="4"/>
                <c:pt idx="0">
                  <c:v>4224.3220000000092</c:v>
                </c:pt>
                <c:pt idx="1">
                  <c:v>1587.9210499999999</c:v>
                </c:pt>
                <c:pt idx="2">
                  <c:v>1626.2141999999999</c:v>
                </c:pt>
                <c:pt idx="3">
                  <c:v>869.23770000000002</c:v>
                </c:pt>
              </c:numCache>
            </c:numRef>
          </c:val>
        </c:ser>
        <c:ser>
          <c:idx val="2"/>
          <c:order val="2"/>
          <c:tx>
            <c:v>Scotland</c:v>
          </c:tx>
          <c:spPr>
            <a:solidFill>
              <a:schemeClr val="accent6">
                <a:tint val="86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1'!$D$47,'Table 1'!$E$47,'Table 1'!$H$47,'Table 1'!$I$47)</c:f>
              <c:numCache>
                <c:formatCode>" "#,##0" ";"-"#,##0" ";" -"00" ";" "@" "</c:formatCode>
                <c:ptCount val="4"/>
                <c:pt idx="0">
                  <c:v>32158.436610000008</c:v>
                </c:pt>
                <c:pt idx="1">
                  <c:v>15200.644694207544</c:v>
                </c:pt>
                <c:pt idx="2">
                  <c:v>14521.857000000002</c:v>
                </c:pt>
                <c:pt idx="3">
                  <c:v>11109.995499999999</c:v>
                </c:pt>
              </c:numCache>
            </c:numRef>
          </c:val>
        </c:ser>
        <c:ser>
          <c:idx val="3"/>
          <c:order val="3"/>
          <c:tx>
            <c:v>Wales</c:v>
          </c:tx>
          <c:spPr>
            <a:solidFill>
              <a:schemeClr val="accent6">
                <a:tint val="58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1'!$D$60,'Table 1'!$E$60,'Table 1'!$H$60,'Table 1'!$I$60)</c:f>
              <c:numCache>
                <c:formatCode>" "#,##0" ";"-"#,##0" ";" -"00" ";" "@" "</c:formatCode>
                <c:ptCount val="4"/>
                <c:pt idx="0">
                  <c:v>1952.26089</c:v>
                </c:pt>
                <c:pt idx="1">
                  <c:v>854.07140000000004</c:v>
                </c:pt>
                <c:pt idx="2">
                  <c:v>1042.6433999999999</c:v>
                </c:pt>
                <c:pt idx="3">
                  <c:v>546.02539999999999</c:v>
                </c:pt>
              </c:numCache>
            </c:numRef>
          </c:val>
        </c:ser>
        <c:dLbls>
          <c:showLegendKey val="0"/>
          <c:showVal val="0"/>
          <c:showCatName val="0"/>
          <c:showSerName val="0"/>
          <c:showPercent val="0"/>
          <c:showBubbleSize val="0"/>
        </c:dLbls>
        <c:gapWidth val="150"/>
        <c:overlap val="100"/>
        <c:axId val="298811496"/>
        <c:axId val="298811880"/>
      </c:barChart>
      <c:catAx>
        <c:axId val="29881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811880"/>
        <c:crosses val="autoZero"/>
        <c:auto val="1"/>
        <c:lblAlgn val="ctr"/>
        <c:lblOffset val="100"/>
        <c:noMultiLvlLbl val="0"/>
      </c:catAx>
      <c:valAx>
        <c:axId val="298811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811496"/>
        <c:crosses val="autoZero"/>
        <c:crossBetween val="between"/>
      </c:valAx>
      <c:spPr>
        <a:noFill/>
        <a:ln>
          <a:noFill/>
        </a:ln>
        <a:effectLst/>
      </c:spPr>
    </c:plotArea>
    <c:legend>
      <c:legendPos val="t"/>
      <c:layout>
        <c:manualLayout>
          <c:xMode val="edge"/>
          <c:yMode val="edge"/>
          <c:x val="0.80629385083042548"/>
          <c:y val="1.4754833716962793E-2"/>
          <c:w val="0.18477621104610689"/>
          <c:h val="0.201347798945484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874711913070167E-2"/>
          <c:y val="0.21579886500843154"/>
          <c:w val="0.89096274003640819"/>
          <c:h val="0.66118430280647877"/>
        </c:manualLayout>
      </c:layout>
      <c:barChart>
        <c:barDir val="col"/>
        <c:grouping val="stacked"/>
        <c:varyColors val="0"/>
        <c:ser>
          <c:idx val="0"/>
          <c:order val="0"/>
          <c:tx>
            <c:v>Demersal</c:v>
          </c:tx>
          <c:spPr>
            <a:solidFill>
              <a:schemeClr val="accent1">
                <a:shade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3'!$D$9,'Table 3'!$E$9,'Table 3'!$H$9,'Table 3'!$I$9)</c:f>
              <c:numCache>
                <c:formatCode>" "#,##0" ";"-"#,##0" ";" -"00" ";" "@" "</c:formatCode>
                <c:ptCount val="4"/>
                <c:pt idx="0">
                  <c:v>29371.407330000002</c:v>
                </c:pt>
                <c:pt idx="1">
                  <c:v>19033.481459999999</c:v>
                </c:pt>
                <c:pt idx="2">
                  <c:v>15013.6193</c:v>
                </c:pt>
                <c:pt idx="3">
                  <c:v>15356.971000000001</c:v>
                </c:pt>
              </c:numCache>
            </c:numRef>
          </c:val>
        </c:ser>
        <c:ser>
          <c:idx val="1"/>
          <c:order val="1"/>
          <c:tx>
            <c:v>Pelagic</c:v>
          </c:tx>
          <c:spPr>
            <a:solidFill>
              <a:schemeClr val="accent1"/>
            </a:solidFill>
            <a:ln>
              <a:noFill/>
            </a:ln>
            <a:effectLst/>
          </c:spPr>
          <c:invertIfNegative val="0"/>
          <c:cat>
            <c:strLit>
              <c:ptCount val="4"/>
              <c:pt idx="0">
                <c:v>Value 2019 (£ 000s)</c:v>
              </c:pt>
              <c:pt idx="1">
                <c:v> Value 2020 (£ 000s)</c:v>
              </c:pt>
              <c:pt idx="2">
                <c:v> Landings 2019 (tonnes)</c:v>
              </c:pt>
              <c:pt idx="3">
                <c:v> Landings 2020 (tonnes)</c:v>
              </c:pt>
            </c:strLit>
          </c:cat>
          <c:val>
            <c:numRef>
              <c:f>('Table 3'!$D$14,'Table 3'!$E$14,'Table 3'!$H$14,'Table 3'!$I$14)</c:f>
              <c:numCache>
                <c:formatCode>" "#,##0" ";"-"#,##0" ";" -"00" ";" "@" "</c:formatCode>
                <c:ptCount val="4"/>
                <c:pt idx="0">
                  <c:v>82.702219999999997</c:v>
                </c:pt>
                <c:pt idx="1">
                  <c:v>3080.4921842075455</c:v>
                </c:pt>
                <c:pt idx="2">
                  <c:v>58.506399999999992</c:v>
                </c:pt>
                <c:pt idx="3">
                  <c:v>3904.8345999999997</c:v>
                </c:pt>
              </c:numCache>
            </c:numRef>
          </c:val>
        </c:ser>
        <c:ser>
          <c:idx val="2"/>
          <c:order val="2"/>
          <c:tx>
            <c:v>Shellfish</c:v>
          </c:tx>
          <c:spPr>
            <a:solidFill>
              <a:schemeClr val="accent1">
                <a:tint val="65000"/>
              </a:schemeClr>
            </a:solidFill>
            <a:ln>
              <a:noFill/>
            </a:ln>
            <a:effectLst/>
          </c:spPr>
          <c:invertIfNegative val="0"/>
          <c:cat>
            <c:strLit>
              <c:ptCount val="4"/>
              <c:pt idx="0">
                <c:v>Value 2019 (£ 000s)</c:v>
              </c:pt>
              <c:pt idx="1">
                <c:v> Value 2020 (£ 000s)</c:v>
              </c:pt>
              <c:pt idx="2">
                <c:v> Landings 2019 (tonnes)</c:v>
              </c:pt>
              <c:pt idx="3">
                <c:v> Landings 2020 (tonnes)</c:v>
              </c:pt>
            </c:strLit>
          </c:cat>
          <c:val>
            <c:numRef>
              <c:f>('Table 3'!$D$19,'Table 3'!$E$19,'Table 3'!$H$19,'Table 3'!$I$19)</c:f>
              <c:numCache>
                <c:formatCode>" "#,##0" ";"-"#,##0" ";" -"00" ";" "@" "</c:formatCode>
                <c:ptCount val="4"/>
                <c:pt idx="0">
                  <c:v>31511.431340000014</c:v>
                </c:pt>
                <c:pt idx="1">
                  <c:v>13013.8061</c:v>
                </c:pt>
                <c:pt idx="2">
                  <c:v>12067.6477</c:v>
                </c:pt>
                <c:pt idx="3">
                  <c:v>7014.5175999999992</c:v>
                </c:pt>
              </c:numCache>
            </c:numRef>
          </c:val>
        </c:ser>
        <c:dLbls>
          <c:showLegendKey val="0"/>
          <c:showVal val="0"/>
          <c:showCatName val="0"/>
          <c:showSerName val="0"/>
          <c:showPercent val="0"/>
          <c:showBubbleSize val="0"/>
        </c:dLbls>
        <c:gapWidth val="150"/>
        <c:overlap val="100"/>
        <c:axId val="298559536"/>
        <c:axId val="298570160"/>
      </c:barChart>
      <c:catAx>
        <c:axId val="29855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570160"/>
        <c:crosses val="autoZero"/>
        <c:auto val="1"/>
        <c:lblAlgn val="ctr"/>
        <c:lblOffset val="100"/>
        <c:noMultiLvlLbl val="0"/>
      </c:catAx>
      <c:valAx>
        <c:axId val="29857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£ 000s or tonnes (live weight)</a:t>
                </a:r>
              </a:p>
            </c:rich>
          </c:tx>
          <c:layout>
            <c:manualLayout>
              <c:xMode val="edge"/>
              <c:yMode val="edge"/>
              <c:x val="4.3931905546403076E-3"/>
              <c:y val="9.401127170684835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559536"/>
        <c:crosses val="autoZero"/>
        <c:crossBetween val="between"/>
      </c:valAx>
      <c:spPr>
        <a:noFill/>
        <a:ln>
          <a:noFill/>
        </a:ln>
        <a:effectLst/>
      </c:spPr>
    </c:plotArea>
    <c:legend>
      <c:legendPos val="t"/>
      <c:layout>
        <c:manualLayout>
          <c:xMode val="edge"/>
          <c:yMode val="edge"/>
          <c:x val="0.81694347312017312"/>
          <c:y val="6.873593268146079E-2"/>
          <c:w val="0.17412660478143108"/>
          <c:h val="0.14736669998098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t>Monthly value landed by UK vessels: 2019 vs 2020</a:t>
            </a:r>
          </a:p>
        </c:rich>
      </c:tx>
      <c:layout>
        <c:manualLayout>
          <c:xMode val="edge"/>
          <c:yMode val="edge"/>
          <c:x val="3.3254397687333417E-3"/>
          <c:y val="2.216404886561954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373785610106865"/>
          <c:y val="0.19543339150668992"/>
          <c:w val="0.86086919852084731"/>
          <c:h val="0.71386242001163469"/>
        </c:manualLayout>
      </c:layout>
      <c:barChart>
        <c:barDir val="col"/>
        <c:grouping val="clustered"/>
        <c:varyColors val="0"/>
        <c:ser>
          <c:idx val="0"/>
          <c:order val="0"/>
          <c:tx>
            <c:strRef>
              <c:f>'Highlights data'!$D$3</c:f>
              <c:strCache>
                <c:ptCount val="1"/>
                <c:pt idx="0">
                  <c:v>2019</c:v>
                </c:pt>
              </c:strCache>
            </c:strRef>
          </c:tx>
          <c:spPr>
            <a:solidFill>
              <a:schemeClr val="accent6">
                <a:tint val="77000"/>
              </a:schemeClr>
            </a:solidFill>
            <a:ln>
              <a:noFill/>
            </a:ln>
            <a:effectLst/>
          </c:spPr>
          <c:invertIfNegative val="0"/>
          <c:cat>
            <c:strRef>
              <c:f>'Highlights data'!$C$4:$C$8</c:f>
              <c:strCache>
                <c:ptCount val="5"/>
                <c:pt idx="0">
                  <c:v>January</c:v>
                </c:pt>
                <c:pt idx="1">
                  <c:v>February</c:v>
                </c:pt>
                <c:pt idx="2">
                  <c:v>March</c:v>
                </c:pt>
                <c:pt idx="3">
                  <c:v>April</c:v>
                </c:pt>
                <c:pt idx="4">
                  <c:v>May*</c:v>
                </c:pt>
              </c:strCache>
            </c:strRef>
          </c:cat>
          <c:val>
            <c:numRef>
              <c:f>'Highlights data'!$D$4:$D$8</c:f>
              <c:numCache>
                <c:formatCode>#,##0_ ;\-#,##0\ </c:formatCode>
                <c:ptCount val="5"/>
                <c:pt idx="0">
                  <c:v>94042.305960000012</c:v>
                </c:pt>
                <c:pt idx="1">
                  <c:v>52760.804329999999</c:v>
                </c:pt>
                <c:pt idx="2">
                  <c:v>62716.944410000018</c:v>
                </c:pt>
                <c:pt idx="3">
                  <c:v>61571.764643266404</c:v>
                </c:pt>
                <c:pt idx="4">
                  <c:v>60965.540890000011</c:v>
                </c:pt>
              </c:numCache>
            </c:numRef>
          </c:val>
        </c:ser>
        <c:ser>
          <c:idx val="1"/>
          <c:order val="1"/>
          <c:tx>
            <c:strRef>
              <c:f>'Highlights data'!$E$3</c:f>
              <c:strCache>
                <c:ptCount val="1"/>
                <c:pt idx="0">
                  <c:v>2020</c:v>
                </c:pt>
              </c:strCache>
            </c:strRef>
          </c:tx>
          <c:spPr>
            <a:solidFill>
              <a:schemeClr val="accent6">
                <a:shade val="76000"/>
              </a:schemeClr>
            </a:solidFill>
            <a:ln>
              <a:noFill/>
            </a:ln>
            <a:effectLst/>
          </c:spPr>
          <c:invertIfNegative val="0"/>
          <c:dPt>
            <c:idx val="4"/>
            <c:invertIfNegative val="0"/>
            <c:bubble3D val="0"/>
            <c:spPr>
              <a:pattFill prst="pct70">
                <a:fgClr>
                  <a:schemeClr val="accent6">
                    <a:lumMod val="75000"/>
                  </a:schemeClr>
                </a:fgClr>
                <a:bgClr>
                  <a:schemeClr val="bg1"/>
                </a:bgClr>
              </a:pattFill>
              <a:ln>
                <a:noFill/>
              </a:ln>
              <a:effectLst/>
            </c:spPr>
          </c:dPt>
          <c:cat>
            <c:strRef>
              <c:f>'Highlights data'!$C$4:$C$8</c:f>
              <c:strCache>
                <c:ptCount val="5"/>
                <c:pt idx="0">
                  <c:v>January</c:v>
                </c:pt>
                <c:pt idx="1">
                  <c:v>February</c:v>
                </c:pt>
                <c:pt idx="2">
                  <c:v>March</c:v>
                </c:pt>
                <c:pt idx="3">
                  <c:v>April</c:v>
                </c:pt>
                <c:pt idx="4">
                  <c:v>May*</c:v>
                </c:pt>
              </c:strCache>
            </c:strRef>
          </c:cat>
          <c:val>
            <c:numRef>
              <c:f>'Highlights data'!$E$4:$E$8</c:f>
              <c:numCache>
                <c:formatCode>#,##0_ ;\-#,##0\ </c:formatCode>
                <c:ptCount val="5"/>
                <c:pt idx="0">
                  <c:v>103450.40545570001</c:v>
                </c:pt>
                <c:pt idx="1">
                  <c:v>75246.384873500007</c:v>
                </c:pt>
                <c:pt idx="2">
                  <c:v>46330.990111899991</c:v>
                </c:pt>
                <c:pt idx="3">
                  <c:v>29463.056300000004</c:v>
                </c:pt>
                <c:pt idx="4">
                  <c:v>35127.779744207553</c:v>
                </c:pt>
              </c:numCache>
            </c:numRef>
          </c:val>
        </c:ser>
        <c:dLbls>
          <c:showLegendKey val="0"/>
          <c:showVal val="0"/>
          <c:showCatName val="0"/>
          <c:showSerName val="0"/>
          <c:showPercent val="0"/>
          <c:showBubbleSize val="0"/>
        </c:dLbls>
        <c:gapWidth val="219"/>
        <c:overlap val="-27"/>
        <c:axId val="298522032"/>
        <c:axId val="297819816"/>
      </c:barChart>
      <c:catAx>
        <c:axId val="29852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819816"/>
        <c:crosses val="autoZero"/>
        <c:auto val="1"/>
        <c:lblAlgn val="ctr"/>
        <c:lblOffset val="100"/>
        <c:noMultiLvlLbl val="0"/>
      </c:catAx>
      <c:valAx>
        <c:axId val="297819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£ 000s  </a:t>
                </a:r>
              </a:p>
            </c:rich>
          </c:tx>
          <c:layout>
            <c:manualLayout>
              <c:xMode val="edge"/>
              <c:yMode val="edge"/>
              <c:x val="1.8467596638606584E-2"/>
              <c:y val="0.10105817335660268"/>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522032"/>
        <c:crosses val="autoZero"/>
        <c:crossBetween val="between"/>
      </c:valAx>
      <c:spPr>
        <a:noFill/>
        <a:ln>
          <a:noFill/>
        </a:ln>
        <a:effectLst/>
      </c:spPr>
    </c:plotArea>
    <c:legend>
      <c:legendPos val="b"/>
      <c:layout>
        <c:manualLayout>
          <c:xMode val="edge"/>
          <c:yMode val="edge"/>
          <c:x val="0.81884705485457854"/>
          <c:y val="3.0508144269924375E-2"/>
          <c:w val="0.16102926314289412"/>
          <c:h val="6.30929398228181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Monthly quantity landed by UK vessels: 2019 vs 2020</a:t>
            </a:r>
          </a:p>
        </c:rich>
      </c:tx>
      <c:layout>
        <c:manualLayout>
          <c:xMode val="edge"/>
          <c:yMode val="edge"/>
          <c:x val="6.0476657940663177E-3"/>
          <c:y val="1.978581507646885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579988365328676E-2"/>
          <c:y val="0.22714368141679395"/>
          <c:w val="0.87240619546247822"/>
          <c:h val="0.69587130164378297"/>
        </c:manualLayout>
      </c:layout>
      <c:barChart>
        <c:barDir val="col"/>
        <c:grouping val="clustered"/>
        <c:varyColors val="0"/>
        <c:ser>
          <c:idx val="0"/>
          <c:order val="0"/>
          <c:tx>
            <c:strRef>
              <c:f>'Highlights data'!$J$3</c:f>
              <c:strCache>
                <c:ptCount val="1"/>
                <c:pt idx="0">
                  <c:v>2019</c:v>
                </c:pt>
              </c:strCache>
            </c:strRef>
          </c:tx>
          <c:spPr>
            <a:solidFill>
              <a:schemeClr val="accent1">
                <a:tint val="77000"/>
              </a:schemeClr>
            </a:solidFill>
            <a:ln>
              <a:noFill/>
            </a:ln>
            <a:effectLst/>
          </c:spPr>
          <c:invertIfNegative val="0"/>
          <c:cat>
            <c:strRef>
              <c:f>'Highlights data'!$I$4:$I$8</c:f>
              <c:strCache>
                <c:ptCount val="5"/>
                <c:pt idx="0">
                  <c:v>January</c:v>
                </c:pt>
                <c:pt idx="1">
                  <c:v>February</c:v>
                </c:pt>
                <c:pt idx="2">
                  <c:v>March</c:v>
                </c:pt>
                <c:pt idx="3">
                  <c:v>April</c:v>
                </c:pt>
                <c:pt idx="4">
                  <c:v>May*</c:v>
                </c:pt>
              </c:strCache>
            </c:strRef>
          </c:cat>
          <c:val>
            <c:numRef>
              <c:f>'Highlights data'!$J$4:$J$8</c:f>
              <c:numCache>
                <c:formatCode>#,##0_ ;\-#,##0\ </c:formatCode>
                <c:ptCount val="5"/>
                <c:pt idx="0">
                  <c:v>80737.637599999929</c:v>
                </c:pt>
                <c:pt idx="1">
                  <c:v>40696.54960000002</c:v>
                </c:pt>
                <c:pt idx="2">
                  <c:v>71050.698599999931</c:v>
                </c:pt>
                <c:pt idx="3">
                  <c:v>37938.786399999997</c:v>
                </c:pt>
                <c:pt idx="4">
                  <c:v>27003.790700000052</c:v>
                </c:pt>
              </c:numCache>
            </c:numRef>
          </c:val>
        </c:ser>
        <c:ser>
          <c:idx val="1"/>
          <c:order val="1"/>
          <c:tx>
            <c:strRef>
              <c:f>'Highlights data'!$K$3</c:f>
              <c:strCache>
                <c:ptCount val="1"/>
                <c:pt idx="0">
                  <c:v>2020</c:v>
                </c:pt>
              </c:strCache>
            </c:strRef>
          </c:tx>
          <c:spPr>
            <a:solidFill>
              <a:schemeClr val="accent1">
                <a:lumMod val="75000"/>
              </a:schemeClr>
            </a:solidFill>
            <a:ln>
              <a:noFill/>
            </a:ln>
            <a:effectLst/>
          </c:spPr>
          <c:invertIfNegative val="0"/>
          <c:dPt>
            <c:idx val="4"/>
            <c:invertIfNegative val="0"/>
            <c:bubble3D val="0"/>
            <c:spPr>
              <a:pattFill prst="pct70">
                <a:fgClr>
                  <a:schemeClr val="accent1">
                    <a:lumMod val="75000"/>
                  </a:schemeClr>
                </a:fgClr>
                <a:bgClr>
                  <a:schemeClr val="bg1"/>
                </a:bgClr>
              </a:pattFill>
              <a:ln>
                <a:noFill/>
              </a:ln>
              <a:effectLst/>
            </c:spPr>
          </c:dPt>
          <c:cat>
            <c:strRef>
              <c:f>'Highlights data'!$I$4:$I$8</c:f>
              <c:strCache>
                <c:ptCount val="5"/>
                <c:pt idx="0">
                  <c:v>January</c:v>
                </c:pt>
                <c:pt idx="1">
                  <c:v>February</c:v>
                </c:pt>
                <c:pt idx="2">
                  <c:v>March</c:v>
                </c:pt>
                <c:pt idx="3">
                  <c:v>April</c:v>
                </c:pt>
                <c:pt idx="4">
                  <c:v>May*</c:v>
                </c:pt>
              </c:strCache>
            </c:strRef>
          </c:cat>
          <c:val>
            <c:numRef>
              <c:f>'Highlights data'!$K$4:$K$8</c:f>
              <c:numCache>
                <c:formatCode>#,##0_ ;\-#,##0\ </c:formatCode>
                <c:ptCount val="5"/>
                <c:pt idx="0">
                  <c:v>75576</c:v>
                </c:pt>
                <c:pt idx="1">
                  <c:v>61042</c:v>
                </c:pt>
                <c:pt idx="2">
                  <c:v>60890</c:v>
                </c:pt>
                <c:pt idx="3">
                  <c:v>25380</c:v>
                </c:pt>
                <c:pt idx="4">
                  <c:v>26276.323199999995</c:v>
                </c:pt>
              </c:numCache>
            </c:numRef>
          </c:val>
        </c:ser>
        <c:dLbls>
          <c:showLegendKey val="0"/>
          <c:showVal val="0"/>
          <c:showCatName val="0"/>
          <c:showSerName val="0"/>
          <c:showPercent val="0"/>
          <c:showBubbleSize val="0"/>
        </c:dLbls>
        <c:gapWidth val="219"/>
        <c:overlap val="-27"/>
        <c:axId val="298667696"/>
        <c:axId val="298673296"/>
      </c:barChart>
      <c:catAx>
        <c:axId val="29866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673296"/>
        <c:crosses val="autoZero"/>
        <c:auto val="1"/>
        <c:lblAlgn val="ctr"/>
        <c:lblOffset val="100"/>
        <c:noMultiLvlLbl val="0"/>
      </c:catAx>
      <c:valAx>
        <c:axId val="29867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Tonnes (live weight)</a:t>
                </a:r>
              </a:p>
            </c:rich>
          </c:tx>
          <c:layout>
            <c:manualLayout>
              <c:xMode val="edge"/>
              <c:yMode val="edge"/>
              <c:x val="6.926265270506108E-3"/>
              <c:y val="9.2706056435842843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8667696"/>
        <c:crosses val="autoZero"/>
        <c:crossBetween val="between"/>
      </c:valAx>
      <c:spPr>
        <a:noFill/>
        <a:ln>
          <a:noFill/>
        </a:ln>
        <a:effectLst/>
      </c:spPr>
    </c:plotArea>
    <c:legend>
      <c:legendPos val="b"/>
      <c:layout>
        <c:manualLayout>
          <c:xMode val="edge"/>
          <c:yMode val="edge"/>
          <c:x val="0.81456369982547994"/>
          <c:y val="3.0987749913144839E-2"/>
          <c:w val="0.15584933100639906"/>
          <c:h val="6.677769589934456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28576</xdr:rowOff>
    </xdr:from>
    <xdr:to>
      <xdr:col>2</xdr:col>
      <xdr:colOff>428625</xdr:colOff>
      <xdr:row>7</xdr:row>
      <xdr:rowOff>51006</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28576"/>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51005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38099</xdr:colOff>
      <xdr:row>2</xdr:row>
      <xdr:rowOff>61911</xdr:rowOff>
    </xdr:from>
    <xdr:to>
      <xdr:col>11</xdr:col>
      <xdr:colOff>514349</xdr:colOff>
      <xdr:row>20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2</xdr:row>
      <xdr:rowOff>47625</xdr:rowOff>
    </xdr:from>
    <xdr:to>
      <xdr:col>21</xdr:col>
      <xdr:colOff>314325</xdr:colOff>
      <xdr:row>20</xdr:row>
      <xdr:rowOff>147638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561975</xdr:colOff>
      <xdr:row>2</xdr:row>
      <xdr:rowOff>47625</xdr:rowOff>
    </xdr:from>
    <xdr:to>
      <xdr:col>20</xdr:col>
      <xdr:colOff>542925</xdr:colOff>
      <xdr:row>3</xdr:row>
      <xdr:rowOff>142875</xdr:rowOff>
    </xdr:to>
    <xdr:sp macro="" textlink="">
      <xdr:nvSpPr>
        <xdr:cNvPr id="6" name="TextBox 5"/>
        <xdr:cNvSpPr txBox="1"/>
      </xdr:nvSpPr>
      <xdr:spPr>
        <a:xfrm>
          <a:off x="8305800" y="495300"/>
          <a:ext cx="5467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b="1" i="0" baseline="0">
              <a:solidFill>
                <a:schemeClr val="dk1"/>
              </a:solidFill>
              <a:effectLst/>
              <a:latin typeface="Arial" panose="020B0604020202020204" pitchFamily="34" charset="0"/>
              <a:ea typeface="+mn-ea"/>
              <a:cs typeface="Arial" panose="020B0604020202020204" pitchFamily="34" charset="0"/>
            </a:rPr>
            <a:t>Comparison of UK vessels' value and quantity landed by species group: May</a:t>
          </a:r>
        </a:p>
        <a:p>
          <a:pPr rtl="0"/>
          <a:endParaRPr lang="en-GB" sz="1200">
            <a:effectLst/>
            <a:latin typeface="Arial" panose="020B0604020202020204" pitchFamily="34" charset="0"/>
            <a:cs typeface="Arial" panose="020B0604020202020204" pitchFamily="34" charset="0"/>
          </a:endParaRPr>
        </a:p>
      </xdr:txBody>
    </xdr:sp>
    <xdr:clientData/>
  </xdr:twoCellAnchor>
  <xdr:twoCellAnchor>
    <xdr:from>
      <xdr:col>4</xdr:col>
      <xdr:colOff>47625</xdr:colOff>
      <xdr:row>2</xdr:row>
      <xdr:rowOff>38100</xdr:rowOff>
    </xdr:from>
    <xdr:to>
      <xdr:col>10</xdr:col>
      <xdr:colOff>9525</xdr:colOff>
      <xdr:row>3</xdr:row>
      <xdr:rowOff>133350</xdr:rowOff>
    </xdr:to>
    <xdr:sp macro="" textlink="">
      <xdr:nvSpPr>
        <xdr:cNvPr id="5" name="TextBox 4"/>
        <xdr:cNvSpPr txBox="1"/>
      </xdr:nvSpPr>
      <xdr:spPr>
        <a:xfrm>
          <a:off x="2486025" y="485775"/>
          <a:ext cx="46577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Comparison of value and quantity</a:t>
          </a:r>
          <a:r>
            <a:rPr lang="en-GB" sz="1100" b="1" baseline="0">
              <a:latin typeface="Arial" panose="020B0604020202020204" pitchFamily="34" charset="0"/>
              <a:cs typeface="Arial" panose="020B0604020202020204" pitchFamily="34" charset="0"/>
            </a:rPr>
            <a:t> landed</a:t>
          </a:r>
          <a:r>
            <a:rPr lang="en-GB" sz="1100" b="1">
              <a:latin typeface="Arial" panose="020B0604020202020204" pitchFamily="34" charset="0"/>
              <a:cs typeface="Arial" panose="020B0604020202020204" pitchFamily="34" charset="0"/>
            </a:rPr>
            <a:t> by UK vessels: May</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70597</xdr:colOff>
      <xdr:row>2</xdr:row>
      <xdr:rowOff>133350</xdr:rowOff>
    </xdr:from>
    <xdr:to>
      <xdr:col>11</xdr:col>
      <xdr:colOff>266700</xdr:colOff>
      <xdr:row>20</xdr:row>
      <xdr:rowOff>142350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419101</xdr:colOff>
      <xdr:row>2</xdr:row>
      <xdr:rowOff>76201</xdr:rowOff>
    </xdr:from>
    <xdr:to>
      <xdr:col>20</xdr:col>
      <xdr:colOff>433501</xdr:colOff>
      <xdr:row>20</xdr:row>
      <xdr:rowOff>85725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409574</xdr:colOff>
      <xdr:row>7</xdr:row>
      <xdr:rowOff>12905</xdr:rowOff>
    </xdr:to>
    <xdr:pic>
      <xdr:nvPicPr>
        <xdr:cNvPr id="2" name="Picture 1" descr="Marine Management Organisation - Wikiped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_hoc_statistical_release_UK_Sea_Fisheries_Statistics_May_2020_working_20200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Intro"/>
      <sheetName val="Highlights"/>
      <sheetName val="Glossary"/>
      <sheetName val="Methodology"/>
      <sheetName val="Table 1"/>
      <sheetName val="Table 2"/>
      <sheetName val="Table 3"/>
      <sheetName val="T2 pivot_1"/>
      <sheetName val="T3_pivot_1"/>
      <sheetName val="Table 4"/>
      <sheetName val="TOTAL CHECK"/>
      <sheetName val="SQL - 3 length cat"/>
      <sheetName val="Data - 3 length cat"/>
      <sheetName val="SQL - 5 length cat"/>
      <sheetName val="Data - 5 length cat"/>
      <sheetName val="SQL - number of trips"/>
      <sheetName val="Data - number of trips"/>
      <sheetName val="SQL - vessel level checks"/>
      <sheetName val="Imputation"/>
      <sheetName val="Vessel level 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O10">
            <v>2548.5949000000001</v>
          </cell>
          <cell r="P10">
            <v>1818.9519999999995</v>
          </cell>
        </row>
        <row r="11">
          <cell r="O11">
            <v>925.83789999999999</v>
          </cell>
          <cell r="P11">
            <v>700.9622999999998</v>
          </cell>
        </row>
        <row r="12">
          <cell r="O12">
            <v>1735.6506999999999</v>
          </cell>
          <cell r="P12">
            <v>1319.43</v>
          </cell>
        </row>
        <row r="13">
          <cell r="O13">
            <v>1523.8846000000003</v>
          </cell>
          <cell r="P13">
            <v>1262.1200000000003</v>
          </cell>
        </row>
        <row r="14">
          <cell r="O14">
            <v>3215.0906999999997</v>
          </cell>
          <cell r="P14">
            <v>8649.6003000000001</v>
          </cell>
        </row>
        <row r="16">
          <cell r="O16">
            <v>167.90870000000001</v>
          </cell>
          <cell r="P16">
            <v>80.697099999999992</v>
          </cell>
        </row>
        <row r="17">
          <cell r="O17">
            <v>95.017399999999995</v>
          </cell>
          <cell r="P17">
            <v>24.843699999999998</v>
          </cell>
        </row>
        <row r="18">
          <cell r="O18">
            <v>177.88890000000001</v>
          </cell>
          <cell r="P18">
            <v>123.8253</v>
          </cell>
        </row>
        <row r="19">
          <cell r="O19">
            <v>1116.9458</v>
          </cell>
          <cell r="P19">
            <v>610.24009999999998</v>
          </cell>
        </row>
        <row r="20">
          <cell r="O20">
            <v>68.453400000000002</v>
          </cell>
          <cell r="P20">
            <v>29.631499999999999</v>
          </cell>
        </row>
        <row r="22">
          <cell r="O22">
            <v>1017.1037999999999</v>
          </cell>
          <cell r="P22">
            <v>421.82080000000013</v>
          </cell>
        </row>
        <row r="23">
          <cell r="O23">
            <v>410.72090000000003</v>
          </cell>
          <cell r="P23">
            <v>136.70029999999997</v>
          </cell>
        </row>
        <row r="24">
          <cell r="O24">
            <v>410.92770000000002</v>
          </cell>
          <cell r="P24">
            <v>160.35460000000003</v>
          </cell>
        </row>
        <row r="25">
          <cell r="O25">
            <v>4432.153199999997</v>
          </cell>
          <cell r="P25">
            <v>2582.4226999999996</v>
          </cell>
        </row>
        <row r="26">
          <cell r="O26">
            <v>8250.9513999999999</v>
          </cell>
          <cell r="P26">
            <v>7808.6970999999976</v>
          </cell>
        </row>
        <row r="28">
          <cell r="O28">
            <v>364.73629999999997</v>
          </cell>
          <cell r="P28">
            <v>212.41809999999998</v>
          </cell>
        </row>
        <row r="29">
          <cell r="O29">
            <v>147.2354</v>
          </cell>
          <cell r="P29">
            <v>137.12990000000002</v>
          </cell>
        </row>
        <row r="30">
          <cell r="O30">
            <v>61.194200000000002</v>
          </cell>
          <cell r="P30">
            <v>15.7074</v>
          </cell>
        </row>
        <row r="31">
          <cell r="O31">
            <v>65.33</v>
          </cell>
          <cell r="P31">
            <v>94.197100000000006</v>
          </cell>
        </row>
        <row r="32">
          <cell r="O32">
            <v>404.14749999999998</v>
          </cell>
          <cell r="P32">
            <v>86.572900000000004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E9:U21"/>
  <sheetViews>
    <sheetView showGridLines="0" tabSelected="1" workbookViewId="0">
      <selection activeCell="E9" sqref="E9"/>
    </sheetView>
  </sheetViews>
  <sheetFormatPr defaultColWidth="9.140625" defaultRowHeight="14.25" x14ac:dyDescent="0.2"/>
  <cols>
    <col min="1" max="16384" width="9.140625" style="1"/>
  </cols>
  <sheetData>
    <row r="9" spans="5:21" ht="20.25" x14ac:dyDescent="0.3">
      <c r="E9" s="24" t="s">
        <v>100</v>
      </c>
      <c r="F9" s="49"/>
      <c r="G9" s="49"/>
      <c r="H9" s="49"/>
      <c r="I9" s="49"/>
      <c r="J9" s="49"/>
      <c r="K9" s="49"/>
      <c r="L9" s="49"/>
      <c r="M9" s="49"/>
      <c r="N9" s="49"/>
      <c r="O9" s="49"/>
      <c r="P9" s="49"/>
      <c r="Q9" s="49"/>
      <c r="R9" s="49"/>
      <c r="S9" s="49"/>
      <c r="T9" s="49"/>
      <c r="U9" s="49"/>
    </row>
    <row r="10" spans="5:21" ht="15" x14ac:dyDescent="0.2">
      <c r="E10" s="56" t="s">
        <v>76</v>
      </c>
      <c r="F10" s="49"/>
      <c r="G10" s="49"/>
      <c r="H10" s="49"/>
      <c r="I10" s="49"/>
      <c r="J10" s="49"/>
      <c r="K10" s="49"/>
      <c r="L10" s="49"/>
      <c r="M10" s="49"/>
      <c r="N10" s="49"/>
      <c r="O10" s="49"/>
      <c r="P10" s="49"/>
      <c r="Q10" s="49"/>
      <c r="R10" s="49"/>
      <c r="S10" s="49"/>
      <c r="T10" s="49"/>
      <c r="U10" s="49"/>
    </row>
    <row r="11" spans="5:21" x14ac:dyDescent="0.2">
      <c r="E11" s="49"/>
      <c r="F11" s="49"/>
      <c r="G11" s="49"/>
      <c r="H11" s="49"/>
      <c r="I11" s="49"/>
      <c r="J11" s="49"/>
      <c r="K11" s="49"/>
      <c r="L11" s="49"/>
      <c r="M11" s="49"/>
      <c r="N11" s="49"/>
      <c r="O11" s="49"/>
      <c r="P11" s="49"/>
      <c r="Q11" s="49"/>
      <c r="R11" s="49"/>
      <c r="S11" s="49"/>
      <c r="T11" s="49"/>
      <c r="U11" s="49"/>
    </row>
    <row r="12" spans="5:21" ht="15" x14ac:dyDescent="0.25">
      <c r="E12" s="51" t="s">
        <v>5</v>
      </c>
      <c r="F12" s="49"/>
      <c r="G12" s="49"/>
      <c r="H12" s="49"/>
      <c r="I12" s="49"/>
      <c r="J12" s="49"/>
      <c r="K12" s="49"/>
      <c r="L12" s="49"/>
      <c r="M12" s="49"/>
      <c r="N12" s="49"/>
      <c r="O12" s="49"/>
      <c r="P12" s="49"/>
      <c r="Q12" s="49"/>
      <c r="R12" s="49"/>
      <c r="S12" s="49"/>
      <c r="T12" s="49"/>
      <c r="U12" s="49"/>
    </row>
    <row r="13" spans="5:21" ht="15" x14ac:dyDescent="0.25">
      <c r="E13" s="51"/>
      <c r="F13" s="49"/>
      <c r="G13" s="49"/>
      <c r="H13" s="49"/>
      <c r="I13" s="49"/>
      <c r="J13" s="49"/>
      <c r="K13" s="49"/>
      <c r="L13" s="49"/>
      <c r="M13" s="49"/>
      <c r="N13" s="49"/>
      <c r="O13" s="49"/>
      <c r="P13" s="49"/>
      <c r="Q13" s="49"/>
      <c r="R13" s="49"/>
      <c r="S13" s="49"/>
      <c r="T13" s="49"/>
      <c r="U13" s="49"/>
    </row>
    <row r="14" spans="5:21" ht="15" x14ac:dyDescent="0.25">
      <c r="E14" s="51" t="s">
        <v>74</v>
      </c>
      <c r="F14" s="49"/>
      <c r="G14" s="49"/>
      <c r="H14" s="49"/>
      <c r="I14" s="49"/>
      <c r="J14" s="49"/>
      <c r="K14" s="49"/>
      <c r="L14" s="49"/>
      <c r="M14" s="49"/>
      <c r="N14" s="49"/>
      <c r="O14" s="49"/>
      <c r="P14" s="49"/>
      <c r="Q14" s="49"/>
      <c r="R14" s="49"/>
      <c r="S14" s="49"/>
      <c r="T14" s="49"/>
      <c r="U14" s="49"/>
    </row>
    <row r="15" spans="5:21" ht="15" x14ac:dyDescent="0.25">
      <c r="E15" s="49" t="s">
        <v>75</v>
      </c>
      <c r="F15" s="49"/>
      <c r="G15" s="49"/>
      <c r="H15" s="49"/>
      <c r="I15" s="49"/>
      <c r="J15" s="49"/>
      <c r="K15" s="49"/>
      <c r="L15" s="49"/>
      <c r="M15" s="49"/>
      <c r="N15" s="49"/>
      <c r="O15" s="49"/>
      <c r="P15" s="49"/>
      <c r="Q15" s="49"/>
      <c r="R15" s="49"/>
      <c r="S15" s="49"/>
      <c r="T15" s="49"/>
      <c r="U15" s="49"/>
    </row>
    <row r="16" spans="5:21" x14ac:dyDescent="0.2">
      <c r="E16" s="49"/>
      <c r="F16" s="49"/>
      <c r="G16" s="49"/>
      <c r="H16" s="49"/>
      <c r="I16" s="49"/>
      <c r="J16" s="49"/>
      <c r="K16" s="49"/>
      <c r="L16" s="49"/>
      <c r="M16" s="49"/>
      <c r="N16" s="49"/>
      <c r="O16" s="49"/>
      <c r="P16" s="49"/>
      <c r="Q16" s="49"/>
      <c r="R16" s="49"/>
      <c r="S16" s="49"/>
      <c r="T16" s="49"/>
      <c r="U16" s="49"/>
    </row>
    <row r="17" spans="5:21" x14ac:dyDescent="0.2">
      <c r="E17" s="49" t="s">
        <v>101</v>
      </c>
      <c r="F17" s="49"/>
      <c r="G17" s="49"/>
      <c r="H17" s="49"/>
      <c r="I17" s="49"/>
      <c r="J17" s="49"/>
      <c r="K17" s="49"/>
      <c r="L17" s="49"/>
      <c r="M17" s="49"/>
      <c r="N17" s="49"/>
      <c r="O17" s="49"/>
      <c r="P17" s="49"/>
      <c r="Q17" s="49"/>
      <c r="R17" s="49"/>
      <c r="S17" s="49"/>
      <c r="T17" s="49"/>
      <c r="U17" s="49"/>
    </row>
    <row r="18" spans="5:21" x14ac:dyDescent="0.2">
      <c r="E18" s="49"/>
      <c r="F18" s="49"/>
      <c r="G18" s="49"/>
      <c r="H18" s="49"/>
      <c r="I18" s="49"/>
      <c r="J18" s="49"/>
      <c r="K18" s="49"/>
      <c r="L18" s="49"/>
      <c r="M18" s="49"/>
      <c r="N18" s="49"/>
      <c r="O18" s="49"/>
      <c r="P18" s="49"/>
      <c r="Q18" s="49"/>
      <c r="R18" s="49"/>
      <c r="S18" s="49"/>
      <c r="T18" s="49"/>
      <c r="U18" s="49"/>
    </row>
    <row r="19" spans="5:21" x14ac:dyDescent="0.2">
      <c r="E19" s="49" t="s">
        <v>94</v>
      </c>
      <c r="F19" s="49"/>
      <c r="G19" s="49"/>
      <c r="H19" s="49"/>
      <c r="I19" s="49"/>
      <c r="J19" s="49"/>
      <c r="K19" s="49"/>
      <c r="L19" s="49"/>
      <c r="M19" s="49"/>
      <c r="N19" s="49"/>
      <c r="O19" s="49"/>
      <c r="P19" s="49"/>
      <c r="Q19" s="49"/>
      <c r="R19" s="49"/>
      <c r="S19" s="49"/>
      <c r="T19" s="49"/>
      <c r="U19" s="49"/>
    </row>
    <row r="20" spans="5:21" x14ac:dyDescent="0.2">
      <c r="E20" s="49"/>
      <c r="F20" s="49"/>
      <c r="G20" s="49"/>
      <c r="H20" s="49"/>
      <c r="I20" s="49"/>
      <c r="J20" s="49"/>
      <c r="K20" s="49"/>
      <c r="L20" s="49"/>
      <c r="M20" s="49"/>
      <c r="N20" s="49"/>
      <c r="O20" s="49"/>
      <c r="P20" s="49"/>
      <c r="Q20" s="49"/>
      <c r="R20" s="49"/>
      <c r="S20" s="49"/>
      <c r="T20" s="49"/>
      <c r="U20" s="49"/>
    </row>
    <row r="21" spans="5:21" x14ac:dyDescent="0.2">
      <c r="E21" s="50" t="s">
        <v>78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61"/>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3.42578125" style="1" bestFit="1" customWidth="1"/>
    <col min="5" max="16384" width="9.140625" style="1"/>
  </cols>
  <sheetData>
    <row r="1" spans="1:14" ht="15" x14ac:dyDescent="0.25">
      <c r="A1" s="3" t="s">
        <v>107</v>
      </c>
    </row>
    <row r="2" spans="1:14" x14ac:dyDescent="0.2">
      <c r="A2" s="50" t="s">
        <v>78</v>
      </c>
    </row>
    <row r="4" spans="1:14" ht="15" thickBot="1" x14ac:dyDescent="0.25"/>
    <row r="5" spans="1:14" s="25" customFormat="1" x14ac:dyDescent="0.2">
      <c r="A5" s="1"/>
      <c r="B5" s="6"/>
      <c r="C5" s="6"/>
      <c r="D5" s="7" t="s">
        <v>55</v>
      </c>
      <c r="E5" s="8"/>
      <c r="F5" s="8"/>
      <c r="G5" s="9"/>
      <c r="H5" s="7" t="s">
        <v>6</v>
      </c>
      <c r="I5" s="8"/>
      <c r="J5" s="8"/>
      <c r="K5" s="9"/>
      <c r="L5" s="7" t="s">
        <v>9</v>
      </c>
      <c r="M5" s="8"/>
      <c r="N5" s="8"/>
    </row>
    <row r="6" spans="1:14" s="25" customFormat="1" x14ac:dyDescent="0.2">
      <c r="A6" s="1"/>
      <c r="B6" s="11"/>
      <c r="C6" s="11"/>
      <c r="D6" s="11">
        <v>2019</v>
      </c>
      <c r="E6" s="11">
        <v>2020</v>
      </c>
      <c r="F6" s="12" t="s">
        <v>8</v>
      </c>
      <c r="G6" s="11"/>
      <c r="H6" s="13">
        <v>2019</v>
      </c>
      <c r="I6" s="11">
        <v>2020</v>
      </c>
      <c r="J6" s="12" t="s">
        <v>8</v>
      </c>
      <c r="K6" s="11"/>
      <c r="L6" s="11">
        <v>2019</v>
      </c>
      <c r="M6" s="11">
        <v>2020</v>
      </c>
      <c r="N6" s="12" t="s">
        <v>8</v>
      </c>
    </row>
    <row r="7" spans="1:14" s="25" customFormat="1" x14ac:dyDescent="0.2">
      <c r="A7" s="1"/>
      <c r="B7" s="5"/>
      <c r="C7" s="5"/>
      <c r="D7" s="14"/>
      <c r="E7" s="14"/>
      <c r="F7" s="14"/>
      <c r="G7" s="14"/>
      <c r="H7" s="15"/>
      <c r="I7" s="14"/>
      <c r="J7" s="14"/>
      <c r="K7" s="14"/>
      <c r="L7" s="16"/>
      <c r="M7" s="16"/>
      <c r="N7" s="16"/>
    </row>
    <row r="8" spans="1:14" s="25" customFormat="1" x14ac:dyDescent="0.2">
      <c r="A8" s="1"/>
      <c r="B8" s="17" t="s">
        <v>17</v>
      </c>
      <c r="C8" s="5"/>
      <c r="D8" s="39">
        <v>60965.540890000011</v>
      </c>
      <c r="E8" s="39">
        <v>35127.779744207553</v>
      </c>
      <c r="F8" s="40">
        <f>IFERROR((E8-D8)/D8," ")</f>
        <v>-0.42380926616252734</v>
      </c>
      <c r="G8" s="39"/>
      <c r="H8" s="39">
        <v>27139.773399999998</v>
      </c>
      <c r="I8" s="39">
        <v>26276.323199999999</v>
      </c>
      <c r="J8" s="40">
        <f>IFERROR((I8-H8)/H8," ")</f>
        <v>-3.1814937703201283E-2</v>
      </c>
      <c r="K8" s="14"/>
      <c r="L8" s="45">
        <v>16399</v>
      </c>
      <c r="M8" s="45">
        <v>10208</v>
      </c>
      <c r="N8" s="46">
        <f>IFERROR((M8-L8)/L8," ")</f>
        <v>-0.37752301969632296</v>
      </c>
    </row>
    <row r="9" spans="1:14" s="25" customFormat="1" x14ac:dyDescent="0.2">
      <c r="A9" s="1"/>
      <c r="B9" s="17"/>
      <c r="C9" s="5"/>
      <c r="D9" s="39"/>
      <c r="E9" s="39"/>
      <c r="F9" s="40" t="str">
        <f t="shared" ref="F9:F45" si="0">IFERROR((E9-D9)/D9," ")</f>
        <v xml:space="preserve"> </v>
      </c>
      <c r="G9" s="39"/>
      <c r="H9" s="39"/>
      <c r="I9" s="40"/>
      <c r="J9" s="39" t="str">
        <f t="shared" ref="J9:J45" si="1">IFERROR((I9-H9)/H9," ")</f>
        <v xml:space="preserve"> </v>
      </c>
      <c r="K9" s="14"/>
      <c r="L9" s="47"/>
      <c r="M9" s="47"/>
      <c r="N9" s="46" t="str">
        <f t="shared" ref="N9:N45" si="2">IFERROR((M9-L9)/L9," ")</f>
        <v xml:space="preserve"> </v>
      </c>
    </row>
    <row r="10" spans="1:14" s="25" customFormat="1" x14ac:dyDescent="0.2">
      <c r="A10" s="1"/>
      <c r="B10" s="31" t="s">
        <v>14</v>
      </c>
      <c r="C10" s="30"/>
      <c r="D10" s="39">
        <v>22630.521389999998</v>
      </c>
      <c r="E10" s="39">
        <v>17485.142600000003</v>
      </c>
      <c r="F10" s="40">
        <f t="shared" si="0"/>
        <v>-0.22736457111737784</v>
      </c>
      <c r="G10" s="39"/>
      <c r="H10" s="39">
        <v>9949.0587999999971</v>
      </c>
      <c r="I10" s="39">
        <v>13751.064600000002</v>
      </c>
      <c r="J10" s="40">
        <f t="shared" si="1"/>
        <v>0.3821472841229972</v>
      </c>
      <c r="K10" s="19"/>
      <c r="L10" s="48">
        <v>12668</v>
      </c>
      <c r="M10" s="48">
        <v>8311</v>
      </c>
      <c r="N10" s="46">
        <f t="shared" si="2"/>
        <v>-0.34393748026523524</v>
      </c>
    </row>
    <row r="11" spans="1:14" s="25" customFormat="1" x14ac:dyDescent="0.2">
      <c r="A11" s="1"/>
      <c r="B11" s="18"/>
      <c r="C11" s="33" t="s">
        <v>22</v>
      </c>
      <c r="D11" s="39">
        <v>3608.6444300000003</v>
      </c>
      <c r="E11" s="39">
        <v>2719.34015</v>
      </c>
      <c r="F11" s="40">
        <f t="shared" si="0"/>
        <v>-0.24643721409814826</v>
      </c>
      <c r="G11" s="39"/>
      <c r="H11" s="39">
        <v>1484.3467999999998</v>
      </c>
      <c r="I11" s="39">
        <v>1263.8956000000001</v>
      </c>
      <c r="J11" s="40">
        <f t="shared" si="1"/>
        <v>-0.14851731414787958</v>
      </c>
      <c r="K11" s="19"/>
      <c r="L11" s="48">
        <v>1190</v>
      </c>
      <c r="M11" s="48">
        <v>937</v>
      </c>
      <c r="N11" s="46">
        <f t="shared" si="2"/>
        <v>-0.21260504201680672</v>
      </c>
    </row>
    <row r="12" spans="1:14" s="25" customFormat="1" x14ac:dyDescent="0.2">
      <c r="A12" s="1"/>
      <c r="B12" s="18"/>
      <c r="C12" s="25" t="s">
        <v>23</v>
      </c>
      <c r="D12" s="39">
        <v>783.2704</v>
      </c>
      <c r="E12" s="39">
        <v>429.20668000000001</v>
      </c>
      <c r="F12" s="40">
        <f t="shared" si="0"/>
        <v>-0.45203255478567811</v>
      </c>
      <c r="G12" s="39"/>
      <c r="H12" s="39">
        <v>406.52589999999998</v>
      </c>
      <c r="I12" s="39">
        <v>318.11759999999998</v>
      </c>
      <c r="J12" s="40">
        <f t="shared" si="1"/>
        <v>-0.21747273666942254</v>
      </c>
      <c r="K12" s="19"/>
      <c r="L12" s="48">
        <v>279</v>
      </c>
      <c r="M12" s="48">
        <v>183</v>
      </c>
      <c r="N12" s="46">
        <f t="shared" si="2"/>
        <v>-0.34408602150537637</v>
      </c>
    </row>
    <row r="13" spans="1:14" s="25" customFormat="1" x14ac:dyDescent="0.2">
      <c r="A13" s="1"/>
      <c r="C13" s="25" t="s">
        <v>24</v>
      </c>
      <c r="D13" s="39">
        <v>2765.03874</v>
      </c>
      <c r="E13" s="39">
        <v>4070.0154900000002</v>
      </c>
      <c r="F13" s="40">
        <f t="shared" si="0"/>
        <v>0.47195604572252764</v>
      </c>
      <c r="G13" s="39"/>
      <c r="H13" s="39">
        <v>1459.0395999999998</v>
      </c>
      <c r="I13" s="39">
        <v>6778.5048999999999</v>
      </c>
      <c r="J13" s="40">
        <f t="shared" si="1"/>
        <v>3.6458676652778994</v>
      </c>
      <c r="L13" s="48">
        <v>320</v>
      </c>
      <c r="M13" s="48">
        <v>194</v>
      </c>
      <c r="N13" s="46">
        <f t="shared" si="2"/>
        <v>-0.39374999999999999</v>
      </c>
    </row>
    <row r="14" spans="1:14" s="25" customFormat="1" x14ac:dyDescent="0.2">
      <c r="A14" s="1"/>
      <c r="C14" s="25" t="s">
        <v>25</v>
      </c>
      <c r="D14" s="39">
        <v>2236.6422600000001</v>
      </c>
      <c r="E14" s="39">
        <v>1894.2129</v>
      </c>
      <c r="F14" s="40">
        <f t="shared" si="0"/>
        <v>-0.1530997451510194</v>
      </c>
      <c r="G14" s="39"/>
      <c r="H14" s="39">
        <v>1063.269499999999</v>
      </c>
      <c r="I14" s="39">
        <v>1169.2187000000001</v>
      </c>
      <c r="J14" s="40">
        <f t="shared" si="1"/>
        <v>9.9644727888838394E-2</v>
      </c>
      <c r="L14" s="48">
        <v>2709</v>
      </c>
      <c r="M14" s="48">
        <v>1851</v>
      </c>
      <c r="N14" s="46">
        <f t="shared" si="2"/>
        <v>-0.31672203765227019</v>
      </c>
    </row>
    <row r="15" spans="1:14" s="25" customFormat="1" x14ac:dyDescent="0.2">
      <c r="A15" s="1"/>
      <c r="C15" s="25" t="s">
        <v>26</v>
      </c>
      <c r="D15" s="39">
        <v>828.39580000000012</v>
      </c>
      <c r="E15" s="39">
        <v>557.84715000000006</v>
      </c>
      <c r="F15" s="40">
        <f t="shared" si="0"/>
        <v>-0.32659345931015105</v>
      </c>
      <c r="G15" s="39"/>
      <c r="H15" s="39">
        <v>513.673</v>
      </c>
      <c r="I15" s="39">
        <v>398.09170000000006</v>
      </c>
      <c r="J15" s="40">
        <f t="shared" si="1"/>
        <v>-0.22500949047351124</v>
      </c>
      <c r="L15" s="48">
        <v>953</v>
      </c>
      <c r="M15" s="48">
        <v>826</v>
      </c>
      <c r="N15" s="46">
        <f t="shared" si="2"/>
        <v>-0.13326337880377753</v>
      </c>
    </row>
    <row r="16" spans="1:14" s="25" customFormat="1" x14ac:dyDescent="0.2">
      <c r="A16" s="1"/>
      <c r="C16" s="25" t="s">
        <v>27</v>
      </c>
      <c r="D16" s="39">
        <v>3665.2776399999998</v>
      </c>
      <c r="E16" s="39">
        <v>1839.3858</v>
      </c>
      <c r="F16" s="40">
        <f t="shared" si="0"/>
        <v>-0.49815921721007739</v>
      </c>
      <c r="G16" s="39"/>
      <c r="H16" s="39">
        <v>1256.1283999999998</v>
      </c>
      <c r="I16" s="39">
        <v>740.22239999999999</v>
      </c>
      <c r="J16" s="40">
        <f t="shared" si="1"/>
        <v>-0.4107111979953641</v>
      </c>
      <c r="L16" s="48">
        <v>2102</v>
      </c>
      <c r="M16" s="48">
        <v>1069</v>
      </c>
      <c r="N16" s="46">
        <f t="shared" si="2"/>
        <v>-0.49143672692673646</v>
      </c>
    </row>
    <row r="17" spans="1:14" s="25" customFormat="1" x14ac:dyDescent="0.2">
      <c r="A17" s="1"/>
      <c r="C17" s="25" t="s">
        <v>28</v>
      </c>
      <c r="D17" s="39">
        <v>2139.5414900000001</v>
      </c>
      <c r="E17" s="39">
        <v>2235.3863499999998</v>
      </c>
      <c r="F17" s="40">
        <f t="shared" si="0"/>
        <v>4.4796915810218614E-2</v>
      </c>
      <c r="G17" s="39"/>
      <c r="H17" s="39">
        <v>908.41269999999997</v>
      </c>
      <c r="I17" s="39">
        <v>1145.1418999999999</v>
      </c>
      <c r="J17" s="40">
        <f t="shared" si="1"/>
        <v>0.26059653283138806</v>
      </c>
      <c r="L17" s="48">
        <v>1122</v>
      </c>
      <c r="M17" s="48">
        <v>494</v>
      </c>
      <c r="N17" s="46">
        <f t="shared" si="2"/>
        <v>-0.55971479500891264</v>
      </c>
    </row>
    <row r="18" spans="1:14" s="25" customFormat="1" x14ac:dyDescent="0.2">
      <c r="A18" s="1"/>
      <c r="C18" s="25" t="s">
        <v>29</v>
      </c>
      <c r="D18" s="39">
        <v>2919.7484500000005</v>
      </c>
      <c r="E18" s="39">
        <v>1300.7525100000009</v>
      </c>
      <c r="F18" s="40">
        <f t="shared" si="0"/>
        <v>-0.55449843290438228</v>
      </c>
      <c r="G18" s="39"/>
      <c r="H18" s="39">
        <v>1236.1061</v>
      </c>
      <c r="I18" s="39">
        <v>659.89729999999997</v>
      </c>
      <c r="J18" s="40">
        <f t="shared" si="1"/>
        <v>-0.4661483346777433</v>
      </c>
      <c r="L18" s="48">
        <v>1106</v>
      </c>
      <c r="M18" s="48">
        <v>601</v>
      </c>
      <c r="N18" s="46">
        <f t="shared" si="2"/>
        <v>-0.45660036166365281</v>
      </c>
    </row>
    <row r="19" spans="1:14" s="25" customFormat="1" x14ac:dyDescent="0.2">
      <c r="A19" s="1"/>
      <c r="C19" s="25" t="s">
        <v>30</v>
      </c>
      <c r="D19" s="39">
        <v>619.13108999999986</v>
      </c>
      <c r="E19" s="39">
        <v>452.31558999999999</v>
      </c>
      <c r="F19" s="40">
        <f t="shared" si="0"/>
        <v>-0.26943486233262798</v>
      </c>
      <c r="G19" s="39"/>
      <c r="H19" s="39">
        <v>227.887</v>
      </c>
      <c r="I19" s="39">
        <v>205.6592</v>
      </c>
      <c r="J19" s="40">
        <f t="shared" si="1"/>
        <v>-9.7538692422121501E-2</v>
      </c>
      <c r="L19" s="48">
        <v>1059</v>
      </c>
      <c r="M19" s="48">
        <v>888</v>
      </c>
      <c r="N19" s="46">
        <f t="shared" si="2"/>
        <v>-0.16147308781869688</v>
      </c>
    </row>
    <row r="20" spans="1:14" s="25" customFormat="1" x14ac:dyDescent="0.2">
      <c r="A20" s="1"/>
      <c r="C20" s="25" t="s">
        <v>31</v>
      </c>
      <c r="D20" s="39">
        <v>2363.3854299999998</v>
      </c>
      <c r="E20" s="39">
        <v>1471.3954200000001</v>
      </c>
      <c r="F20" s="40">
        <f t="shared" si="0"/>
        <v>-0.37742045739869007</v>
      </c>
      <c r="G20" s="39"/>
      <c r="H20" s="39">
        <v>1022.8912000000001</v>
      </c>
      <c r="I20" s="39">
        <v>754.85639999999989</v>
      </c>
      <c r="J20" s="40">
        <f t="shared" si="1"/>
        <v>-0.26203647074097441</v>
      </c>
      <c r="L20" s="48">
        <v>1074</v>
      </c>
      <c r="M20" s="48">
        <v>590</v>
      </c>
      <c r="N20" s="46">
        <f t="shared" si="2"/>
        <v>-0.4506517690875233</v>
      </c>
    </row>
    <row r="21" spans="1:14" s="25" customFormat="1" x14ac:dyDescent="0.2">
      <c r="A21" s="1"/>
      <c r="C21" s="25" t="s">
        <v>57</v>
      </c>
      <c r="D21" s="39">
        <v>701.44566000000009</v>
      </c>
      <c r="E21" s="39">
        <v>515.28455999999994</v>
      </c>
      <c r="F21" s="40">
        <f t="shared" si="0"/>
        <v>-0.2653963244993206</v>
      </c>
      <c r="G21" s="39"/>
      <c r="H21" s="39">
        <v>370.77859999999998</v>
      </c>
      <c r="I21" s="39">
        <v>317.45890000000003</v>
      </c>
      <c r="J21" s="40">
        <f t="shared" si="1"/>
        <v>-0.14380468559943846</v>
      </c>
      <c r="L21" s="48">
        <v>754</v>
      </c>
      <c r="M21" s="48">
        <v>678</v>
      </c>
      <c r="N21" s="46">
        <f t="shared" si="2"/>
        <v>-0.10079575596816977</v>
      </c>
    </row>
    <row r="22" spans="1:14" s="25" customFormat="1" x14ac:dyDescent="0.2">
      <c r="A22" s="1"/>
      <c r="B22" s="31" t="s">
        <v>19</v>
      </c>
      <c r="C22" s="30"/>
      <c r="D22" s="39">
        <v>4224.3220000000101</v>
      </c>
      <c r="E22" s="39">
        <v>1587.9210499999999</v>
      </c>
      <c r="F22" s="40">
        <f t="shared" si="0"/>
        <v>-0.62410037634441784</v>
      </c>
      <c r="G22" s="39"/>
      <c r="H22" s="39">
        <v>1626.2142000000001</v>
      </c>
      <c r="I22" s="39">
        <v>869.23770000000002</v>
      </c>
      <c r="J22" s="40">
        <f t="shared" si="1"/>
        <v>-0.46548388275050118</v>
      </c>
      <c r="L22" s="48">
        <v>948</v>
      </c>
      <c r="M22" s="48">
        <v>510</v>
      </c>
      <c r="N22" s="46">
        <f t="shared" si="2"/>
        <v>-0.46202531645569622</v>
      </c>
    </row>
    <row r="23" spans="1:14" s="25" customFormat="1" x14ac:dyDescent="0.2">
      <c r="A23" s="1"/>
      <c r="B23" s="18"/>
      <c r="C23" s="18" t="s">
        <v>32</v>
      </c>
      <c r="D23" s="39">
        <v>4224.3220000000101</v>
      </c>
      <c r="E23" s="39">
        <v>1587.9210499999999</v>
      </c>
      <c r="F23" s="40">
        <f t="shared" si="0"/>
        <v>-0.62410037634441784</v>
      </c>
      <c r="G23" s="39"/>
      <c r="H23" s="39">
        <v>1626.2142000000001</v>
      </c>
      <c r="I23" s="39">
        <v>869.23770000000002</v>
      </c>
      <c r="J23" s="40">
        <f t="shared" si="1"/>
        <v>-0.46548388275050118</v>
      </c>
      <c r="L23" s="48">
        <v>948</v>
      </c>
      <c r="M23" s="48">
        <v>510</v>
      </c>
      <c r="N23" s="46">
        <f t="shared" si="2"/>
        <v>-0.46202531645569622</v>
      </c>
    </row>
    <row r="24" spans="1:14" s="25" customFormat="1" x14ac:dyDescent="0.2">
      <c r="A24" s="1"/>
      <c r="B24" s="31" t="s">
        <v>20</v>
      </c>
      <c r="C24" s="30"/>
      <c r="D24" s="39">
        <v>32158.436610000004</v>
      </c>
      <c r="E24" s="39">
        <v>15200.644694207545</v>
      </c>
      <c r="F24" s="40">
        <f t="shared" si="0"/>
        <v>-0.52732015929279519</v>
      </c>
      <c r="G24" s="39"/>
      <c r="H24" s="39">
        <v>14521.857</v>
      </c>
      <c r="I24" s="39">
        <v>11109.995499999999</v>
      </c>
      <c r="J24" s="40">
        <f t="shared" si="1"/>
        <v>-0.23494663940018146</v>
      </c>
      <c r="L24" s="48">
        <v>2779</v>
      </c>
      <c r="M24" s="48">
        <v>1386</v>
      </c>
      <c r="N24" s="46">
        <f t="shared" si="2"/>
        <v>-0.50125944584382875</v>
      </c>
    </row>
    <row r="25" spans="1:14" s="25" customFormat="1" x14ac:dyDescent="0.2">
      <c r="A25" s="1"/>
      <c r="B25" s="18"/>
      <c r="C25" s="25" t="s">
        <v>33</v>
      </c>
      <c r="D25" s="39">
        <v>394.01776000000001</v>
      </c>
      <c r="E25" s="39">
        <v>51.88402</v>
      </c>
      <c r="F25" s="40">
        <f t="shared" si="0"/>
        <v>-0.86832060564985691</v>
      </c>
      <c r="G25" s="39"/>
      <c r="H25" s="39">
        <v>70.559200000000004</v>
      </c>
      <c r="I25" s="39">
        <v>10.693100000000001</v>
      </c>
      <c r="J25" s="40">
        <f t="shared" si="1"/>
        <v>-0.84845207995555505</v>
      </c>
      <c r="L25" s="48">
        <v>74</v>
      </c>
      <c r="M25" s="48">
        <v>16</v>
      </c>
      <c r="N25" s="46">
        <f t="shared" si="2"/>
        <v>-0.78378378378378377</v>
      </c>
    </row>
    <row r="26" spans="1:14" s="25" customFormat="1" x14ac:dyDescent="0.2">
      <c r="A26" s="1"/>
      <c r="B26" s="18"/>
      <c r="C26" s="25" t="s">
        <v>70</v>
      </c>
      <c r="D26" s="39">
        <v>429.15248000000003</v>
      </c>
      <c r="E26" s="39">
        <v>65.339950000000002</v>
      </c>
      <c r="F26" s="40">
        <f t="shared" si="0"/>
        <v>-0.8477465398778542</v>
      </c>
      <c r="G26" s="39"/>
      <c r="H26" s="39">
        <v>124.96920000000011</v>
      </c>
      <c r="I26" s="39">
        <v>25.769599999999997</v>
      </c>
      <c r="J26" s="40">
        <f t="shared" si="1"/>
        <v>-0.79379239044500582</v>
      </c>
      <c r="L26" s="48">
        <v>122</v>
      </c>
      <c r="M26" s="48">
        <v>41</v>
      </c>
      <c r="N26" s="46">
        <f t="shared" si="2"/>
        <v>-0.66393442622950816</v>
      </c>
    </row>
    <row r="27" spans="1:14" s="25" customFormat="1" x14ac:dyDescent="0.2">
      <c r="A27" s="1"/>
      <c r="C27" s="25" t="s">
        <v>34</v>
      </c>
      <c r="D27" s="39">
        <v>3036.6276800000001</v>
      </c>
      <c r="E27" s="39">
        <v>504.31011000000001</v>
      </c>
      <c r="F27" s="40">
        <f t="shared" si="0"/>
        <v>-0.83392428603561963</v>
      </c>
      <c r="G27" s="39"/>
      <c r="H27" s="39">
        <v>1242.0617999999999</v>
      </c>
      <c r="I27" s="39">
        <v>286.78220000000005</v>
      </c>
      <c r="J27" s="40">
        <f t="shared" si="1"/>
        <v>-0.7691079461585566</v>
      </c>
      <c r="L27" s="48">
        <v>350</v>
      </c>
      <c r="M27" s="48">
        <v>125</v>
      </c>
      <c r="N27" s="46">
        <f t="shared" si="2"/>
        <v>-0.6428571428571429</v>
      </c>
    </row>
    <row r="28" spans="1:14" s="25" customFormat="1" x14ac:dyDescent="0.2">
      <c r="A28" s="1"/>
      <c r="C28" s="25" t="s">
        <v>35</v>
      </c>
      <c r="D28" s="39">
        <v>1148.4514200000001</v>
      </c>
      <c r="E28" s="39">
        <v>482.49348000000003</v>
      </c>
      <c r="F28" s="40">
        <f t="shared" si="0"/>
        <v>-0.57987471511855504</v>
      </c>
      <c r="G28" s="39"/>
      <c r="H28" s="39">
        <v>516.35469999999998</v>
      </c>
      <c r="I28" s="39">
        <v>257.03070000000002</v>
      </c>
      <c r="J28" s="40">
        <f t="shared" si="1"/>
        <v>-0.50222066343155192</v>
      </c>
      <c r="L28" s="48">
        <v>69</v>
      </c>
      <c r="M28" s="48">
        <v>30</v>
      </c>
      <c r="N28" s="46">
        <f t="shared" si="2"/>
        <v>-0.56521739130434778</v>
      </c>
    </row>
    <row r="29" spans="1:14" s="25" customFormat="1" x14ac:dyDescent="0.2">
      <c r="A29" s="1"/>
      <c r="C29" s="25" t="s">
        <v>36</v>
      </c>
      <c r="D29" s="39">
        <v>1204.8530799999999</v>
      </c>
      <c r="E29" s="39">
        <v>238.85663</v>
      </c>
      <c r="F29" s="40">
        <f t="shared" si="0"/>
        <v>-0.80175455915338656</v>
      </c>
      <c r="G29" s="39"/>
      <c r="H29" s="39">
        <v>397.6619</v>
      </c>
      <c r="I29" s="39">
        <v>96.274500000000003</v>
      </c>
      <c r="J29" s="40">
        <f t="shared" si="1"/>
        <v>-0.75789860683158239</v>
      </c>
      <c r="L29" s="48">
        <v>310</v>
      </c>
      <c r="M29" s="48">
        <v>71</v>
      </c>
      <c r="N29" s="46">
        <f t="shared" si="2"/>
        <v>-0.7709677419354839</v>
      </c>
    </row>
    <row r="30" spans="1:14" s="25" customFormat="1" x14ac:dyDescent="0.2">
      <c r="A30" s="1"/>
      <c r="C30" s="25" t="s">
        <v>37</v>
      </c>
      <c r="D30" s="39">
        <v>559.84999000000005</v>
      </c>
      <c r="E30" s="39">
        <v>126.10698000000001</v>
      </c>
      <c r="F30" s="40">
        <f t="shared" si="0"/>
        <v>-0.77474862507365583</v>
      </c>
      <c r="G30" s="39"/>
      <c r="H30" s="39">
        <v>137.87359999999998</v>
      </c>
      <c r="I30" s="39">
        <v>35.536799999999999</v>
      </c>
      <c r="J30" s="40">
        <f t="shared" si="1"/>
        <v>-0.74225087326362693</v>
      </c>
      <c r="L30" s="48">
        <v>141</v>
      </c>
      <c r="M30" s="48">
        <v>70</v>
      </c>
      <c r="N30" s="46">
        <f t="shared" si="2"/>
        <v>-0.50354609929078009</v>
      </c>
    </row>
    <row r="31" spans="1:14" s="25" customFormat="1" x14ac:dyDescent="0.2">
      <c r="A31" s="1"/>
      <c r="C31" s="25" t="s">
        <v>38</v>
      </c>
      <c r="D31" s="39">
        <v>7403.3321200000009</v>
      </c>
      <c r="E31" s="39">
        <v>4409.9245799999999</v>
      </c>
      <c r="F31" s="40">
        <f t="shared" si="0"/>
        <v>-0.40433246698650077</v>
      </c>
      <c r="G31" s="39"/>
      <c r="H31" s="39">
        <v>4405.1598999999997</v>
      </c>
      <c r="I31" s="39">
        <v>5459.4993999999997</v>
      </c>
      <c r="J31" s="40">
        <f t="shared" si="1"/>
        <v>0.23934193625979391</v>
      </c>
      <c r="L31" s="48">
        <v>280</v>
      </c>
      <c r="M31" s="48">
        <v>196</v>
      </c>
      <c r="N31" s="46">
        <f t="shared" si="2"/>
        <v>-0.3</v>
      </c>
    </row>
    <row r="32" spans="1:14" s="25" customFormat="1" x14ac:dyDescent="0.2">
      <c r="A32" s="1"/>
      <c r="C32" s="25" t="s">
        <v>39</v>
      </c>
      <c r="D32" s="39">
        <v>453.29454000000004</v>
      </c>
      <c r="E32" s="39">
        <v>249.09491</v>
      </c>
      <c r="F32" s="40">
        <f t="shared" si="0"/>
        <v>-0.45047890936431756</v>
      </c>
      <c r="G32" s="39"/>
      <c r="H32" s="39">
        <v>175.97380000000001</v>
      </c>
      <c r="I32" s="39">
        <v>115.83380000000001</v>
      </c>
      <c r="J32" s="40">
        <f t="shared" si="1"/>
        <v>-0.3417554204091745</v>
      </c>
      <c r="L32" s="48">
        <v>42</v>
      </c>
      <c r="M32" s="48">
        <v>22</v>
      </c>
      <c r="N32" s="46">
        <f t="shared" si="2"/>
        <v>-0.47619047619047616</v>
      </c>
    </row>
    <row r="33" spans="1:14" s="25" customFormat="1" x14ac:dyDescent="0.2">
      <c r="A33" s="1"/>
      <c r="C33" s="25" t="s">
        <v>40</v>
      </c>
      <c r="D33" s="39">
        <v>1830.8456800000001</v>
      </c>
      <c r="E33" s="39">
        <v>1371.2346300000002</v>
      </c>
      <c r="F33" s="40">
        <f t="shared" si="0"/>
        <v>-0.25103756969839203</v>
      </c>
      <c r="G33" s="39"/>
      <c r="H33" s="39">
        <v>774.35750000000098</v>
      </c>
      <c r="I33" s="39">
        <v>711.6884</v>
      </c>
      <c r="J33" s="40">
        <f t="shared" si="1"/>
        <v>-8.0930448791418572E-2</v>
      </c>
      <c r="L33" s="48">
        <v>25</v>
      </c>
      <c r="M33" s="48">
        <v>29</v>
      </c>
      <c r="N33" s="46">
        <f t="shared" si="2"/>
        <v>0.16</v>
      </c>
    </row>
    <row r="34" spans="1:14" s="25" customFormat="1" x14ac:dyDescent="0.2">
      <c r="A34" s="1"/>
      <c r="C34" s="25" t="s">
        <v>41</v>
      </c>
      <c r="D34" s="39">
        <v>541.14321999999993</v>
      </c>
      <c r="E34" s="39">
        <v>91.558369999999996</v>
      </c>
      <c r="F34" s="40">
        <f t="shared" si="0"/>
        <v>-0.83080565991383948</v>
      </c>
      <c r="G34" s="39"/>
      <c r="H34" s="39">
        <v>169.25290000000001</v>
      </c>
      <c r="I34" s="39">
        <v>30.883499999999994</v>
      </c>
      <c r="J34" s="40">
        <f t="shared" si="1"/>
        <v>-0.81753045294940296</v>
      </c>
      <c r="L34" s="48">
        <v>66</v>
      </c>
      <c r="M34" s="48">
        <v>30</v>
      </c>
      <c r="N34" s="46">
        <f t="shared" si="2"/>
        <v>-0.54545454545454541</v>
      </c>
    </row>
    <row r="35" spans="1:14" s="25" customFormat="1" x14ac:dyDescent="0.2">
      <c r="A35" s="1"/>
      <c r="C35" s="25" t="s">
        <v>42</v>
      </c>
      <c r="D35" s="39">
        <v>1369.27142</v>
      </c>
      <c r="E35" s="39">
        <v>534.45264225004223</v>
      </c>
      <c r="F35" s="40">
        <f t="shared" si="0"/>
        <v>-0.60968100666992509</v>
      </c>
      <c r="G35" s="39"/>
      <c r="H35" s="39">
        <v>341.62970000000001</v>
      </c>
      <c r="I35" s="39">
        <v>138.4967</v>
      </c>
      <c r="J35" s="40">
        <f t="shared" si="1"/>
        <v>-0.59459994256939608</v>
      </c>
      <c r="L35" s="48">
        <v>203</v>
      </c>
      <c r="M35" s="48">
        <v>76</v>
      </c>
      <c r="N35" s="46">
        <f t="shared" si="2"/>
        <v>-0.62561576354679804</v>
      </c>
    </row>
    <row r="36" spans="1:14" s="25" customFormat="1" x14ac:dyDescent="0.2">
      <c r="A36" s="1"/>
      <c r="C36" s="25" t="s">
        <v>68</v>
      </c>
      <c r="D36" s="39">
        <v>1891.2967799999999</v>
      </c>
      <c r="E36" s="39">
        <v>892.03369999999995</v>
      </c>
      <c r="F36" s="40">
        <f t="shared" si="0"/>
        <v>-0.52834811044303687</v>
      </c>
      <c r="G36" s="39"/>
      <c r="H36" s="39">
        <v>836.24090000000001</v>
      </c>
      <c r="I36" s="39">
        <v>601.16079999999999</v>
      </c>
      <c r="J36" s="40">
        <f t="shared" si="1"/>
        <v>-0.28111528627695681</v>
      </c>
      <c r="L36" s="48">
        <v>197</v>
      </c>
      <c r="M36" s="48">
        <v>150</v>
      </c>
      <c r="N36" s="46">
        <f t="shared" si="2"/>
        <v>-0.23857868020304568</v>
      </c>
    </row>
    <row r="37" spans="1:14" s="25" customFormat="1" x14ac:dyDescent="0.2">
      <c r="A37" s="1"/>
      <c r="C37" s="25" t="s">
        <v>43</v>
      </c>
      <c r="D37" s="39">
        <v>5130.8776600000001</v>
      </c>
      <c r="E37" s="39">
        <v>2557.0529100000003</v>
      </c>
      <c r="F37" s="40">
        <f t="shared" si="0"/>
        <v>-0.50163440264136017</v>
      </c>
      <c r="G37" s="39"/>
      <c r="H37" s="39">
        <v>2725.2796999999996</v>
      </c>
      <c r="I37" s="39">
        <v>1651.8263999999999</v>
      </c>
      <c r="J37" s="40">
        <f t="shared" si="1"/>
        <v>-0.39388738704508014</v>
      </c>
      <c r="L37" s="48">
        <v>128</v>
      </c>
      <c r="M37" s="48">
        <v>95</v>
      </c>
      <c r="N37" s="46">
        <f t="shared" si="2"/>
        <v>-0.2578125</v>
      </c>
    </row>
    <row r="38" spans="1:14" s="25" customFormat="1" x14ac:dyDescent="0.2">
      <c r="A38" s="1"/>
      <c r="C38" s="25" t="s">
        <v>44</v>
      </c>
      <c r="D38" s="39">
        <v>604.26847999999995</v>
      </c>
      <c r="E38" s="39">
        <v>208.21907999999999</v>
      </c>
      <c r="F38" s="40">
        <f t="shared" si="0"/>
        <v>-0.65541959097386648</v>
      </c>
      <c r="G38" s="39"/>
      <c r="H38" s="39">
        <v>79.65440000000001</v>
      </c>
      <c r="I38" s="39">
        <v>32.753600000000006</v>
      </c>
      <c r="J38" s="40">
        <f t="shared" si="1"/>
        <v>-0.58880363168889605</v>
      </c>
      <c r="L38" s="48">
        <v>100</v>
      </c>
      <c r="M38" s="48">
        <v>51</v>
      </c>
      <c r="N38" s="46">
        <f t="shared" si="2"/>
        <v>-0.49</v>
      </c>
    </row>
    <row r="39" spans="1:14" s="25" customFormat="1" x14ac:dyDescent="0.2">
      <c r="A39" s="1"/>
      <c r="C39" s="25" t="s">
        <v>67</v>
      </c>
      <c r="D39" s="39">
        <v>3766.3802799999999</v>
      </c>
      <c r="E39" s="39">
        <v>2383.3179756875415</v>
      </c>
      <c r="F39" s="40">
        <f t="shared" si="0"/>
        <v>-0.36721260241742193</v>
      </c>
      <c r="G39" s="39"/>
      <c r="H39" s="39">
        <v>1740.9077</v>
      </c>
      <c r="I39" s="39">
        <v>1226.8953999999999</v>
      </c>
      <c r="J39" s="40">
        <f t="shared" si="1"/>
        <v>-0.29525534294552208</v>
      </c>
      <c r="L39" s="48">
        <v>251</v>
      </c>
      <c r="M39" s="48">
        <v>168</v>
      </c>
      <c r="N39" s="46">
        <f t="shared" si="2"/>
        <v>-0.33067729083665337</v>
      </c>
    </row>
    <row r="40" spans="1:14" s="25" customFormat="1" x14ac:dyDescent="0.2">
      <c r="A40" s="1"/>
      <c r="C40" s="25" t="s">
        <v>45</v>
      </c>
      <c r="D40" s="39">
        <v>977.77603999999997</v>
      </c>
      <c r="E40" s="39">
        <v>501.11375626996096</v>
      </c>
      <c r="F40" s="40">
        <f t="shared" si="0"/>
        <v>-0.48749638386520394</v>
      </c>
      <c r="G40" s="39"/>
      <c r="H40" s="39">
        <v>257.73219999999998</v>
      </c>
      <c r="I40" s="39">
        <v>157.9598</v>
      </c>
      <c r="J40" s="40">
        <f t="shared" si="1"/>
        <v>-0.38711654965890946</v>
      </c>
      <c r="L40" s="48">
        <v>223</v>
      </c>
      <c r="M40" s="48">
        <v>120</v>
      </c>
      <c r="N40" s="46">
        <f t="shared" si="2"/>
        <v>-0.46188340807174888</v>
      </c>
    </row>
    <row r="41" spans="1:14" s="25" customFormat="1" x14ac:dyDescent="0.2">
      <c r="A41" s="1"/>
      <c r="C41" s="25" t="s">
        <v>46</v>
      </c>
      <c r="D41" s="39">
        <v>771.90441999999996</v>
      </c>
      <c r="E41" s="39">
        <v>250.00898999999998</v>
      </c>
      <c r="F41" s="40">
        <f t="shared" si="0"/>
        <v>-0.67611405826643678</v>
      </c>
      <c r="G41" s="39"/>
      <c r="H41" s="39">
        <v>236.88680000000002</v>
      </c>
      <c r="I41" s="39">
        <v>113.09649999999999</v>
      </c>
      <c r="J41" s="40">
        <f t="shared" si="1"/>
        <v>-0.52257154049951293</v>
      </c>
      <c r="L41" s="48">
        <v>123</v>
      </c>
      <c r="M41" s="48">
        <v>56</v>
      </c>
      <c r="N41" s="46">
        <f t="shared" si="2"/>
        <v>-0.54471544715447151</v>
      </c>
    </row>
    <row r="42" spans="1:14" s="25" customFormat="1" x14ac:dyDescent="0.2">
      <c r="A42" s="1"/>
      <c r="C42" s="25" t="s">
        <v>69</v>
      </c>
      <c r="D42" s="39">
        <v>632.92580000000009</v>
      </c>
      <c r="E42" s="39">
        <v>281.70113000000003</v>
      </c>
      <c r="F42" s="40">
        <f t="shared" si="0"/>
        <v>-0.55492234634770776</v>
      </c>
      <c r="G42" s="39"/>
      <c r="H42" s="39">
        <v>287.09540000000004</v>
      </c>
      <c r="I42" s="39">
        <v>157.15109999999999</v>
      </c>
      <c r="J42" s="40">
        <f t="shared" si="1"/>
        <v>-0.45261714398767811</v>
      </c>
      <c r="K42" s="1"/>
      <c r="L42" s="48">
        <v>71</v>
      </c>
      <c r="M42" s="48">
        <v>39</v>
      </c>
      <c r="N42" s="46">
        <f t="shared" si="2"/>
        <v>-0.45070422535211269</v>
      </c>
    </row>
    <row r="43" spans="1:14" s="25" customFormat="1" x14ac:dyDescent="0.2">
      <c r="A43" s="1"/>
      <c r="C43" s="25" t="s">
        <v>57</v>
      </c>
      <c r="D43" s="85">
        <v>12.167759999999999</v>
      </c>
      <c r="E43" s="85">
        <v>1.94085</v>
      </c>
      <c r="F43" s="70">
        <f t="shared" si="0"/>
        <v>-0.84049241602398472</v>
      </c>
      <c r="G43" s="103"/>
      <c r="H43" s="85">
        <v>2.2057000000000002</v>
      </c>
      <c r="I43" s="85">
        <v>0.66320000000000001</v>
      </c>
      <c r="J43" s="70">
        <f t="shared" si="1"/>
        <v>-0.69932447749013926</v>
      </c>
      <c r="K43" s="72"/>
      <c r="L43" s="87">
        <v>0</v>
      </c>
      <c r="M43" s="87">
        <v>0</v>
      </c>
      <c r="N43" s="104" t="str">
        <f t="shared" si="2"/>
        <v xml:space="preserve"> </v>
      </c>
    </row>
    <row r="44" spans="1:14" s="25" customFormat="1" x14ac:dyDescent="0.2">
      <c r="A44" s="1"/>
      <c r="B44" s="31" t="s">
        <v>21</v>
      </c>
      <c r="D44" s="39">
        <v>1952.2608899999998</v>
      </c>
      <c r="E44" s="39">
        <v>854.07140000000004</v>
      </c>
      <c r="F44" s="40">
        <f t="shared" si="0"/>
        <v>-0.56252189224566185</v>
      </c>
      <c r="G44" s="39"/>
      <c r="H44" s="39">
        <v>1042.6433999999997</v>
      </c>
      <c r="I44" s="39">
        <v>546.0254000000001</v>
      </c>
      <c r="J44" s="40">
        <f t="shared" si="1"/>
        <v>-0.47630666438784319</v>
      </c>
      <c r="K44" s="1"/>
      <c r="L44" s="48">
        <v>4</v>
      </c>
      <c r="M44" s="48">
        <v>1</v>
      </c>
      <c r="N44" s="46">
        <v>-0.40709812108559501</v>
      </c>
    </row>
    <row r="45" spans="1:14" s="25" customFormat="1" x14ac:dyDescent="0.2">
      <c r="A45" s="1"/>
      <c r="B45" s="18"/>
      <c r="C45" s="29" t="s">
        <v>47</v>
      </c>
      <c r="D45" s="39">
        <v>1952.2608899999998</v>
      </c>
      <c r="E45" s="39">
        <v>854.07140000000004</v>
      </c>
      <c r="F45" s="40">
        <f t="shared" si="0"/>
        <v>-0.56252189224566185</v>
      </c>
      <c r="G45" s="39"/>
      <c r="H45" s="39">
        <v>1042.6433999999997</v>
      </c>
      <c r="I45" s="39">
        <v>546.0254000000001</v>
      </c>
      <c r="J45" s="40">
        <f t="shared" si="1"/>
        <v>-0.47630666438784319</v>
      </c>
      <c r="K45" s="1"/>
      <c r="L45" s="48">
        <v>958</v>
      </c>
      <c r="M45" s="48">
        <v>568</v>
      </c>
      <c r="N45" s="46">
        <f t="shared" si="2"/>
        <v>-0.40709812108559501</v>
      </c>
    </row>
    <row r="46" spans="1:14" s="25" customFormat="1" ht="15" thickBot="1" x14ac:dyDescent="0.25">
      <c r="A46" s="1"/>
      <c r="B46" s="36"/>
      <c r="C46" s="37"/>
      <c r="D46" s="37"/>
      <c r="E46" s="32"/>
      <c r="F46" s="32"/>
      <c r="G46" s="32"/>
      <c r="H46" s="32"/>
      <c r="I46" s="32"/>
      <c r="J46" s="32"/>
      <c r="K46" s="32"/>
      <c r="L46" s="32"/>
      <c r="M46" s="32"/>
      <c r="N46" s="32"/>
    </row>
    <row r="47" spans="1:14" x14ac:dyDescent="0.2">
      <c r="B47" s="25"/>
      <c r="N47" s="40"/>
    </row>
    <row r="48" spans="1:14" x14ac:dyDescent="0.2">
      <c r="B48" s="69"/>
      <c r="C48" s="74" t="s">
        <v>93</v>
      </c>
      <c r="F48" s="40"/>
      <c r="J48" s="40"/>
      <c r="N48" s="40"/>
    </row>
    <row r="49" spans="1:14" x14ac:dyDescent="0.2">
      <c r="B49" s="25"/>
      <c r="C49" s="101" t="s">
        <v>99</v>
      </c>
      <c r="D49" s="101"/>
      <c r="E49" s="101"/>
      <c r="F49" s="101"/>
      <c r="G49" s="101"/>
      <c r="H49" s="101"/>
      <c r="I49" s="101"/>
      <c r="J49" s="101"/>
      <c r="K49" s="101"/>
      <c r="L49" s="101"/>
      <c r="M49" s="101"/>
      <c r="N49" s="101"/>
    </row>
    <row r="50" spans="1:14" ht="15.75" customHeight="1" x14ac:dyDescent="0.2">
      <c r="B50" s="25"/>
      <c r="C50" s="101"/>
      <c r="D50" s="101"/>
      <c r="E50" s="101"/>
      <c r="F50" s="101"/>
      <c r="G50" s="101"/>
      <c r="H50" s="101"/>
      <c r="I50" s="101"/>
      <c r="J50" s="101"/>
      <c r="K50" s="101"/>
      <c r="L50" s="101"/>
      <c r="M50" s="101"/>
      <c r="N50" s="101"/>
    </row>
    <row r="51" spans="1:14" ht="15.75" customHeight="1" x14ac:dyDescent="0.2">
      <c r="B51" s="25"/>
      <c r="N51" s="40"/>
    </row>
    <row r="52" spans="1:14" s="74" customFormat="1" ht="11.25" x14ac:dyDescent="0.2">
      <c r="B52" s="75" t="s">
        <v>95</v>
      </c>
      <c r="C52" s="76"/>
      <c r="N52" s="77" t="str">
        <f>IFERROR((#REF!-#REF!)/#REF!," ")</f>
        <v xml:space="preserve"> </v>
      </c>
    </row>
    <row r="53" spans="1:14" ht="13.5" customHeight="1" x14ac:dyDescent="0.2">
      <c r="B53" s="35"/>
      <c r="C53" s="34"/>
      <c r="N53" s="44"/>
    </row>
    <row r="54" spans="1:14" x14ac:dyDescent="0.2">
      <c r="B54" s="34"/>
      <c r="C54" s="34"/>
      <c r="N54" s="34"/>
    </row>
    <row r="55" spans="1:14" x14ac:dyDescent="0.2">
      <c r="B55" s="34"/>
      <c r="C55" s="34"/>
      <c r="N55" s="34"/>
    </row>
    <row r="56" spans="1:14" x14ac:dyDescent="0.2">
      <c r="N56" s="34"/>
    </row>
    <row r="58" spans="1:14" x14ac:dyDescent="0.2">
      <c r="A58" s="34"/>
    </row>
    <row r="59" spans="1:14" x14ac:dyDescent="0.2">
      <c r="A59" s="34"/>
    </row>
    <row r="60" spans="1:14" x14ac:dyDescent="0.2">
      <c r="A60" s="34"/>
    </row>
    <row r="61" spans="1:14" x14ac:dyDescent="0.2">
      <c r="A61" s="34"/>
    </row>
  </sheetData>
  <mergeCells count="1">
    <mergeCell ref="C49:N5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37"/>
  <sheetViews>
    <sheetView showGridLines="0" workbookViewId="0"/>
  </sheetViews>
  <sheetFormatPr defaultColWidth="9.140625" defaultRowHeight="14.25" x14ac:dyDescent="0.2"/>
  <cols>
    <col min="1" max="1" width="9.140625" style="1"/>
    <col min="2" max="2" width="3" style="1" customWidth="1"/>
    <col min="3" max="3" width="19.140625" style="1" customWidth="1"/>
    <col min="4" max="13" width="9.140625" style="1"/>
    <col min="14" max="14" width="24.7109375" style="1" customWidth="1"/>
    <col min="15" max="15" width="26.7109375" style="1" bestFit="1" customWidth="1"/>
    <col min="16" max="16384" width="9.140625" style="1"/>
  </cols>
  <sheetData>
    <row r="1" spans="1:15" ht="15" x14ac:dyDescent="0.25">
      <c r="A1" s="3" t="s">
        <v>108</v>
      </c>
    </row>
    <row r="2" spans="1:15" x14ac:dyDescent="0.2">
      <c r="A2" s="50" t="s">
        <v>78</v>
      </c>
    </row>
    <row r="4" spans="1:15" ht="15" thickBot="1" x14ac:dyDescent="0.25"/>
    <row r="5" spans="1:15" s="25" customFormat="1" ht="15" x14ac:dyDescent="0.25">
      <c r="A5" s="1"/>
      <c r="B5" s="6"/>
      <c r="C5" s="6"/>
      <c r="D5" s="10" t="s">
        <v>7</v>
      </c>
      <c r="E5" s="8"/>
      <c r="F5" s="8"/>
      <c r="G5" s="9"/>
      <c r="H5" s="10" t="s">
        <v>54</v>
      </c>
      <c r="I5" s="8"/>
      <c r="J5" s="8"/>
      <c r="N5"/>
      <c r="O5"/>
    </row>
    <row r="6" spans="1:15" s="25" customFormat="1" ht="15" x14ac:dyDescent="0.25">
      <c r="A6" s="1"/>
      <c r="B6" s="11"/>
      <c r="C6" s="11"/>
      <c r="D6" s="11">
        <v>2019</v>
      </c>
      <c r="E6" s="11">
        <v>2020</v>
      </c>
      <c r="F6" s="12" t="s">
        <v>8</v>
      </c>
      <c r="G6" s="11"/>
      <c r="H6" s="13">
        <v>2019</v>
      </c>
      <c r="I6" s="11">
        <v>2020</v>
      </c>
      <c r="J6" s="12" t="s">
        <v>8</v>
      </c>
      <c r="N6"/>
      <c r="O6"/>
    </row>
    <row r="7" spans="1:15" s="25" customFormat="1" ht="15" x14ac:dyDescent="0.25">
      <c r="A7" s="1"/>
      <c r="B7" s="5"/>
      <c r="C7" s="5"/>
      <c r="D7" s="14"/>
      <c r="E7" s="14"/>
      <c r="F7" s="14"/>
      <c r="G7" s="14"/>
      <c r="H7" s="15"/>
      <c r="I7" s="14"/>
      <c r="J7" s="14"/>
      <c r="N7"/>
      <c r="O7"/>
    </row>
    <row r="8" spans="1:15" s="25" customFormat="1" ht="15" x14ac:dyDescent="0.25">
      <c r="A8" s="1"/>
      <c r="B8" s="17" t="s">
        <v>17</v>
      </c>
      <c r="C8" s="5"/>
      <c r="D8" s="39">
        <v>60965.540890000018</v>
      </c>
      <c r="E8" s="39">
        <v>35127.779744207546</v>
      </c>
      <c r="F8" s="40">
        <f>IFERROR((E8-D8)/D8," ")</f>
        <v>-0.42380926616252751</v>
      </c>
      <c r="G8" s="14"/>
      <c r="H8" s="39">
        <v>27139.773399999998</v>
      </c>
      <c r="I8" s="39">
        <v>26276.323199999999</v>
      </c>
      <c r="J8" s="40">
        <f>IFERROR((I8-H8)/H8," ")</f>
        <v>-3.1814937703201283E-2</v>
      </c>
      <c r="N8"/>
      <c r="O8"/>
    </row>
    <row r="9" spans="1:15" s="25" customFormat="1" ht="15" x14ac:dyDescent="0.25">
      <c r="A9" s="1"/>
      <c r="B9" s="31" t="s">
        <v>59</v>
      </c>
      <c r="C9" s="30"/>
      <c r="D9" s="39">
        <v>29371.407330000002</v>
      </c>
      <c r="E9" s="39">
        <v>19033.481459999999</v>
      </c>
      <c r="F9" s="40">
        <f t="shared" ref="F9:F23" si="0">IFERROR((E9-D9)/D9," ")</f>
        <v>-0.35197243883648804</v>
      </c>
      <c r="G9" s="19"/>
      <c r="H9" s="39">
        <v>15013.6193</v>
      </c>
      <c r="I9" s="39">
        <v>15356.971000000001</v>
      </c>
      <c r="J9" s="40">
        <f t="shared" ref="J9:J23" si="1">IFERROR((I9-H9)/H9," ")</f>
        <v>2.2869349031648955E-2</v>
      </c>
      <c r="K9" s="83"/>
      <c r="L9" s="83"/>
      <c r="N9"/>
      <c r="O9"/>
    </row>
    <row r="10" spans="1:15" s="25" customFormat="1" ht="15" x14ac:dyDescent="0.25">
      <c r="A10" s="1"/>
      <c r="B10" s="18"/>
      <c r="C10" s="18" t="s">
        <v>10</v>
      </c>
      <c r="D10" s="39">
        <v>10528.97609</v>
      </c>
      <c r="E10" s="39">
        <v>7351.9552200000016</v>
      </c>
      <c r="F10" s="40">
        <f t="shared" si="0"/>
        <v>-0.30174072415430836</v>
      </c>
      <c r="G10" s="19"/>
      <c r="H10" s="39">
        <v>4411.4759999999987</v>
      </c>
      <c r="I10" s="39">
        <v>5671.2861000000012</v>
      </c>
      <c r="J10" s="40">
        <f t="shared" si="1"/>
        <v>0.28557564407014857</v>
      </c>
      <c r="K10" s="83"/>
      <c r="L10" s="83"/>
      <c r="N10"/>
      <c r="O10"/>
    </row>
    <row r="11" spans="1:15" s="25" customFormat="1" ht="15" x14ac:dyDescent="0.25">
      <c r="A11" s="1"/>
      <c r="B11" s="18"/>
      <c r="C11" s="18" t="s">
        <v>48</v>
      </c>
      <c r="D11" s="39">
        <v>447.92493000000002</v>
      </c>
      <c r="E11" s="39">
        <v>159.14284999999998</v>
      </c>
      <c r="F11" s="40">
        <f t="shared" si="0"/>
        <v>-0.64471088938943422</v>
      </c>
      <c r="G11" s="19"/>
      <c r="H11" s="39">
        <v>280.37330000000003</v>
      </c>
      <c r="I11" s="39">
        <v>112.4804</v>
      </c>
      <c r="J11" s="40">
        <f t="shared" si="1"/>
        <v>-0.59881914576031314</v>
      </c>
      <c r="N11"/>
      <c r="O11"/>
    </row>
    <row r="12" spans="1:15" s="25" customFormat="1" ht="15" x14ac:dyDescent="0.25">
      <c r="A12" s="1"/>
      <c r="C12" s="25" t="s">
        <v>49</v>
      </c>
      <c r="D12" s="39">
        <v>18111.637129999999</v>
      </c>
      <c r="E12" s="39">
        <v>11318.079779999998</v>
      </c>
      <c r="F12" s="40">
        <f t="shared" si="0"/>
        <v>-0.37509349934728958</v>
      </c>
      <c r="H12" s="39">
        <v>10209.063100000001</v>
      </c>
      <c r="I12" s="39">
        <v>9481.2656999999999</v>
      </c>
      <c r="J12" s="40">
        <f t="shared" si="1"/>
        <v>-7.1289342897684821E-2</v>
      </c>
      <c r="N12"/>
      <c r="O12"/>
    </row>
    <row r="13" spans="1:15" s="25" customFormat="1" ht="15" x14ac:dyDescent="0.25">
      <c r="A13" s="1"/>
      <c r="C13" s="25" t="s">
        <v>50</v>
      </c>
      <c r="D13" s="39">
        <v>282.86918000000003</v>
      </c>
      <c r="E13" s="39">
        <v>204.30361000000002</v>
      </c>
      <c r="F13" s="40">
        <f t="shared" si="0"/>
        <v>-0.27774524605331696</v>
      </c>
      <c r="H13" s="39">
        <v>112.70689999999999</v>
      </c>
      <c r="I13" s="39">
        <v>91.938800000000015</v>
      </c>
      <c r="J13" s="40">
        <f t="shared" si="1"/>
        <v>-0.18426644686350149</v>
      </c>
      <c r="N13"/>
      <c r="O13"/>
    </row>
    <row r="14" spans="1:15" s="25" customFormat="1" ht="15" x14ac:dyDescent="0.25">
      <c r="A14" s="1"/>
      <c r="B14" s="31" t="s">
        <v>51</v>
      </c>
      <c r="C14" s="30"/>
      <c r="D14" s="39">
        <v>82.702219999999997</v>
      </c>
      <c r="E14" s="39">
        <v>3080.4921842075455</v>
      </c>
      <c r="F14" s="40">
        <f t="shared" si="0"/>
        <v>36.247998714031446</v>
      </c>
      <c r="H14" s="39">
        <v>58.506399999999992</v>
      </c>
      <c r="I14" s="39">
        <v>3904.8345999999997</v>
      </c>
      <c r="J14" s="40">
        <f t="shared" si="1"/>
        <v>65.742007711976811</v>
      </c>
      <c r="K14" s="83"/>
      <c r="N14"/>
      <c r="O14"/>
    </row>
    <row r="15" spans="1:15" s="25" customFormat="1" ht="15" x14ac:dyDescent="0.25">
      <c r="A15" s="1"/>
      <c r="B15" s="31"/>
      <c r="C15" s="18" t="s">
        <v>10</v>
      </c>
      <c r="D15" s="39">
        <v>68.231749999999991</v>
      </c>
      <c r="E15" s="39">
        <v>3062.4628100000004</v>
      </c>
      <c r="F15" s="40">
        <f t="shared" si="0"/>
        <v>43.883251711996259</v>
      </c>
      <c r="H15" s="39">
        <v>49.822599999999994</v>
      </c>
      <c r="I15" s="39">
        <v>3888.8368999999998</v>
      </c>
      <c r="J15" s="40">
        <f t="shared" si="1"/>
        <v>77.053672429780875</v>
      </c>
      <c r="N15"/>
      <c r="O15"/>
    </row>
    <row r="16" spans="1:15" s="25" customFormat="1" ht="15" x14ac:dyDescent="0.25">
      <c r="A16" s="1"/>
      <c r="B16" s="31"/>
      <c r="C16" s="18" t="s">
        <v>48</v>
      </c>
      <c r="D16" s="69">
        <v>0</v>
      </c>
      <c r="E16" s="69">
        <v>0.01</v>
      </c>
      <c r="F16" s="40" t="str">
        <f t="shared" si="0"/>
        <v xml:space="preserve"> </v>
      </c>
      <c r="H16" s="69">
        <v>7.9000000000000008E-3</v>
      </c>
      <c r="I16" s="69">
        <v>2.5000000000000001E-2</v>
      </c>
      <c r="J16" s="40"/>
      <c r="N16"/>
      <c r="O16"/>
    </row>
    <row r="17" spans="1:15" s="25" customFormat="1" ht="15" x14ac:dyDescent="0.25">
      <c r="A17" s="1"/>
      <c r="B17" s="18"/>
      <c r="C17" s="25" t="s">
        <v>49</v>
      </c>
      <c r="D17" s="39">
        <v>14.305350000000001</v>
      </c>
      <c r="E17" s="39">
        <v>18.019374207544736</v>
      </c>
      <c r="F17" s="40">
        <f t="shared" si="0"/>
        <v>0.2596248401852968</v>
      </c>
      <c r="H17" s="39">
        <v>8.5128000000000004</v>
      </c>
      <c r="I17" s="39">
        <v>15.9727</v>
      </c>
      <c r="J17" s="40">
        <f t="shared" si="1"/>
        <v>0.87631566582088138</v>
      </c>
      <c r="N17"/>
      <c r="O17"/>
    </row>
    <row r="18" spans="1:15" s="25" customFormat="1" ht="15" x14ac:dyDescent="0.25">
      <c r="A18" s="1"/>
      <c r="B18" s="18"/>
      <c r="C18" s="25" t="s">
        <v>50</v>
      </c>
      <c r="D18" s="69">
        <v>0.16511999999999999</v>
      </c>
      <c r="E18" s="69">
        <v>0</v>
      </c>
      <c r="F18" s="70"/>
      <c r="G18" s="71"/>
      <c r="H18" s="69">
        <v>0.16309999999999999</v>
      </c>
      <c r="I18" s="69">
        <v>0</v>
      </c>
      <c r="J18" s="70"/>
      <c r="N18"/>
      <c r="O18"/>
    </row>
    <row r="19" spans="1:15" s="25" customFormat="1" ht="15" x14ac:dyDescent="0.25">
      <c r="A19" s="1"/>
      <c r="B19" s="31" t="s">
        <v>52</v>
      </c>
      <c r="C19" s="30"/>
      <c r="D19" s="39">
        <v>31511.431340000014</v>
      </c>
      <c r="E19" s="39">
        <v>13013.8061</v>
      </c>
      <c r="F19" s="40">
        <f t="shared" si="0"/>
        <v>-0.58701317120176266</v>
      </c>
      <c r="H19" s="39">
        <v>12067.6477</v>
      </c>
      <c r="I19" s="39">
        <v>7014.5175999999992</v>
      </c>
      <c r="J19" s="40">
        <f t="shared" si="1"/>
        <v>-0.41873364433733018</v>
      </c>
      <c r="N19"/>
      <c r="O19"/>
    </row>
    <row r="20" spans="1:15" s="25" customFormat="1" ht="15" x14ac:dyDescent="0.25">
      <c r="A20" s="1"/>
      <c r="B20" s="18"/>
      <c r="C20" s="18" t="s">
        <v>10</v>
      </c>
      <c r="D20" s="39">
        <v>12033.313550000003</v>
      </c>
      <c r="E20" s="39">
        <v>7070.7245700000003</v>
      </c>
      <c r="F20" s="40">
        <f t="shared" si="0"/>
        <v>-0.41240419435426423</v>
      </c>
      <c r="H20" s="39">
        <v>5487.7601999999988</v>
      </c>
      <c r="I20" s="39">
        <v>4190.9416000000001</v>
      </c>
      <c r="J20" s="40">
        <f t="shared" si="1"/>
        <v>-0.23631109099847311</v>
      </c>
      <c r="N20"/>
      <c r="O20"/>
    </row>
    <row r="21" spans="1:15" s="25" customFormat="1" ht="15" x14ac:dyDescent="0.25">
      <c r="A21" s="1"/>
      <c r="B21" s="18"/>
      <c r="C21" s="18" t="s">
        <v>48</v>
      </c>
      <c r="D21" s="39">
        <v>3776.39707000001</v>
      </c>
      <c r="E21" s="39">
        <v>1428.7682</v>
      </c>
      <c r="F21" s="40">
        <f t="shared" si="0"/>
        <v>-0.62165837608808538</v>
      </c>
      <c r="H21" s="39">
        <v>1345.8330000000001</v>
      </c>
      <c r="I21" s="39">
        <v>756.73230000000001</v>
      </c>
      <c r="J21" s="40">
        <f t="shared" si="1"/>
        <v>-0.43772199076705659</v>
      </c>
      <c r="N21"/>
      <c r="O21"/>
    </row>
    <row r="22" spans="1:15" s="25" customFormat="1" ht="15" x14ac:dyDescent="0.25">
      <c r="A22" s="1"/>
      <c r="C22" s="25" t="s">
        <v>49</v>
      </c>
      <c r="D22" s="39">
        <v>14032.494130000003</v>
      </c>
      <c r="E22" s="39">
        <v>3864.5455400000001</v>
      </c>
      <c r="F22" s="40">
        <f t="shared" si="0"/>
        <v>-0.72460023826142173</v>
      </c>
      <c r="H22" s="39">
        <v>4304.2811000000002</v>
      </c>
      <c r="I22" s="39">
        <v>1612.7570999999998</v>
      </c>
      <c r="J22" s="40">
        <f t="shared" si="1"/>
        <v>-0.62531324917417686</v>
      </c>
      <c r="N22"/>
      <c r="O22"/>
    </row>
    <row r="23" spans="1:15" s="25" customFormat="1" x14ac:dyDescent="0.2">
      <c r="A23" s="1"/>
      <c r="C23" s="25" t="s">
        <v>50</v>
      </c>
      <c r="D23" s="39">
        <v>1669.2265899999998</v>
      </c>
      <c r="E23" s="39">
        <v>649.76778999999999</v>
      </c>
      <c r="F23" s="40">
        <f t="shared" si="0"/>
        <v>-0.61073721573054973</v>
      </c>
      <c r="H23" s="39">
        <v>929.77339999999992</v>
      </c>
      <c r="I23" s="39">
        <v>454.08659999999998</v>
      </c>
      <c r="J23" s="40">
        <f t="shared" si="1"/>
        <v>-0.51161584102104873</v>
      </c>
    </row>
    <row r="24" spans="1:15" s="25" customFormat="1" ht="15" thickBot="1" x14ac:dyDescent="0.25">
      <c r="A24" s="1"/>
      <c r="B24" s="36"/>
      <c r="C24" s="37"/>
      <c r="D24" s="37"/>
      <c r="E24" s="32"/>
      <c r="F24" s="32"/>
      <c r="G24" s="32"/>
      <c r="H24" s="32"/>
      <c r="I24" s="32"/>
      <c r="J24" s="32"/>
    </row>
    <row r="25" spans="1:15" s="25" customFormat="1" ht="6" customHeight="1" x14ac:dyDescent="0.2">
      <c r="A25" s="1"/>
      <c r="C25" s="1"/>
      <c r="D25" s="1"/>
      <c r="E25" s="1"/>
      <c r="F25" s="1"/>
      <c r="G25" s="1"/>
      <c r="H25" s="1"/>
      <c r="I25" s="1"/>
      <c r="J25" s="1"/>
    </row>
    <row r="26" spans="1:15" s="25" customFormat="1" x14ac:dyDescent="0.2">
      <c r="A26" s="1"/>
      <c r="B26" s="69"/>
      <c r="C26" s="74" t="s">
        <v>93</v>
      </c>
      <c r="D26" s="1"/>
      <c r="E26" s="1"/>
      <c r="F26" s="1"/>
      <c r="G26" s="1"/>
      <c r="H26" s="1"/>
      <c r="I26" s="1"/>
      <c r="J26" s="1"/>
    </row>
    <row r="27" spans="1:15" s="25" customFormat="1" ht="14.25" customHeight="1" x14ac:dyDescent="0.2">
      <c r="A27" s="1"/>
      <c r="C27" s="101"/>
      <c r="D27" s="101"/>
      <c r="E27" s="101"/>
      <c r="F27" s="101"/>
      <c r="G27" s="101"/>
      <c r="H27" s="101"/>
      <c r="I27" s="101"/>
      <c r="J27" s="101"/>
      <c r="K27" s="78"/>
      <c r="L27" s="78"/>
      <c r="M27" s="78"/>
    </row>
    <row r="28" spans="1:15" s="25" customFormat="1" x14ac:dyDescent="0.2">
      <c r="A28" s="1"/>
      <c r="C28" s="101"/>
      <c r="D28" s="101"/>
      <c r="E28" s="101"/>
      <c r="F28" s="101"/>
      <c r="G28" s="101"/>
      <c r="H28" s="101"/>
      <c r="I28" s="101"/>
      <c r="J28" s="101"/>
      <c r="K28" s="78"/>
      <c r="L28" s="78"/>
      <c r="M28" s="78"/>
    </row>
    <row r="29" spans="1:15" s="25" customFormat="1" x14ac:dyDescent="0.2">
      <c r="A29" s="1"/>
      <c r="C29" s="1"/>
      <c r="D29" s="1"/>
      <c r="E29" s="1"/>
      <c r="F29" s="1"/>
      <c r="G29" s="1"/>
      <c r="H29" s="1"/>
      <c r="I29" s="1"/>
      <c r="J29" s="1"/>
    </row>
    <row r="30" spans="1:15" s="74" customFormat="1" ht="11.25" x14ac:dyDescent="0.2">
      <c r="B30" s="75" t="s">
        <v>95</v>
      </c>
      <c r="C30" s="76"/>
    </row>
    <row r="31" spans="1:15" s="25" customFormat="1" x14ac:dyDescent="0.2">
      <c r="A31" s="1"/>
      <c r="B31" s="35"/>
      <c r="C31" s="34"/>
      <c r="D31" s="1"/>
      <c r="E31" s="1"/>
      <c r="F31" s="1"/>
      <c r="G31" s="1"/>
      <c r="H31" s="1"/>
      <c r="I31" s="1"/>
      <c r="J31" s="1"/>
    </row>
    <row r="32" spans="1:15" x14ac:dyDescent="0.2">
      <c r="B32" s="34"/>
      <c r="C32" s="34"/>
    </row>
    <row r="33" spans="1:3" x14ac:dyDescent="0.2">
      <c r="B33" s="34"/>
      <c r="C33" s="34"/>
    </row>
    <row r="34" spans="1:3" x14ac:dyDescent="0.2">
      <c r="A34" s="34"/>
    </row>
    <row r="35" spans="1:3" x14ac:dyDescent="0.2">
      <c r="A35" s="34"/>
    </row>
    <row r="36" spans="1:3" x14ac:dyDescent="0.2">
      <c r="A36" s="34"/>
    </row>
    <row r="37" spans="1:3" x14ac:dyDescent="0.2">
      <c r="A37" s="34"/>
    </row>
  </sheetData>
  <mergeCells count="1">
    <mergeCell ref="C27:J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0"/>
  <sheetViews>
    <sheetView showGridLines="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1" width="9.140625" style="1"/>
    <col min="12" max="12" width="24.7109375" style="1" customWidth="1"/>
    <col min="13" max="13" width="29.7109375" style="1" bestFit="1" customWidth="1"/>
    <col min="14" max="16384" width="9.140625" style="1"/>
  </cols>
  <sheetData>
    <row r="1" spans="1:13" ht="15" x14ac:dyDescent="0.25">
      <c r="A1" s="3" t="s">
        <v>109</v>
      </c>
    </row>
    <row r="2" spans="1:13" x14ac:dyDescent="0.2">
      <c r="A2" s="50" t="s">
        <v>78</v>
      </c>
    </row>
    <row r="4" spans="1:13" ht="15.75" thickBot="1" x14ac:dyDescent="0.3">
      <c r="L4"/>
      <c r="M4"/>
    </row>
    <row r="5" spans="1:13" s="25" customFormat="1" ht="15" x14ac:dyDescent="0.25">
      <c r="A5" s="1"/>
      <c r="B5" s="6"/>
      <c r="C5" s="6"/>
      <c r="D5" s="10" t="s">
        <v>7</v>
      </c>
      <c r="E5" s="8"/>
      <c r="F5" s="8"/>
      <c r="G5" s="9"/>
      <c r="H5" s="10" t="s">
        <v>54</v>
      </c>
      <c r="I5" s="8"/>
      <c r="J5" s="8"/>
      <c r="L5"/>
      <c r="M5"/>
    </row>
    <row r="6" spans="1:13" s="25" customFormat="1" ht="15" x14ac:dyDescent="0.25">
      <c r="A6" s="1"/>
      <c r="B6" s="11"/>
      <c r="C6" s="11"/>
      <c r="D6" s="11">
        <v>2019</v>
      </c>
      <c r="E6" s="11">
        <v>2020</v>
      </c>
      <c r="F6" s="12" t="s">
        <v>8</v>
      </c>
      <c r="G6" s="11"/>
      <c r="H6" s="13">
        <v>2019</v>
      </c>
      <c r="I6" s="11">
        <v>2020</v>
      </c>
      <c r="J6" s="12" t="s">
        <v>8</v>
      </c>
      <c r="L6"/>
      <c r="M6"/>
    </row>
    <row r="7" spans="1:13" s="25" customFormat="1" ht="15" x14ac:dyDescent="0.25">
      <c r="A7" s="1"/>
      <c r="B7" s="5"/>
      <c r="C7" s="5"/>
      <c r="D7" s="14"/>
      <c r="E7" s="14"/>
      <c r="F7" s="14"/>
      <c r="G7" s="14"/>
      <c r="H7" s="15"/>
      <c r="I7" s="14"/>
      <c r="J7" s="14"/>
      <c r="L7"/>
      <c r="M7"/>
    </row>
    <row r="8" spans="1:13" s="25" customFormat="1" ht="15" x14ac:dyDescent="0.25">
      <c r="A8" s="1"/>
      <c r="B8" s="17" t="s">
        <v>17</v>
      </c>
      <c r="C8" s="5"/>
      <c r="D8" s="39">
        <v>60965.540889999997</v>
      </c>
      <c r="E8" s="39">
        <v>35127.779744207546</v>
      </c>
      <c r="F8" s="40">
        <f t="shared" ref="F8:F14" si="0">IFERROR((E8-D8)/D8," ")</f>
        <v>-0.42380926616252729</v>
      </c>
      <c r="G8" s="73"/>
      <c r="H8" s="39">
        <f>SUM(H9:H13)</f>
        <v>27139.773399999995</v>
      </c>
      <c r="I8" s="39">
        <f>SUM(I9:I13)</f>
        <v>26276.323199999999</v>
      </c>
      <c r="J8" s="40">
        <f t="shared" ref="J8:J37" si="1">IFERROR((I8-H8)/H8," ")</f>
        <v>-3.1814937703201158E-2</v>
      </c>
      <c r="L8"/>
      <c r="M8"/>
    </row>
    <row r="9" spans="1:13" s="25" customFormat="1" ht="15" x14ac:dyDescent="0.25">
      <c r="A9" s="1"/>
      <c r="B9" s="5"/>
      <c r="C9" s="25" t="s">
        <v>62</v>
      </c>
      <c r="D9" s="39">
        <v>11826.068830000002</v>
      </c>
      <c r="E9" s="39">
        <v>5357.8955442075448</v>
      </c>
      <c r="F9" s="40">
        <f t="shared" si="0"/>
        <v>-0.5469419617602933</v>
      </c>
      <c r="G9" s="14"/>
      <c r="H9" s="39">
        <f t="shared" ref="H9:I13" si="2">SUM(H15,H21,H27,H33)</f>
        <v>4098.3436999999994</v>
      </c>
      <c r="I9" s="39">
        <f t="shared" si="2"/>
        <v>2533.8879999999995</v>
      </c>
      <c r="J9" s="40">
        <f t="shared" si="1"/>
        <v>-0.38172877008826767</v>
      </c>
      <c r="L9"/>
      <c r="M9"/>
    </row>
    <row r="10" spans="1:13" s="25" customFormat="1" ht="15" x14ac:dyDescent="0.25">
      <c r="A10" s="1"/>
      <c r="B10" s="5"/>
      <c r="C10" s="25" t="s">
        <v>63</v>
      </c>
      <c r="D10" s="39">
        <v>4376.0181299999995</v>
      </c>
      <c r="E10" s="39">
        <v>1894.1965900000002</v>
      </c>
      <c r="F10" s="40">
        <f t="shared" si="0"/>
        <v>-0.56714151227705245</v>
      </c>
      <c r="G10" s="14"/>
      <c r="H10" s="39">
        <f t="shared" si="2"/>
        <v>1578.8116</v>
      </c>
      <c r="I10" s="39">
        <f t="shared" si="2"/>
        <v>999.6361999999998</v>
      </c>
      <c r="J10" s="40">
        <f t="shared" si="1"/>
        <v>-0.36684263024163249</v>
      </c>
      <c r="L10"/>
      <c r="M10"/>
    </row>
    <row r="11" spans="1:13" s="25" customFormat="1" ht="15" x14ac:dyDescent="0.25">
      <c r="A11" s="1"/>
      <c r="C11" s="25" t="s">
        <v>64</v>
      </c>
      <c r="D11" s="39">
        <v>5155.2393999999995</v>
      </c>
      <c r="E11" s="39">
        <v>2921.5168799999997</v>
      </c>
      <c r="F11" s="40">
        <f t="shared" si="0"/>
        <v>-0.43329171483287471</v>
      </c>
      <c r="H11" s="39">
        <f t="shared" si="2"/>
        <v>2385.6614999999997</v>
      </c>
      <c r="I11" s="39">
        <f t="shared" si="2"/>
        <v>1619.3173000000002</v>
      </c>
      <c r="J11" s="40">
        <f t="shared" si="1"/>
        <v>-0.32122922719757169</v>
      </c>
      <c r="L11"/>
      <c r="M11"/>
    </row>
    <row r="12" spans="1:13" s="25" customFormat="1" ht="15" x14ac:dyDescent="0.25">
      <c r="A12" s="1"/>
      <c r="C12" s="25" t="s">
        <v>65</v>
      </c>
      <c r="D12" s="39">
        <v>17229.711119999993</v>
      </c>
      <c r="E12" s="39">
        <v>8650.4405200000001</v>
      </c>
      <c r="F12" s="40">
        <f t="shared" si="0"/>
        <v>-0.49793467460062651</v>
      </c>
      <c r="H12" s="39">
        <f t="shared" si="2"/>
        <v>7138.3135999999977</v>
      </c>
      <c r="I12" s="39">
        <f t="shared" si="2"/>
        <v>4548.9799000000003</v>
      </c>
      <c r="J12" s="40">
        <f t="shared" si="1"/>
        <v>-0.36273745384343975</v>
      </c>
      <c r="L12"/>
      <c r="M12"/>
    </row>
    <row r="13" spans="1:13" s="25" customFormat="1" x14ac:dyDescent="0.2">
      <c r="A13" s="1"/>
      <c r="C13" s="25" t="s">
        <v>66</v>
      </c>
      <c r="D13" s="39">
        <v>22378.503410000005</v>
      </c>
      <c r="E13" s="39">
        <v>16303.730210000002</v>
      </c>
      <c r="F13" s="40">
        <f t="shared" si="0"/>
        <v>-0.27145573985458943</v>
      </c>
      <c r="H13" s="39">
        <f t="shared" si="2"/>
        <v>11938.642999999998</v>
      </c>
      <c r="I13" s="39">
        <f t="shared" si="2"/>
        <v>16574.501799999998</v>
      </c>
      <c r="J13" s="40">
        <f t="shared" si="1"/>
        <v>0.38830701278193852</v>
      </c>
    </row>
    <row r="14" spans="1:13" s="25" customFormat="1" x14ac:dyDescent="0.2">
      <c r="A14" s="1"/>
      <c r="B14" s="17" t="s">
        <v>14</v>
      </c>
      <c r="C14" s="1"/>
      <c r="D14" s="39">
        <v>22630.521389999998</v>
      </c>
      <c r="E14" s="39">
        <v>17485.142599999999</v>
      </c>
      <c r="F14" s="40">
        <f t="shared" si="0"/>
        <v>-0.22736457111737801</v>
      </c>
      <c r="G14" s="1"/>
      <c r="H14" s="39">
        <f>SUM(H15:H19)</f>
        <v>9949.0587999999989</v>
      </c>
      <c r="I14" s="39">
        <f>SUM(I15:I19)</f>
        <v>13751.0646</v>
      </c>
      <c r="J14" s="40">
        <f t="shared" si="1"/>
        <v>0.38214728412299676</v>
      </c>
    </row>
    <row r="15" spans="1:13" x14ac:dyDescent="0.2">
      <c r="C15" s="25" t="s">
        <v>62</v>
      </c>
      <c r="D15" s="39">
        <v>6217.2109900000005</v>
      </c>
      <c r="E15" s="39">
        <v>3570.4681299999997</v>
      </c>
      <c r="F15" s="40">
        <f t="shared" ref="F15:F19" si="3">IFERROR((E15-D15)/D15," ")</f>
        <v>-0.42571224689931275</v>
      </c>
      <c r="H15" s="39">
        <f>'[1]Table 4'!O10</f>
        <v>2548.5949000000001</v>
      </c>
      <c r="I15" s="39">
        <f>'[1]Table 4'!P10</f>
        <v>1818.9519999999995</v>
      </c>
      <c r="J15" s="40">
        <f t="shared" si="1"/>
        <v>-0.28629222321680092</v>
      </c>
    </row>
    <row r="16" spans="1:13" x14ac:dyDescent="0.2">
      <c r="C16" s="25" t="s">
        <v>63</v>
      </c>
      <c r="D16" s="39">
        <v>2225.2655799999998</v>
      </c>
      <c r="E16" s="39">
        <v>1313.2063800000003</v>
      </c>
      <c r="F16" s="40">
        <f t="shared" si="3"/>
        <v>-0.40986532492899097</v>
      </c>
      <c r="H16" s="39">
        <f>'[1]Table 4'!O11</f>
        <v>925.83789999999999</v>
      </c>
      <c r="I16" s="39">
        <f>'[1]Table 4'!P11</f>
        <v>700.9622999999998</v>
      </c>
      <c r="J16" s="40">
        <f t="shared" si="1"/>
        <v>-0.24288873894663437</v>
      </c>
    </row>
    <row r="17" spans="2:10" x14ac:dyDescent="0.2">
      <c r="C17" s="25" t="s">
        <v>64</v>
      </c>
      <c r="D17" s="39">
        <v>3490.0710099999997</v>
      </c>
      <c r="E17" s="39">
        <v>2275.8441199999997</v>
      </c>
      <c r="F17" s="40">
        <f t="shared" si="3"/>
        <v>-0.34790893552621444</v>
      </c>
      <c r="H17" s="39">
        <f>'[1]Table 4'!O12</f>
        <v>1735.6506999999999</v>
      </c>
      <c r="I17" s="39">
        <f>'[1]Table 4'!P12</f>
        <v>1319.43</v>
      </c>
      <c r="J17" s="40">
        <f t="shared" si="1"/>
        <v>-0.23980671917454352</v>
      </c>
    </row>
    <row r="18" spans="2:10" x14ac:dyDescent="0.2">
      <c r="C18" s="25" t="s">
        <v>65</v>
      </c>
      <c r="D18" s="39">
        <v>3680.3630299999991</v>
      </c>
      <c r="E18" s="39">
        <v>2495.2490899999993</v>
      </c>
      <c r="F18" s="40">
        <f t="shared" si="3"/>
        <v>-0.32201006540379251</v>
      </c>
      <c r="H18" s="39">
        <f>'[1]Table 4'!O13</f>
        <v>1523.8846000000003</v>
      </c>
      <c r="I18" s="39">
        <f>'[1]Table 4'!P13</f>
        <v>1262.1200000000003</v>
      </c>
      <c r="J18" s="40">
        <f t="shared" si="1"/>
        <v>-0.17177455563236213</v>
      </c>
    </row>
    <row r="19" spans="2:10" x14ac:dyDescent="0.2">
      <c r="C19" s="25" t="s">
        <v>66</v>
      </c>
      <c r="D19" s="39">
        <v>7017.6107799999991</v>
      </c>
      <c r="E19" s="39">
        <v>7830.3748800000003</v>
      </c>
      <c r="F19" s="40">
        <f t="shared" si="3"/>
        <v>0.1158177797942794</v>
      </c>
      <c r="H19" s="39">
        <f>'[1]Table 4'!O14</f>
        <v>3215.0906999999997</v>
      </c>
      <c r="I19" s="39">
        <f>'[1]Table 4'!P14</f>
        <v>8649.6003000000001</v>
      </c>
      <c r="J19" s="40">
        <f t="shared" si="1"/>
        <v>1.690312998012778</v>
      </c>
    </row>
    <row r="20" spans="2:10" x14ac:dyDescent="0.2">
      <c r="B20" s="17" t="s">
        <v>19</v>
      </c>
      <c r="D20" s="39">
        <v>4224.3220000000001</v>
      </c>
      <c r="E20" s="39">
        <v>1587.9210499999999</v>
      </c>
      <c r="F20" s="40">
        <f t="shared" ref="F20:F25" si="4">IFERROR((E20-D20)/D20," ")</f>
        <v>-0.62410037634441695</v>
      </c>
      <c r="H20" s="39">
        <f>SUM(H21:H25)</f>
        <v>1626.2142000000001</v>
      </c>
      <c r="I20" s="39">
        <f>SUM(I21:I25)</f>
        <v>869.2376999999999</v>
      </c>
      <c r="J20" s="40">
        <f t="shared" si="1"/>
        <v>-0.46548388275050123</v>
      </c>
    </row>
    <row r="21" spans="2:10" x14ac:dyDescent="0.2">
      <c r="C21" s="25" t="s">
        <v>62</v>
      </c>
      <c r="D21" s="39">
        <v>430.42825000000005</v>
      </c>
      <c r="E21" s="39">
        <v>140.01848000000001</v>
      </c>
      <c r="F21" s="40">
        <f t="shared" si="4"/>
        <v>-0.67469960440561227</v>
      </c>
      <c r="H21" s="39">
        <f>'[1]Table 4'!O16</f>
        <v>167.90870000000001</v>
      </c>
      <c r="I21" s="39">
        <f>'[1]Table 4'!P16</f>
        <v>80.697099999999992</v>
      </c>
      <c r="J21" s="40">
        <f t="shared" si="1"/>
        <v>-0.51939893525469505</v>
      </c>
    </row>
    <row r="22" spans="2:10" x14ac:dyDescent="0.2">
      <c r="C22" s="25" t="s">
        <v>63</v>
      </c>
      <c r="D22" s="39">
        <v>253.39251000000002</v>
      </c>
      <c r="E22" s="39">
        <v>42.088070000000002</v>
      </c>
      <c r="F22" s="40">
        <f t="shared" si="4"/>
        <v>-0.83390168083500171</v>
      </c>
      <c r="H22" s="39">
        <f>'[1]Table 4'!O17</f>
        <v>95.017399999999995</v>
      </c>
      <c r="I22" s="39">
        <f>'[1]Table 4'!P17</f>
        <v>24.843699999999998</v>
      </c>
      <c r="J22" s="40">
        <f t="shared" si="1"/>
        <v>-0.7385352577527905</v>
      </c>
    </row>
    <row r="23" spans="2:10" x14ac:dyDescent="0.2">
      <c r="C23" s="25" t="s">
        <v>64</v>
      </c>
      <c r="D23" s="39">
        <v>465.35336999999998</v>
      </c>
      <c r="E23" s="39">
        <v>239.83825000000002</v>
      </c>
      <c r="F23" s="40">
        <f t="shared" si="4"/>
        <v>-0.48461047998857293</v>
      </c>
      <c r="H23" s="39">
        <f>'[1]Table 4'!O18</f>
        <v>177.88890000000001</v>
      </c>
      <c r="I23" s="39">
        <f>'[1]Table 4'!P18</f>
        <v>123.8253</v>
      </c>
      <c r="J23" s="40">
        <f t="shared" si="1"/>
        <v>-0.30391778239114414</v>
      </c>
    </row>
    <row r="24" spans="2:10" x14ac:dyDescent="0.2">
      <c r="C24" s="25" t="s">
        <v>65</v>
      </c>
      <c r="D24" s="39">
        <v>2946.6997999999999</v>
      </c>
      <c r="E24" s="39">
        <v>1133.84366</v>
      </c>
      <c r="F24" s="40">
        <f t="shared" si="4"/>
        <v>-0.61521575424819319</v>
      </c>
      <c r="H24" s="39">
        <f>'[1]Table 4'!O19</f>
        <v>1116.9458</v>
      </c>
      <c r="I24" s="39">
        <f>'[1]Table 4'!P19</f>
        <v>610.24009999999998</v>
      </c>
      <c r="J24" s="40">
        <f t="shared" si="1"/>
        <v>-0.45365289882463411</v>
      </c>
    </row>
    <row r="25" spans="2:10" x14ac:dyDescent="0.2">
      <c r="C25" s="25" t="s">
        <v>66</v>
      </c>
      <c r="D25" s="39">
        <v>128.44807</v>
      </c>
      <c r="E25" s="39">
        <v>32.13259</v>
      </c>
      <c r="F25" s="40">
        <f t="shared" si="4"/>
        <v>-0.74983983799834442</v>
      </c>
      <c r="H25" s="39">
        <f>'[1]Table 4'!O20</f>
        <v>68.453400000000002</v>
      </c>
      <c r="I25" s="39">
        <f>'[1]Table 4'!P20</f>
        <v>29.631499999999999</v>
      </c>
      <c r="J25" s="40">
        <f t="shared" si="1"/>
        <v>-0.56712887891616781</v>
      </c>
    </row>
    <row r="26" spans="2:10" x14ac:dyDescent="0.2">
      <c r="B26" s="17" t="s">
        <v>20</v>
      </c>
      <c r="D26" s="39">
        <v>32158.436610000004</v>
      </c>
      <c r="E26" s="39">
        <v>15200.644694207547</v>
      </c>
      <c r="F26" s="40">
        <f t="shared" ref="F26:F31" si="5">IFERROR((E26-D26)/D26," ")</f>
        <v>-0.52732015929279508</v>
      </c>
      <c r="H26" s="39">
        <f>SUM(H27:H31)</f>
        <v>14521.856999999996</v>
      </c>
      <c r="I26" s="39">
        <f>SUM(I27:I31)</f>
        <v>11109.995499999997</v>
      </c>
      <c r="J26" s="40">
        <f t="shared" si="1"/>
        <v>-0.2349466394001814</v>
      </c>
    </row>
    <row r="27" spans="2:10" x14ac:dyDescent="0.2">
      <c r="C27" s="25" t="s">
        <v>62</v>
      </c>
      <c r="D27" s="39">
        <v>4472.5119000000004</v>
      </c>
      <c r="E27" s="39">
        <v>1305.4825642075448</v>
      </c>
      <c r="F27" s="40">
        <f t="shared" si="5"/>
        <v>-0.70810976171856699</v>
      </c>
      <c r="H27" s="39">
        <f>'[1]Table 4'!O22</f>
        <v>1017.1037999999999</v>
      </c>
      <c r="I27" s="39">
        <f>'[1]Table 4'!P22</f>
        <v>421.82080000000013</v>
      </c>
      <c r="J27" s="40">
        <f t="shared" si="1"/>
        <v>-0.58527261426021593</v>
      </c>
    </row>
    <row r="28" spans="2:10" x14ac:dyDescent="0.2">
      <c r="C28" s="25" t="s">
        <v>63</v>
      </c>
      <c r="D28" s="39">
        <v>1661.3842299999999</v>
      </c>
      <c r="E28" s="39">
        <v>344.68642999999997</v>
      </c>
      <c r="F28" s="40">
        <f t="shared" si="5"/>
        <v>-0.79253057554302175</v>
      </c>
      <c r="H28" s="39">
        <f>'[1]Table 4'!O23</f>
        <v>410.72090000000003</v>
      </c>
      <c r="I28" s="39">
        <f>'[1]Table 4'!P23</f>
        <v>136.70029999999997</v>
      </c>
      <c r="J28" s="40">
        <f t="shared" si="1"/>
        <v>-0.66716984696907322</v>
      </c>
    </row>
    <row r="29" spans="2:10" x14ac:dyDescent="0.2">
      <c r="C29" s="25" t="s">
        <v>64</v>
      </c>
      <c r="D29" s="39">
        <v>1106.43415</v>
      </c>
      <c r="E29" s="39">
        <v>382.70355000000001</v>
      </c>
      <c r="F29" s="40">
        <f t="shared" si="5"/>
        <v>-0.65411086597426527</v>
      </c>
      <c r="H29" s="39">
        <f>'[1]Table 4'!O24</f>
        <v>410.92770000000002</v>
      </c>
      <c r="I29" s="39">
        <f>'[1]Table 4'!P24</f>
        <v>160.35460000000003</v>
      </c>
      <c r="J29" s="40">
        <f t="shared" si="1"/>
        <v>-0.60977417681991253</v>
      </c>
    </row>
    <row r="30" spans="2:10" x14ac:dyDescent="0.2">
      <c r="C30" s="25" t="s">
        <v>65</v>
      </c>
      <c r="D30" s="39">
        <v>10513.276689999997</v>
      </c>
      <c r="E30" s="39">
        <v>4906.2493900000009</v>
      </c>
      <c r="F30" s="40">
        <f t="shared" si="5"/>
        <v>-0.53332823489115244</v>
      </c>
      <c r="H30" s="39">
        <f>'[1]Table 4'!O25</f>
        <v>4432.153199999997</v>
      </c>
      <c r="I30" s="39">
        <f>'[1]Table 4'!P25</f>
        <v>2582.4226999999996</v>
      </c>
      <c r="J30" s="40">
        <f t="shared" si="1"/>
        <v>-0.41734353857623846</v>
      </c>
    </row>
    <row r="31" spans="2:10" x14ac:dyDescent="0.2">
      <c r="C31" s="25" t="s">
        <v>66</v>
      </c>
      <c r="D31" s="39">
        <v>14404.829640000005</v>
      </c>
      <c r="E31" s="39">
        <v>8261.5227600000017</v>
      </c>
      <c r="F31" s="40">
        <f t="shared" si="5"/>
        <v>-0.42647549700560022</v>
      </c>
      <c r="H31" s="39">
        <f>'[1]Table 4'!O26</f>
        <v>8250.9513999999999</v>
      </c>
      <c r="I31" s="39">
        <f>'[1]Table 4'!P26</f>
        <v>7808.6970999999976</v>
      </c>
      <c r="J31" s="40">
        <f t="shared" si="1"/>
        <v>-5.3600400555019911E-2</v>
      </c>
    </row>
    <row r="32" spans="2:10" x14ac:dyDescent="0.2">
      <c r="B32" s="17" t="s">
        <v>21</v>
      </c>
      <c r="D32" s="39">
        <v>1952.26089</v>
      </c>
      <c r="E32" s="39">
        <v>854.07139999999993</v>
      </c>
      <c r="F32" s="40">
        <f t="shared" ref="F32:F37" si="6">IFERROR((E32-D32)/D32," ")</f>
        <v>-0.56252189224566196</v>
      </c>
      <c r="H32" s="39">
        <f>SUM(H33:H37)</f>
        <v>1042.6433999999999</v>
      </c>
      <c r="I32" s="39">
        <f>SUM(I33:I37)</f>
        <v>546.02539999999999</v>
      </c>
      <c r="J32" s="40">
        <f t="shared" si="1"/>
        <v>-0.47630666438784341</v>
      </c>
    </row>
    <row r="33" spans="2:10" x14ac:dyDescent="0.2">
      <c r="C33" s="25" t="s">
        <v>62</v>
      </c>
      <c r="D33" s="39">
        <v>705.91768999999999</v>
      </c>
      <c r="E33" s="39">
        <v>341.92636999999996</v>
      </c>
      <c r="F33" s="40">
        <f t="shared" si="6"/>
        <v>-0.51562855720473588</v>
      </c>
      <c r="H33" s="39">
        <f>'[1]Table 4'!O28</f>
        <v>364.73629999999997</v>
      </c>
      <c r="I33" s="39">
        <f>'[1]Table 4'!P28</f>
        <v>212.41809999999998</v>
      </c>
      <c r="J33" s="40">
        <f t="shared" si="1"/>
        <v>-0.41761184724415967</v>
      </c>
    </row>
    <row r="34" spans="2:10" x14ac:dyDescent="0.2">
      <c r="C34" s="25" t="s">
        <v>63</v>
      </c>
      <c r="D34" s="39">
        <v>235.97581</v>
      </c>
      <c r="E34" s="39">
        <v>194.21571</v>
      </c>
      <c r="F34" s="40">
        <f t="shared" si="6"/>
        <v>-0.17696771546202128</v>
      </c>
      <c r="H34" s="39">
        <f>'[1]Table 4'!O29</f>
        <v>147.2354</v>
      </c>
      <c r="I34" s="39">
        <f>'[1]Table 4'!P29</f>
        <v>137.12990000000002</v>
      </c>
      <c r="J34" s="40">
        <f t="shared" si="1"/>
        <v>-6.8634988596492266E-2</v>
      </c>
    </row>
    <row r="35" spans="2:10" x14ac:dyDescent="0.2">
      <c r="C35" s="25" t="s">
        <v>64</v>
      </c>
      <c r="D35" s="39">
        <v>93.380870000000002</v>
      </c>
      <c r="E35" s="39">
        <v>23.130960000000002</v>
      </c>
      <c r="F35" s="40">
        <f t="shared" si="6"/>
        <v>-0.75229444746017038</v>
      </c>
      <c r="H35" s="39">
        <f>'[1]Table 4'!O30</f>
        <v>61.194200000000002</v>
      </c>
      <c r="I35" s="39">
        <f>'[1]Table 4'!P30</f>
        <v>15.7074</v>
      </c>
      <c r="J35" s="40">
        <f t="shared" si="1"/>
        <v>-0.74331881125989063</v>
      </c>
    </row>
    <row r="36" spans="2:10" x14ac:dyDescent="0.2">
      <c r="C36" s="25" t="s">
        <v>65</v>
      </c>
      <c r="D36" s="39">
        <v>89.371600000000001</v>
      </c>
      <c r="E36" s="39">
        <v>115.09838000000001</v>
      </c>
      <c r="F36" s="40">
        <f t="shared" si="6"/>
        <v>0.28786303478957526</v>
      </c>
      <c r="H36" s="39">
        <f>'[1]Table 4'!O31</f>
        <v>65.33</v>
      </c>
      <c r="I36" s="39">
        <f>'[1]Table 4'!P31</f>
        <v>94.197100000000006</v>
      </c>
      <c r="J36" s="40">
        <f t="shared" si="1"/>
        <v>0.44186591152609839</v>
      </c>
    </row>
    <row r="37" spans="2:10" x14ac:dyDescent="0.2">
      <c r="C37" s="25" t="s">
        <v>66</v>
      </c>
      <c r="D37" s="39">
        <v>827.61491999999998</v>
      </c>
      <c r="E37" s="39">
        <v>179.69998000000001</v>
      </c>
      <c r="F37" s="40">
        <f t="shared" si="6"/>
        <v>-0.78287005749002203</v>
      </c>
      <c r="H37" s="39">
        <f>'[1]Table 4'!O32</f>
        <v>404.14749999999998</v>
      </c>
      <c r="I37" s="39">
        <f>'[1]Table 4'!P32</f>
        <v>86.572900000000004</v>
      </c>
      <c r="J37" s="40">
        <f t="shared" si="1"/>
        <v>-0.7857888518424585</v>
      </c>
    </row>
    <row r="38" spans="2:10" ht="15" thickBot="1" x14ac:dyDescent="0.25">
      <c r="B38" s="32"/>
      <c r="C38" s="32"/>
      <c r="D38" s="57"/>
      <c r="E38" s="32"/>
      <c r="F38" s="32"/>
      <c r="G38" s="32"/>
      <c r="H38" s="57"/>
      <c r="I38" s="57"/>
      <c r="J38" s="32"/>
    </row>
    <row r="40" spans="2:10" s="74" customFormat="1" ht="12.75" customHeight="1" x14ac:dyDescent="0.2">
      <c r="B40" s="75" t="s">
        <v>95</v>
      </c>
    </row>
  </sheetData>
  <pageMargins left="0.7" right="0.7" top="0.75" bottom="0.75" header="0.3" footer="0.3"/>
  <ignoredErrors>
    <ignoredError sqref="F20:G3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
  <sheetViews>
    <sheetView workbookViewId="0">
      <selection activeCell="X8" sqref="X8"/>
    </sheetView>
  </sheetViews>
  <sheetFormatPr defaultRowHeight="15" x14ac:dyDescent="0.25"/>
  <cols>
    <col min="1" max="1" width="2.85546875" style="58" customWidth="1"/>
    <col min="2" max="13" width="9.140625" style="58"/>
    <col min="14" max="14" width="9.5703125" style="58" bestFit="1" customWidth="1"/>
    <col min="15" max="16384" width="9.140625" style="58"/>
  </cols>
  <sheetData>
    <row r="1" spans="2:25" x14ac:dyDescent="0.25">
      <c r="B1" s="61"/>
      <c r="C1" s="102" t="s">
        <v>85</v>
      </c>
      <c r="D1" s="102"/>
      <c r="E1" s="102"/>
      <c r="F1" s="102"/>
      <c r="G1" s="61"/>
      <c r="H1" s="61"/>
      <c r="I1" s="102" t="s">
        <v>86</v>
      </c>
      <c r="J1" s="102"/>
      <c r="K1" s="102"/>
      <c r="L1" s="102"/>
      <c r="M1" s="61"/>
      <c r="N1" s="61"/>
      <c r="O1" s="102" t="s">
        <v>87</v>
      </c>
      <c r="P1" s="102"/>
      <c r="Q1" s="102"/>
      <c r="R1" s="102"/>
      <c r="S1" s="61"/>
      <c r="T1" s="61"/>
      <c r="U1" s="102" t="s">
        <v>87</v>
      </c>
      <c r="V1" s="102"/>
      <c r="W1" s="102"/>
      <c r="X1" s="102"/>
      <c r="Y1" s="61"/>
    </row>
    <row r="2" spans="2:25" x14ac:dyDescent="0.25">
      <c r="B2" s="62"/>
      <c r="C2" s="63" t="s">
        <v>79</v>
      </c>
      <c r="D2" s="63" t="s">
        <v>80</v>
      </c>
      <c r="E2" s="63" t="s">
        <v>81</v>
      </c>
      <c r="F2" s="63" t="s">
        <v>82</v>
      </c>
      <c r="G2" s="63"/>
      <c r="H2" s="63"/>
      <c r="I2" s="63" t="s">
        <v>79</v>
      </c>
      <c r="J2" s="63" t="s">
        <v>80</v>
      </c>
      <c r="K2" s="63" t="s">
        <v>81</v>
      </c>
      <c r="L2" s="63" t="s">
        <v>82</v>
      </c>
      <c r="M2" s="63"/>
      <c r="N2" s="63"/>
      <c r="O2" s="63" t="s">
        <v>79</v>
      </c>
      <c r="P2" s="63" t="s">
        <v>80</v>
      </c>
      <c r="Q2" s="63" t="s">
        <v>81</v>
      </c>
      <c r="R2" s="63" t="s">
        <v>82</v>
      </c>
      <c r="S2" s="63"/>
      <c r="T2" s="63"/>
      <c r="U2" s="63" t="s">
        <v>79</v>
      </c>
      <c r="V2" s="63" t="s">
        <v>80</v>
      </c>
      <c r="W2" s="63" t="s">
        <v>81</v>
      </c>
      <c r="X2" s="63" t="s">
        <v>82</v>
      </c>
      <c r="Y2" s="63"/>
    </row>
    <row r="3" spans="2:25" ht="15" customHeight="1" x14ac:dyDescent="0.25">
      <c r="B3" s="59" t="s">
        <v>83</v>
      </c>
      <c r="C3" s="64">
        <f>'Table 1'!$D$8</f>
        <v>60965.540890000011</v>
      </c>
      <c r="D3" s="64">
        <f>'Table 2'!$D$8</f>
        <v>60965.540890000011</v>
      </c>
      <c r="E3" s="64">
        <f>'Table 3'!$D$8</f>
        <v>60965.540890000018</v>
      </c>
      <c r="F3" s="64">
        <f>'Table 1'!$D$8</f>
        <v>60965.540890000011</v>
      </c>
      <c r="G3" s="65" t="str">
        <f>IF(MIN(C3:F3)=MAX(C3:F3),"OK","Issue")</f>
        <v>OK</v>
      </c>
      <c r="H3" s="65"/>
      <c r="I3" s="64">
        <f>'Table 1'!$E$8</f>
        <v>35127.779744207546</v>
      </c>
      <c r="J3" s="64">
        <f>'Table 2'!$E$8</f>
        <v>35127.779744207553</v>
      </c>
      <c r="K3" s="64">
        <f>'Table 3'!$E$8</f>
        <v>35127.779744207546</v>
      </c>
      <c r="L3" s="64">
        <f>'Table 4'!$E$8</f>
        <v>35127.779744207546</v>
      </c>
      <c r="M3" s="65" t="str">
        <f>IF(MIN(I3:L3)=MAX(I3:L3),"OK","Issue")</f>
        <v>Issue</v>
      </c>
      <c r="N3" s="79">
        <f>(MIN(I3:L3)-MAX(I3:L3))</f>
        <v>-7.2759576141834259E-12</v>
      </c>
      <c r="O3" s="64">
        <f>'Table 1'!$H$8</f>
        <v>27139.773400000002</v>
      </c>
      <c r="P3" s="64">
        <f>'Table 2'!$H$8</f>
        <v>27139.773399999998</v>
      </c>
      <c r="Q3" s="64">
        <f>'Table 3'!$H$8</f>
        <v>27139.773399999998</v>
      </c>
      <c r="R3" s="64">
        <f>'Table 1'!$H$8</f>
        <v>27139.773400000002</v>
      </c>
      <c r="S3" s="65" t="str">
        <f>IF(MIN(O3:R3)=MAX(O3:R3),"OK","Issue")</f>
        <v>OK</v>
      </c>
      <c r="T3" s="65">
        <f>MIN(O3:R3)-MAX(O3:R3)</f>
        <v>0</v>
      </c>
      <c r="U3" s="64">
        <f>'Table 1'!$I$8</f>
        <v>26276.323199999995</v>
      </c>
      <c r="V3" s="64">
        <f>'Table 2'!$I$8</f>
        <v>26276.323199999999</v>
      </c>
      <c r="W3" s="64">
        <f>'Table 3'!$I$8</f>
        <v>26276.323199999999</v>
      </c>
      <c r="X3" s="64">
        <f>'Table 1'!$I$8</f>
        <v>26276.323199999995</v>
      </c>
      <c r="Y3" s="65" t="str">
        <f>IF(MIN(U3:X3)=MAX(U3:X3),"OK","Issue")</f>
        <v>OK</v>
      </c>
    </row>
    <row r="4" spans="2:25" x14ac:dyDescent="0.25">
      <c r="B4" s="59" t="s">
        <v>10</v>
      </c>
      <c r="C4" s="64">
        <f>'Table 1'!$D$21</f>
        <v>22630.521390000002</v>
      </c>
      <c r="D4" s="64">
        <f>'Table 2'!$D$10</f>
        <v>22630.521389999998</v>
      </c>
      <c r="E4" s="64"/>
      <c r="F4" s="64">
        <f>'Table 4'!$D$14</f>
        <v>22630.521389999998</v>
      </c>
      <c r="G4" s="65" t="str">
        <f t="shared" ref="G4:G7" si="0">IF(MIN(C4:F4)=MAX(C4:F4),"OK","Issue")</f>
        <v>OK</v>
      </c>
      <c r="H4" s="65"/>
      <c r="I4" s="64">
        <f>'Table 1'!$E$21</f>
        <v>17485.142600000003</v>
      </c>
      <c r="J4" s="64">
        <f>'Table 2'!$E$10</f>
        <v>17485.142600000003</v>
      </c>
      <c r="K4" s="64"/>
      <c r="L4" s="64">
        <f>'Table 4'!$E$14</f>
        <v>17485.142599999999</v>
      </c>
      <c r="M4" s="65" t="str">
        <f t="shared" ref="M4:M7" si="1">IF(MIN(I4:L4)=MAX(I4:L4),"OK","Issue")</f>
        <v>OK</v>
      </c>
      <c r="N4" s="79">
        <f t="shared" ref="N4:N7" si="2">(MIN(I4:L4)-MAX(I4:L4))</f>
        <v>-3.637978807091713E-12</v>
      </c>
      <c r="O4" s="64">
        <f>'Table 1'!$H$21</f>
        <v>9949.0587999999989</v>
      </c>
      <c r="P4" s="64">
        <f>'Table 2'!$H$10</f>
        <v>9949.0587999999971</v>
      </c>
      <c r="Q4" s="64"/>
      <c r="R4" s="64">
        <f>'Table 4'!H14</f>
        <v>9949.0587999999989</v>
      </c>
      <c r="S4" s="65" t="str">
        <f t="shared" ref="S4:S7" si="3">IF(MIN(O4:R4)=MAX(O4:R4),"OK","Issue")</f>
        <v>OK</v>
      </c>
      <c r="T4" s="65">
        <f t="shared" ref="T4:T7" si="4">MIN(O4:R4)-MAX(O4:R4)</f>
        <v>0</v>
      </c>
      <c r="U4" s="64">
        <f>'Table 1'!$I$21</f>
        <v>13751.064599999998</v>
      </c>
      <c r="V4" s="64">
        <f>'Table 2'!$I$10</f>
        <v>13751.064600000002</v>
      </c>
      <c r="W4" s="64"/>
      <c r="X4" s="64">
        <f>'Table 4'!I14</f>
        <v>13751.0646</v>
      </c>
      <c r="Y4" s="65" t="str">
        <f t="shared" ref="Y4:Y7" si="5">IF(MIN(U4:X4)=MAX(U4:X4),"OK","Issue")</f>
        <v>OK</v>
      </c>
    </row>
    <row r="5" spans="2:25" x14ac:dyDescent="0.25">
      <c r="B5" s="59" t="s">
        <v>84</v>
      </c>
      <c r="C5" s="64">
        <f>'Table 1'!$D$34</f>
        <v>4224.3220000000092</v>
      </c>
      <c r="D5" s="64">
        <f>'Table 2'!$D$22</f>
        <v>4224.3220000000101</v>
      </c>
      <c r="E5" s="64"/>
      <c r="F5" s="64">
        <f>'Table 4'!$D$20</f>
        <v>4224.3220000000001</v>
      </c>
      <c r="G5" s="65" t="str">
        <f t="shared" si="0"/>
        <v>Issue</v>
      </c>
      <c r="H5" s="82">
        <f>F5-D5</f>
        <v>-1.0004441719502211E-11</v>
      </c>
      <c r="I5" s="64">
        <f>'Table 1'!$E$34</f>
        <v>1587.9210499999999</v>
      </c>
      <c r="J5" s="64">
        <f>'Table 2'!$E$22</f>
        <v>1587.9210499999999</v>
      </c>
      <c r="K5" s="64"/>
      <c r="L5" s="64">
        <f>'Table 4'!$E$20</f>
        <v>1587.9210499999999</v>
      </c>
      <c r="M5" s="65" t="str">
        <f>IF(MIN(I5:L5)=MAX(I5:L5),"OK","Issue")</f>
        <v>OK</v>
      </c>
      <c r="N5" s="81">
        <f t="shared" si="2"/>
        <v>0</v>
      </c>
      <c r="O5" s="64">
        <f>'Table 1'!$H$34</f>
        <v>1626.2141999999999</v>
      </c>
      <c r="P5" s="64">
        <f>'Table 2'!$H$22</f>
        <v>1626.2142000000001</v>
      </c>
      <c r="Q5" s="64"/>
      <c r="R5" s="64">
        <f>'Table 4'!H20</f>
        <v>1626.2142000000001</v>
      </c>
      <c r="S5" s="65" t="str">
        <f t="shared" si="3"/>
        <v>OK</v>
      </c>
      <c r="T5" s="80">
        <f>MIN(O5:R5)-MAX(O5:R5)</f>
        <v>0</v>
      </c>
      <c r="U5" s="64">
        <f>'Table 1'!$I$34</f>
        <v>869.23770000000002</v>
      </c>
      <c r="V5" s="64">
        <f>'Table 2'!$I$22</f>
        <v>869.23770000000002</v>
      </c>
      <c r="W5" s="64"/>
      <c r="X5" s="64">
        <f>'Table 4'!I20</f>
        <v>869.2376999999999</v>
      </c>
      <c r="Y5" s="65" t="str">
        <f t="shared" si="5"/>
        <v>OK</v>
      </c>
    </row>
    <row r="6" spans="2:25" x14ac:dyDescent="0.25">
      <c r="B6" s="59" t="s">
        <v>49</v>
      </c>
      <c r="C6" s="64">
        <f>'Table 1'!$D$47</f>
        <v>32158.436610000008</v>
      </c>
      <c r="D6" s="64">
        <f>'Table 2'!$D$24</f>
        <v>32158.436610000004</v>
      </c>
      <c r="E6" s="64"/>
      <c r="F6" s="64">
        <f>'Table 4'!$D$26</f>
        <v>32158.436610000004</v>
      </c>
      <c r="G6" s="65" t="str">
        <f t="shared" si="0"/>
        <v>OK</v>
      </c>
      <c r="H6" s="65"/>
      <c r="I6" s="64">
        <f>'Table 1'!$E$47</f>
        <v>15200.644694207544</v>
      </c>
      <c r="J6" s="64">
        <f>'Table 2'!$E$24</f>
        <v>15200.644694207545</v>
      </c>
      <c r="K6" s="64"/>
      <c r="L6" s="64">
        <f>'Table 4'!$E$26</f>
        <v>15200.644694207547</v>
      </c>
      <c r="M6" s="65" t="str">
        <f t="shared" si="1"/>
        <v>OK</v>
      </c>
      <c r="N6" s="79">
        <f t="shared" si="2"/>
        <v>-3.637978807091713E-12</v>
      </c>
      <c r="O6" s="64">
        <f>'Table 1'!$H$47</f>
        <v>14521.857000000002</v>
      </c>
      <c r="P6" s="64">
        <f>'Table 2'!$H$24</f>
        <v>14521.857</v>
      </c>
      <c r="Q6" s="64"/>
      <c r="R6" s="64">
        <f>'Table 4'!H26</f>
        <v>14521.856999999996</v>
      </c>
      <c r="S6" s="65" t="str">
        <f t="shared" si="3"/>
        <v>OK</v>
      </c>
      <c r="T6" s="65">
        <f t="shared" si="4"/>
        <v>0</v>
      </c>
      <c r="U6" s="64">
        <f>'Table 1'!$I$47</f>
        <v>11109.995499999999</v>
      </c>
      <c r="V6" s="64">
        <f>'Table 2'!$I$24</f>
        <v>11109.995499999999</v>
      </c>
      <c r="W6" s="64"/>
      <c r="X6" s="64">
        <f>'Table 4'!I26</f>
        <v>11109.995499999997</v>
      </c>
      <c r="Y6" s="65" t="str">
        <f t="shared" si="5"/>
        <v>OK</v>
      </c>
    </row>
    <row r="7" spans="2:25" x14ac:dyDescent="0.25">
      <c r="B7" s="60" t="s">
        <v>50</v>
      </c>
      <c r="C7" s="66">
        <f>'Table 1'!$D$60</f>
        <v>1952.26089</v>
      </c>
      <c r="D7" s="66">
        <f>'Table 2'!$D$44</f>
        <v>1952.2608899999998</v>
      </c>
      <c r="E7" s="66"/>
      <c r="F7" s="66">
        <f>'Table 4'!$D$32</f>
        <v>1952.26089</v>
      </c>
      <c r="G7" s="67" t="str">
        <f t="shared" si="0"/>
        <v>OK</v>
      </c>
      <c r="H7" s="67"/>
      <c r="I7" s="66">
        <f>'Table 1'!$E$60</f>
        <v>854.07140000000004</v>
      </c>
      <c r="J7" s="66">
        <f>'Table 2'!$E$44</f>
        <v>854.07140000000004</v>
      </c>
      <c r="K7" s="66"/>
      <c r="L7" s="66">
        <f>'Table 4'!$E$32</f>
        <v>854.07139999999993</v>
      </c>
      <c r="M7" s="67" t="str">
        <f t="shared" si="1"/>
        <v>OK</v>
      </c>
      <c r="N7" s="79">
        <f t="shared" si="2"/>
        <v>-1.1368683772161603E-13</v>
      </c>
      <c r="O7" s="66">
        <f>'Table 1'!$H$60</f>
        <v>1042.6433999999999</v>
      </c>
      <c r="P7" s="66">
        <f>'Table 2'!$H$44</f>
        <v>1042.6433999999997</v>
      </c>
      <c r="Q7" s="66"/>
      <c r="R7" s="66">
        <f>'Table 4'!H32</f>
        <v>1042.6433999999999</v>
      </c>
      <c r="S7" s="67" t="str">
        <f t="shared" si="3"/>
        <v>OK</v>
      </c>
      <c r="T7" s="65">
        <f t="shared" si="4"/>
        <v>0</v>
      </c>
      <c r="U7" s="66">
        <f>'Table 1'!$I$60</f>
        <v>546.02539999999999</v>
      </c>
      <c r="V7" s="66">
        <f>'Table 2'!$I$44</f>
        <v>546.0254000000001</v>
      </c>
      <c r="W7" s="66"/>
      <c r="X7" s="66">
        <f>'Table 4'!I32</f>
        <v>546.02539999999999</v>
      </c>
      <c r="Y7" s="67" t="str">
        <f t="shared" si="5"/>
        <v>OK</v>
      </c>
    </row>
  </sheetData>
  <mergeCells count="4">
    <mergeCell ref="C1:F1"/>
    <mergeCell ref="I1:L1"/>
    <mergeCell ref="O1:R1"/>
    <mergeCell ref="U1:X1"/>
  </mergeCells>
  <conditionalFormatting sqref="Y3:Y7 G3:H7 M3:N7 S3:T7">
    <cfRule type="cellIs" dxfId="1" priority="1" operator="equal">
      <formula>"Issue"</formula>
    </cfRule>
    <cfRule type="cellIs" dxfId="0" priority="2" operator="equal">
      <formula>"OK"</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E2:F21"/>
  <sheetViews>
    <sheetView showGridLines="0" workbookViewId="0">
      <selection activeCell="E3" sqref="E3"/>
    </sheetView>
  </sheetViews>
  <sheetFormatPr defaultColWidth="9.140625" defaultRowHeight="14.25" x14ac:dyDescent="0.2"/>
  <cols>
    <col min="1" max="4" width="9.140625" style="1"/>
    <col min="5" max="5" width="10.28515625" style="1" customWidth="1"/>
    <col min="6" max="7" width="9" style="1" customWidth="1"/>
    <col min="8" max="16384" width="9.140625" style="1"/>
  </cols>
  <sheetData>
    <row r="2" spans="5:6" ht="20.25" x14ac:dyDescent="0.3">
      <c r="E2" s="2" t="s">
        <v>3</v>
      </c>
    </row>
    <row r="3" spans="5:6" ht="20.25" x14ac:dyDescent="0.3">
      <c r="E3" s="24" t="s">
        <v>100</v>
      </c>
    </row>
    <row r="5" spans="5:6" x14ac:dyDescent="0.2">
      <c r="E5" s="38" t="s">
        <v>0</v>
      </c>
      <c r="F5" s="1" t="s">
        <v>103</v>
      </c>
    </row>
    <row r="6" spans="5:6" x14ac:dyDescent="0.2">
      <c r="E6" s="38" t="s">
        <v>1</v>
      </c>
      <c r="F6" s="1" t="s">
        <v>104</v>
      </c>
    </row>
    <row r="7" spans="5:6" x14ac:dyDescent="0.2">
      <c r="E7" s="38" t="s">
        <v>2</v>
      </c>
      <c r="F7" s="1" t="s">
        <v>97</v>
      </c>
    </row>
    <row r="8" spans="5:6" x14ac:dyDescent="0.2">
      <c r="E8" s="38" t="s">
        <v>77</v>
      </c>
      <c r="F8" s="1" t="s">
        <v>96</v>
      </c>
    </row>
    <row r="10" spans="5:6" x14ac:dyDescent="0.2">
      <c r="E10" s="21" t="s">
        <v>102</v>
      </c>
    </row>
    <row r="11" spans="5:6" x14ac:dyDescent="0.2">
      <c r="E11" s="4"/>
      <c r="F11" s="4"/>
    </row>
    <row r="12" spans="5:6" x14ac:dyDescent="0.2">
      <c r="E12" s="50" t="s">
        <v>78</v>
      </c>
      <c r="F12" s="4"/>
    </row>
    <row r="13" spans="5:6" x14ac:dyDescent="0.2">
      <c r="E13" s="4"/>
    </row>
    <row r="14" spans="5:6" x14ac:dyDescent="0.2">
      <c r="E14" s="4"/>
    </row>
    <row r="21" spans="5:5" x14ac:dyDescent="0.2">
      <c r="E21" s="4"/>
    </row>
  </sheetData>
  <hyperlinks>
    <hyperlink ref="E5" location="'Table 1'!A1" display="Table 1"/>
    <hyperlink ref="E6" location="'Table 2'!A1" display="Table 2"/>
    <hyperlink ref="E7" location="'Table 3'!A1" display="Table 3"/>
    <hyperlink ref="E8" location="'Table 4'!A1" display="Table 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E2:S46"/>
  <sheetViews>
    <sheetView showGridLines="0" workbookViewId="0">
      <selection activeCell="E2" sqref="E2"/>
    </sheetView>
  </sheetViews>
  <sheetFormatPr defaultColWidth="9.140625" defaultRowHeight="14.25" x14ac:dyDescent="0.2"/>
  <cols>
    <col min="1" max="4" width="9.140625" style="1"/>
    <col min="5" max="5" width="14.42578125" style="1" bestFit="1" customWidth="1"/>
    <col min="6" max="16384" width="9.140625" style="1"/>
  </cols>
  <sheetData>
    <row r="2" spans="5:19" ht="20.25" x14ac:dyDescent="0.3">
      <c r="E2" s="2" t="s">
        <v>4</v>
      </c>
    </row>
    <row r="4" spans="5:19" ht="14.25" customHeight="1" x14ac:dyDescent="0.2">
      <c r="E4" s="99" t="s">
        <v>105</v>
      </c>
      <c r="F4" s="99"/>
      <c r="G4" s="99"/>
      <c r="H4" s="99"/>
      <c r="I4" s="99"/>
      <c r="J4" s="99"/>
      <c r="K4" s="99"/>
      <c r="L4" s="99"/>
      <c r="M4" s="99"/>
      <c r="N4" s="99"/>
      <c r="O4" s="99"/>
      <c r="P4" s="99"/>
      <c r="Q4" s="99"/>
      <c r="R4" s="99"/>
    </row>
    <row r="5" spans="5:19" x14ac:dyDescent="0.2">
      <c r="E5" s="99"/>
      <c r="F5" s="99"/>
      <c r="G5" s="99"/>
      <c r="H5" s="99"/>
      <c r="I5" s="99"/>
      <c r="J5" s="99"/>
      <c r="K5" s="99"/>
      <c r="L5" s="99"/>
      <c r="M5" s="99"/>
      <c r="N5" s="99"/>
      <c r="O5" s="99"/>
      <c r="P5" s="99"/>
      <c r="Q5" s="99"/>
      <c r="R5" s="99"/>
    </row>
    <row r="6" spans="5:19" x14ac:dyDescent="0.2">
      <c r="E6" s="99"/>
      <c r="F6" s="99"/>
      <c r="G6" s="99"/>
      <c r="H6" s="99"/>
      <c r="I6" s="99"/>
      <c r="J6" s="99"/>
      <c r="K6" s="99"/>
      <c r="L6" s="99"/>
      <c r="M6" s="99"/>
      <c r="N6" s="99"/>
      <c r="O6" s="99"/>
      <c r="P6" s="99"/>
      <c r="Q6" s="99"/>
      <c r="R6" s="99"/>
    </row>
    <row r="7" spans="5:19" x14ac:dyDescent="0.2">
      <c r="E7" s="99"/>
      <c r="F7" s="99"/>
      <c r="G7" s="99"/>
      <c r="H7" s="99"/>
      <c r="I7" s="99"/>
      <c r="J7" s="99"/>
      <c r="K7" s="99"/>
      <c r="L7" s="99"/>
      <c r="M7" s="99"/>
      <c r="N7" s="99"/>
      <c r="O7" s="99"/>
      <c r="P7" s="99"/>
      <c r="Q7" s="99"/>
      <c r="R7" s="99"/>
    </row>
    <row r="8" spans="5:19" x14ac:dyDescent="0.2">
      <c r="E8" s="99"/>
      <c r="F8" s="99"/>
      <c r="G8" s="99"/>
      <c r="H8" s="99"/>
      <c r="I8" s="99"/>
      <c r="J8" s="99"/>
      <c r="K8" s="99"/>
      <c r="L8" s="99"/>
      <c r="M8" s="99"/>
      <c r="N8" s="99"/>
      <c r="O8" s="99"/>
      <c r="P8" s="99"/>
      <c r="Q8" s="99"/>
      <c r="R8" s="99"/>
    </row>
    <row r="9" spans="5:19" x14ac:dyDescent="0.2">
      <c r="E9" s="99"/>
      <c r="F9" s="99"/>
      <c r="G9" s="99"/>
      <c r="H9" s="99"/>
      <c r="I9" s="99"/>
      <c r="J9" s="99"/>
      <c r="K9" s="99"/>
      <c r="L9" s="99"/>
      <c r="M9" s="99"/>
      <c r="N9" s="99"/>
      <c r="O9" s="99"/>
      <c r="P9" s="99"/>
      <c r="Q9" s="99"/>
      <c r="R9" s="99"/>
    </row>
    <row r="10" spans="5:19" x14ac:dyDescent="0.2">
      <c r="E10" s="99"/>
      <c r="F10" s="99"/>
      <c r="G10" s="99"/>
      <c r="H10" s="99"/>
      <c r="I10" s="99"/>
      <c r="J10" s="99"/>
      <c r="K10" s="99"/>
      <c r="L10" s="99"/>
      <c r="M10" s="99"/>
      <c r="N10" s="99"/>
      <c r="O10" s="99"/>
      <c r="P10" s="99"/>
      <c r="Q10" s="99"/>
      <c r="R10" s="99"/>
    </row>
    <row r="11" spans="5:19" x14ac:dyDescent="0.2">
      <c r="E11" s="99"/>
      <c r="F11" s="99"/>
      <c r="G11" s="99"/>
      <c r="H11" s="99"/>
      <c r="I11" s="99"/>
      <c r="J11" s="99"/>
      <c r="K11" s="99"/>
      <c r="L11" s="99"/>
      <c r="M11" s="99"/>
      <c r="N11" s="99"/>
      <c r="O11" s="99"/>
      <c r="P11" s="99"/>
      <c r="Q11" s="99"/>
      <c r="R11" s="99"/>
    </row>
    <row r="12" spans="5:19" x14ac:dyDescent="0.2">
      <c r="E12" s="99"/>
      <c r="F12" s="99"/>
      <c r="G12" s="99"/>
      <c r="H12" s="99"/>
      <c r="I12" s="99"/>
      <c r="J12" s="99"/>
      <c r="K12" s="99"/>
      <c r="L12" s="99"/>
      <c r="M12" s="99"/>
      <c r="N12" s="99"/>
      <c r="O12" s="99"/>
      <c r="P12" s="99"/>
      <c r="Q12" s="99"/>
      <c r="R12" s="99"/>
    </row>
    <row r="13" spans="5:19" x14ac:dyDescent="0.2">
      <c r="E13" s="99"/>
      <c r="F13" s="99"/>
      <c r="G13" s="99"/>
      <c r="H13" s="99"/>
      <c r="I13" s="99"/>
      <c r="J13" s="99"/>
      <c r="K13" s="99"/>
      <c r="L13" s="99"/>
      <c r="M13" s="99"/>
      <c r="N13" s="99"/>
      <c r="O13" s="99"/>
      <c r="P13" s="99"/>
      <c r="Q13" s="99"/>
      <c r="R13" s="99"/>
    </row>
    <row r="14" spans="5:19" ht="15" x14ac:dyDescent="0.25">
      <c r="E14" s="99"/>
      <c r="F14" s="99"/>
      <c r="G14" s="99"/>
      <c r="H14" s="99"/>
      <c r="I14" s="99"/>
      <c r="J14" s="99"/>
      <c r="K14" s="99"/>
      <c r="L14" s="99"/>
      <c r="M14" s="99"/>
      <c r="N14" s="99"/>
      <c r="O14" s="99"/>
      <c r="P14" s="99"/>
      <c r="Q14" s="99"/>
      <c r="R14" s="99"/>
      <c r="S14" s="22"/>
    </row>
    <row r="15" spans="5:19" ht="15" x14ac:dyDescent="0.25">
      <c r="E15" s="99"/>
      <c r="F15" s="99"/>
      <c r="G15" s="99"/>
      <c r="H15" s="99"/>
      <c r="I15" s="99"/>
      <c r="J15" s="99"/>
      <c r="K15" s="99"/>
      <c r="L15" s="99"/>
      <c r="M15" s="99"/>
      <c r="N15" s="99"/>
      <c r="O15" s="99"/>
      <c r="P15" s="99"/>
      <c r="Q15" s="99"/>
      <c r="R15" s="99"/>
      <c r="S15" s="22"/>
    </row>
    <row r="16" spans="5:19" x14ac:dyDescent="0.2">
      <c r="E16" s="99"/>
      <c r="F16" s="99"/>
      <c r="G16" s="99"/>
      <c r="H16" s="99"/>
      <c r="I16" s="99"/>
      <c r="J16" s="99"/>
      <c r="K16" s="99"/>
      <c r="L16" s="99"/>
      <c r="M16" s="99"/>
      <c r="N16" s="99"/>
      <c r="O16" s="99"/>
      <c r="P16" s="99"/>
      <c r="Q16" s="99"/>
      <c r="R16" s="99"/>
    </row>
    <row r="17" spans="5:18" x14ac:dyDescent="0.2">
      <c r="E17" s="99"/>
      <c r="F17" s="99"/>
      <c r="G17" s="99"/>
      <c r="H17" s="99"/>
      <c r="I17" s="99"/>
      <c r="J17" s="99"/>
      <c r="K17" s="99"/>
      <c r="L17" s="99"/>
      <c r="M17" s="99"/>
      <c r="N17" s="99"/>
      <c r="O17" s="99"/>
      <c r="P17" s="99"/>
      <c r="Q17" s="99"/>
      <c r="R17" s="99"/>
    </row>
    <row r="18" spans="5:18" x14ac:dyDescent="0.2">
      <c r="E18" s="99"/>
      <c r="F18" s="99"/>
      <c r="G18" s="99"/>
      <c r="H18" s="99"/>
      <c r="I18" s="99"/>
      <c r="J18" s="99"/>
      <c r="K18" s="99"/>
      <c r="L18" s="99"/>
      <c r="M18" s="99"/>
      <c r="N18" s="99"/>
      <c r="O18" s="99"/>
      <c r="P18" s="99"/>
      <c r="Q18" s="99"/>
      <c r="R18" s="99"/>
    </row>
    <row r="19" spans="5:18" x14ac:dyDescent="0.2">
      <c r="E19" s="99"/>
      <c r="F19" s="99"/>
      <c r="G19" s="99"/>
      <c r="H19" s="99"/>
      <c r="I19" s="99"/>
      <c r="J19" s="99"/>
      <c r="K19" s="99"/>
      <c r="L19" s="99"/>
      <c r="M19" s="99"/>
      <c r="N19" s="99"/>
      <c r="O19" s="99"/>
      <c r="P19" s="99"/>
      <c r="Q19" s="99"/>
      <c r="R19" s="99"/>
    </row>
    <row r="20" spans="5:18" x14ac:dyDescent="0.2">
      <c r="E20" s="99"/>
      <c r="F20" s="99"/>
      <c r="G20" s="99"/>
      <c r="H20" s="99"/>
      <c r="I20" s="99"/>
      <c r="J20" s="99"/>
      <c r="K20" s="99"/>
      <c r="L20" s="99"/>
      <c r="M20" s="99"/>
      <c r="N20" s="99"/>
      <c r="O20" s="99"/>
      <c r="P20" s="99"/>
      <c r="Q20" s="99"/>
      <c r="R20" s="99"/>
    </row>
    <row r="21" spans="5:18" x14ac:dyDescent="0.2">
      <c r="E21" s="99"/>
      <c r="F21" s="99"/>
      <c r="G21" s="99"/>
      <c r="H21" s="99"/>
      <c r="I21" s="99"/>
      <c r="J21" s="99"/>
      <c r="K21" s="99"/>
      <c r="L21" s="99"/>
      <c r="M21" s="99"/>
      <c r="N21" s="99"/>
      <c r="O21" s="99"/>
      <c r="P21" s="99"/>
      <c r="Q21" s="99"/>
      <c r="R21" s="99"/>
    </row>
    <row r="22" spans="5:18" x14ac:dyDescent="0.2">
      <c r="E22" s="43"/>
      <c r="F22" s="43"/>
      <c r="G22" s="43"/>
      <c r="H22" s="43"/>
      <c r="I22" s="43"/>
      <c r="J22" s="43"/>
      <c r="K22" s="43"/>
      <c r="L22" s="43"/>
      <c r="M22" s="43"/>
      <c r="N22" s="43"/>
      <c r="O22" s="43"/>
      <c r="P22" s="43"/>
      <c r="Q22" s="43"/>
      <c r="R22" s="43"/>
    </row>
    <row r="23" spans="5:18" x14ac:dyDescent="0.2">
      <c r="E23" s="43"/>
      <c r="F23" s="43"/>
      <c r="G23" s="43"/>
      <c r="H23" s="43"/>
      <c r="I23" s="43"/>
      <c r="J23" s="43"/>
      <c r="K23" s="43"/>
      <c r="L23" s="43"/>
      <c r="M23" s="43"/>
      <c r="N23" s="43"/>
      <c r="O23" s="43"/>
      <c r="P23" s="43"/>
      <c r="Q23" s="43"/>
      <c r="R23" s="43"/>
    </row>
    <row r="24" spans="5:18" x14ac:dyDescent="0.2">
      <c r="E24" s="43"/>
      <c r="F24" s="43"/>
      <c r="G24" s="43"/>
      <c r="H24" s="43"/>
      <c r="I24" s="43"/>
      <c r="J24" s="43"/>
      <c r="K24" s="43"/>
      <c r="L24" s="43"/>
      <c r="M24" s="43"/>
      <c r="N24" s="43"/>
      <c r="O24" s="43"/>
      <c r="P24" s="43"/>
      <c r="Q24" s="43"/>
      <c r="R24" s="43"/>
    </row>
    <row r="25" spans="5:18" x14ac:dyDescent="0.2">
      <c r="E25" s="43"/>
      <c r="F25" s="43"/>
      <c r="G25" s="43"/>
      <c r="H25" s="43"/>
      <c r="I25" s="43"/>
      <c r="J25" s="43"/>
      <c r="K25" s="43"/>
      <c r="L25" s="43"/>
      <c r="M25" s="43"/>
      <c r="N25" s="43"/>
      <c r="O25" s="43"/>
      <c r="P25" s="43"/>
      <c r="Q25" s="43"/>
      <c r="R25" s="43"/>
    </row>
    <row r="26" spans="5:18" x14ac:dyDescent="0.2">
      <c r="E26" s="43"/>
      <c r="F26" s="43"/>
      <c r="G26" s="43"/>
      <c r="H26" s="43"/>
      <c r="I26" s="43"/>
      <c r="J26" s="43"/>
      <c r="K26" s="43"/>
      <c r="L26" s="43"/>
      <c r="M26" s="43"/>
      <c r="N26" s="43"/>
      <c r="O26" s="43"/>
      <c r="P26" s="43"/>
      <c r="Q26" s="43"/>
      <c r="R26" s="43"/>
    </row>
    <row r="27" spans="5:18" x14ac:dyDescent="0.2">
      <c r="E27" s="43"/>
      <c r="F27" s="43"/>
      <c r="G27" s="43"/>
      <c r="H27" s="43"/>
      <c r="I27" s="43"/>
      <c r="J27" s="43"/>
      <c r="K27" s="43"/>
      <c r="L27" s="43"/>
      <c r="M27" s="43"/>
      <c r="N27" s="43"/>
      <c r="O27" s="43"/>
      <c r="P27" s="43"/>
      <c r="Q27" s="43"/>
      <c r="R27" s="43"/>
    </row>
    <row r="28" spans="5:18" x14ac:dyDescent="0.2">
      <c r="E28" s="43"/>
      <c r="F28" s="43"/>
      <c r="G28" s="43"/>
      <c r="H28" s="43"/>
      <c r="I28" s="43"/>
      <c r="J28" s="43"/>
      <c r="K28" s="43"/>
      <c r="L28" s="43"/>
      <c r="M28" s="43"/>
      <c r="N28" s="43"/>
      <c r="O28" s="43"/>
      <c r="P28" s="43"/>
      <c r="Q28" s="43"/>
      <c r="R28" s="43"/>
    </row>
    <row r="29" spans="5:18" x14ac:dyDescent="0.2">
      <c r="E29" s="43"/>
      <c r="F29" s="43"/>
      <c r="G29" s="43"/>
      <c r="H29" s="43"/>
      <c r="I29" s="43"/>
      <c r="J29" s="43"/>
      <c r="K29" s="43"/>
      <c r="L29" s="43"/>
      <c r="M29" s="43"/>
      <c r="N29" s="43"/>
      <c r="O29" s="43"/>
      <c r="P29" s="43"/>
      <c r="Q29" s="43"/>
      <c r="R29" s="43"/>
    </row>
    <row r="30" spans="5:18" x14ac:dyDescent="0.2">
      <c r="E30" s="43"/>
      <c r="F30" s="43"/>
      <c r="G30" s="43"/>
      <c r="H30" s="43"/>
      <c r="I30" s="43"/>
      <c r="J30" s="43"/>
      <c r="K30" s="43"/>
      <c r="L30" s="43"/>
      <c r="M30" s="43"/>
      <c r="N30" s="43"/>
      <c r="O30" s="43"/>
      <c r="P30" s="43"/>
      <c r="Q30" s="43"/>
      <c r="R30" s="43"/>
    </row>
    <row r="31" spans="5:18" x14ac:dyDescent="0.2">
      <c r="E31" s="43"/>
      <c r="F31" s="43"/>
      <c r="G31" s="43"/>
      <c r="H31" s="43"/>
      <c r="I31" s="43"/>
      <c r="J31" s="43"/>
      <c r="K31" s="43"/>
      <c r="L31" s="43"/>
      <c r="M31" s="43"/>
      <c r="N31" s="43"/>
      <c r="O31" s="43"/>
      <c r="P31" s="43"/>
      <c r="Q31" s="43"/>
      <c r="R31" s="43"/>
    </row>
    <row r="32" spans="5:18" x14ac:dyDescent="0.2">
      <c r="E32" s="43"/>
      <c r="F32" s="43"/>
      <c r="G32" s="43"/>
      <c r="H32" s="43"/>
      <c r="I32" s="43"/>
      <c r="J32" s="43"/>
      <c r="K32" s="43"/>
      <c r="L32" s="43"/>
      <c r="M32" s="43"/>
      <c r="N32" s="43"/>
      <c r="O32" s="43"/>
      <c r="P32" s="43"/>
      <c r="Q32" s="43"/>
      <c r="R32" s="43"/>
    </row>
    <row r="33" spans="5:18" x14ac:dyDescent="0.2">
      <c r="E33" s="43"/>
      <c r="F33" s="43"/>
      <c r="G33" s="43"/>
      <c r="H33" s="43"/>
      <c r="I33" s="43"/>
      <c r="J33" s="43"/>
      <c r="K33" s="43"/>
      <c r="L33" s="43"/>
      <c r="M33" s="43"/>
      <c r="N33" s="43"/>
      <c r="O33" s="43"/>
      <c r="P33" s="43"/>
      <c r="Q33" s="43"/>
      <c r="R33" s="43"/>
    </row>
    <row r="34" spans="5:18" x14ac:dyDescent="0.2">
      <c r="E34" s="43"/>
      <c r="F34" s="43"/>
      <c r="G34" s="43"/>
      <c r="H34" s="43"/>
      <c r="I34" s="43"/>
      <c r="J34" s="43"/>
      <c r="K34" s="43"/>
      <c r="L34" s="43"/>
      <c r="M34" s="43"/>
      <c r="N34" s="43"/>
      <c r="O34" s="43"/>
      <c r="P34" s="43"/>
      <c r="Q34" s="43"/>
      <c r="R34" s="43"/>
    </row>
    <row r="35" spans="5:18" x14ac:dyDescent="0.2">
      <c r="E35" s="43"/>
      <c r="F35" s="43"/>
      <c r="G35" s="43"/>
      <c r="H35" s="43"/>
      <c r="I35" s="43"/>
      <c r="J35" s="43"/>
      <c r="K35" s="43"/>
      <c r="L35" s="43"/>
      <c r="M35" s="43"/>
      <c r="N35" s="43"/>
      <c r="O35" s="43"/>
      <c r="P35" s="43"/>
      <c r="Q35" s="43"/>
      <c r="R35" s="43"/>
    </row>
    <row r="36" spans="5:18" x14ac:dyDescent="0.2">
      <c r="E36" s="43"/>
      <c r="F36" s="43"/>
      <c r="G36" s="43"/>
      <c r="H36" s="43"/>
      <c r="I36" s="43"/>
      <c r="J36" s="43"/>
      <c r="K36" s="43"/>
      <c r="L36" s="43"/>
      <c r="M36" s="43"/>
      <c r="N36" s="43"/>
      <c r="O36" s="43"/>
      <c r="P36" s="43"/>
      <c r="Q36" s="43"/>
      <c r="R36" s="43"/>
    </row>
    <row r="37" spans="5:18" ht="15" x14ac:dyDescent="0.25">
      <c r="E37" s="22"/>
      <c r="F37" s="4"/>
      <c r="G37" s="4"/>
      <c r="H37" s="4"/>
      <c r="I37" s="4"/>
      <c r="J37" s="4"/>
    </row>
    <row r="38" spans="5:18" ht="15" x14ac:dyDescent="0.25">
      <c r="E38" s="4"/>
      <c r="F38" s="42"/>
      <c r="G38" s="4"/>
      <c r="H38" s="4"/>
      <c r="I38" s="4"/>
      <c r="J38" s="4"/>
    </row>
    <row r="39" spans="5:18" x14ac:dyDescent="0.2">
      <c r="E39" s="4"/>
      <c r="F39" s="4"/>
      <c r="G39" s="4"/>
      <c r="H39" s="4"/>
    </row>
    <row r="40" spans="5:18" ht="15" x14ac:dyDescent="0.25">
      <c r="E40" s="22"/>
      <c r="F40" s="4"/>
      <c r="G40" s="4"/>
      <c r="H40" s="4"/>
    </row>
    <row r="41" spans="5:18" x14ac:dyDescent="0.2">
      <c r="F41" s="4"/>
      <c r="G41" s="4"/>
      <c r="H41" s="4"/>
    </row>
    <row r="42" spans="5:18" x14ac:dyDescent="0.2">
      <c r="F42" s="4"/>
      <c r="G42" s="4"/>
      <c r="H42" s="4"/>
    </row>
    <row r="43" spans="5:18" x14ac:dyDescent="0.2">
      <c r="F43" s="4"/>
      <c r="G43" s="4"/>
      <c r="H43" s="4"/>
    </row>
    <row r="44" spans="5:18" x14ac:dyDescent="0.2">
      <c r="F44" s="4"/>
      <c r="G44" s="4"/>
    </row>
    <row r="45" spans="5:18" x14ac:dyDescent="0.2">
      <c r="F45" s="4"/>
      <c r="G45" s="4"/>
    </row>
    <row r="46" spans="5:18" x14ac:dyDescent="0.2">
      <c r="F46" s="4"/>
    </row>
  </sheetData>
  <mergeCells count="1">
    <mergeCell ref="E4:R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D2:R47"/>
  <sheetViews>
    <sheetView showGridLines="0" zoomScaleNormal="100" workbookViewId="0">
      <selection activeCell="E2" sqref="E2"/>
    </sheetView>
  </sheetViews>
  <sheetFormatPr defaultRowHeight="15" x14ac:dyDescent="0.25"/>
  <cols>
    <col min="5" max="5" width="24.7109375" style="23" customWidth="1"/>
  </cols>
  <sheetData>
    <row r="2" spans="4:18" ht="20.25" x14ac:dyDescent="0.3">
      <c r="D2" s="2"/>
      <c r="E2" s="24" t="s">
        <v>130</v>
      </c>
    </row>
    <row r="4" spans="4:18" ht="15" customHeight="1" x14ac:dyDescent="0.25">
      <c r="F4" s="55"/>
      <c r="G4" s="55"/>
      <c r="H4" s="55"/>
      <c r="I4" s="55"/>
      <c r="J4" s="55"/>
      <c r="K4" s="55"/>
      <c r="L4" s="55"/>
      <c r="M4" s="55"/>
      <c r="N4" s="55"/>
      <c r="O4" s="55"/>
      <c r="P4" s="55"/>
      <c r="Q4" s="55"/>
      <c r="R4" s="55"/>
    </row>
    <row r="5" spans="4:18" x14ac:dyDescent="0.25">
      <c r="E5" s="55"/>
      <c r="F5" s="55"/>
      <c r="G5" s="55"/>
      <c r="H5" s="55"/>
      <c r="I5" s="55"/>
      <c r="J5" s="55"/>
      <c r="K5" s="55"/>
      <c r="L5" s="55"/>
      <c r="M5" s="55"/>
      <c r="N5" s="55"/>
      <c r="O5" s="55"/>
      <c r="P5" s="55"/>
      <c r="Q5" s="55"/>
      <c r="R5" s="55"/>
    </row>
    <row r="6" spans="4:18" x14ac:dyDescent="0.25">
      <c r="E6" s="55"/>
      <c r="F6" s="55"/>
      <c r="G6" s="55"/>
      <c r="H6" s="55"/>
      <c r="I6" s="55"/>
      <c r="J6" s="55"/>
      <c r="K6" s="55"/>
      <c r="L6" s="55"/>
      <c r="M6" s="55"/>
      <c r="N6" s="55"/>
      <c r="O6" s="55"/>
      <c r="P6" s="55"/>
      <c r="Q6" s="55"/>
      <c r="R6" s="55"/>
    </row>
    <row r="7" spans="4:18" x14ac:dyDescent="0.25">
      <c r="E7" s="55"/>
      <c r="F7" s="55"/>
      <c r="G7" s="55"/>
      <c r="H7" s="55"/>
      <c r="I7" s="55"/>
      <c r="J7" s="55"/>
      <c r="K7" s="55"/>
      <c r="L7" s="55"/>
      <c r="M7" s="55"/>
      <c r="N7" s="55"/>
      <c r="O7" s="55"/>
      <c r="P7" s="55"/>
      <c r="Q7" s="55"/>
      <c r="R7" s="55"/>
    </row>
    <row r="8" spans="4:18" x14ac:dyDescent="0.25">
      <c r="E8" s="55"/>
      <c r="F8" s="55"/>
      <c r="G8" s="55"/>
      <c r="H8" s="55"/>
      <c r="I8" s="55"/>
      <c r="J8" s="55"/>
      <c r="K8" s="55"/>
      <c r="L8" s="55"/>
      <c r="M8" s="55"/>
      <c r="N8" s="55"/>
      <c r="O8" s="55"/>
      <c r="P8" s="55"/>
      <c r="Q8" s="55"/>
      <c r="R8" s="55"/>
    </row>
    <row r="9" spans="4:18" x14ac:dyDescent="0.25">
      <c r="E9" s="55"/>
      <c r="F9" s="55"/>
      <c r="G9" s="55"/>
      <c r="H9" s="55"/>
      <c r="I9" s="55"/>
      <c r="J9" s="55"/>
      <c r="K9" s="55"/>
      <c r="L9" s="55"/>
      <c r="M9" s="55"/>
      <c r="N9" s="55"/>
      <c r="O9" s="55"/>
      <c r="P9" s="55"/>
      <c r="Q9" s="55"/>
      <c r="R9" s="55"/>
    </row>
    <row r="10" spans="4:18" x14ac:dyDescent="0.25">
      <c r="E10" s="55"/>
      <c r="F10" s="55"/>
      <c r="G10" s="55"/>
      <c r="H10" s="55"/>
      <c r="I10" s="55"/>
      <c r="J10" s="55"/>
      <c r="K10" s="55"/>
      <c r="L10" s="55"/>
      <c r="M10" s="55"/>
      <c r="N10" s="55"/>
      <c r="O10" s="55"/>
      <c r="P10" s="55"/>
      <c r="Q10" s="55"/>
      <c r="R10" s="55"/>
    </row>
    <row r="11" spans="4:18" x14ac:dyDescent="0.25">
      <c r="E11" s="55"/>
      <c r="F11" s="55"/>
      <c r="G11" s="55"/>
      <c r="H11" s="55"/>
      <c r="I11" s="55"/>
      <c r="J11" s="55"/>
      <c r="K11" s="55"/>
      <c r="L11" s="55"/>
      <c r="M11" s="55"/>
      <c r="N11" s="55"/>
      <c r="O11" s="55"/>
      <c r="P11" s="55"/>
      <c r="Q11" s="55"/>
      <c r="R11" s="55"/>
    </row>
    <row r="12" spans="4:18" x14ac:dyDescent="0.25">
      <c r="E12" s="55"/>
      <c r="F12" s="55"/>
      <c r="G12" s="55"/>
      <c r="H12" s="55"/>
      <c r="I12" s="55"/>
      <c r="J12" s="55"/>
      <c r="K12" s="55"/>
      <c r="L12" s="55"/>
      <c r="M12" s="55"/>
      <c r="N12" s="55"/>
      <c r="O12" s="55"/>
      <c r="P12" s="55"/>
      <c r="Q12" s="55"/>
      <c r="R12" s="55"/>
    </row>
    <row r="13" spans="4:18" x14ac:dyDescent="0.25">
      <c r="E13" s="55"/>
      <c r="F13" s="55"/>
      <c r="G13" s="55"/>
      <c r="H13" s="55"/>
      <c r="I13" s="55"/>
      <c r="J13" s="55"/>
      <c r="K13" s="55"/>
      <c r="L13" s="55"/>
      <c r="M13" s="55"/>
      <c r="N13" s="55"/>
      <c r="O13" s="55"/>
      <c r="P13" s="55"/>
      <c r="Q13" s="55"/>
      <c r="R13" s="55"/>
    </row>
    <row r="14" spans="4:18" x14ac:dyDescent="0.25">
      <c r="E14" s="55"/>
      <c r="F14" s="55"/>
      <c r="G14" s="55"/>
      <c r="H14" s="55"/>
      <c r="I14" s="55"/>
      <c r="J14" s="55"/>
      <c r="K14" s="55"/>
      <c r="L14" s="55"/>
      <c r="M14" s="55"/>
      <c r="N14" s="55"/>
      <c r="O14" s="55"/>
      <c r="P14" s="55"/>
      <c r="Q14" s="55"/>
      <c r="R14" s="55"/>
    </row>
    <row r="15" spans="4:18" x14ac:dyDescent="0.25">
      <c r="E15" s="55"/>
      <c r="F15" s="55"/>
      <c r="G15" s="55"/>
      <c r="H15" s="55"/>
      <c r="I15" s="55"/>
      <c r="J15" s="55"/>
      <c r="K15" s="55"/>
      <c r="L15" s="55"/>
      <c r="M15" s="55"/>
      <c r="N15" s="55"/>
      <c r="O15" s="55"/>
      <c r="P15" s="55"/>
      <c r="Q15" s="55"/>
      <c r="R15" s="55"/>
    </row>
    <row r="16" spans="4:18" x14ac:dyDescent="0.25">
      <c r="E16" s="55"/>
      <c r="F16" s="55"/>
      <c r="G16" s="55"/>
      <c r="H16" s="55"/>
      <c r="I16" s="55"/>
      <c r="J16" s="55"/>
      <c r="K16" s="55"/>
      <c r="L16" s="55"/>
      <c r="M16" s="55"/>
      <c r="N16" s="55"/>
      <c r="O16" s="55"/>
      <c r="P16" s="55"/>
      <c r="Q16" s="55"/>
      <c r="R16" s="55"/>
    </row>
    <row r="17" spans="5:18" x14ac:dyDescent="0.25">
      <c r="E17" s="55"/>
      <c r="F17" s="55"/>
      <c r="G17" s="55"/>
      <c r="H17" s="55"/>
      <c r="I17" s="55"/>
      <c r="J17" s="55"/>
      <c r="K17" s="55"/>
      <c r="L17" s="55"/>
      <c r="M17" s="55"/>
      <c r="N17" s="55"/>
      <c r="O17" s="55"/>
      <c r="P17" s="55"/>
      <c r="Q17" s="55"/>
      <c r="R17" s="55"/>
    </row>
    <row r="18" spans="5:18" x14ac:dyDescent="0.25">
      <c r="E18" s="55"/>
      <c r="F18" s="55"/>
      <c r="G18" s="55"/>
      <c r="H18" s="55"/>
      <c r="I18" s="55"/>
      <c r="J18" s="55"/>
      <c r="K18" s="55"/>
      <c r="L18" s="55"/>
      <c r="M18" s="55"/>
      <c r="N18" s="55"/>
      <c r="O18" s="55"/>
      <c r="P18" s="55"/>
      <c r="Q18" s="55"/>
      <c r="R18" s="55"/>
    </row>
    <row r="19" spans="5:18" x14ac:dyDescent="0.25">
      <c r="E19" s="55"/>
      <c r="F19" s="55"/>
      <c r="G19" s="55"/>
      <c r="H19" s="55"/>
      <c r="I19" s="55"/>
      <c r="J19" s="55"/>
      <c r="K19" s="55"/>
      <c r="L19" s="55"/>
      <c r="M19" s="55"/>
      <c r="N19" s="55"/>
      <c r="O19" s="55"/>
      <c r="P19" s="55"/>
      <c r="Q19" s="55"/>
      <c r="R19" s="55"/>
    </row>
    <row r="20" spans="5:18" x14ac:dyDescent="0.25">
      <c r="E20" s="55"/>
      <c r="F20" s="55"/>
      <c r="G20" s="55"/>
      <c r="H20" s="55"/>
      <c r="I20" s="55"/>
      <c r="J20" s="55"/>
      <c r="K20" s="55"/>
      <c r="L20" s="55"/>
      <c r="M20" s="55"/>
      <c r="N20" s="55"/>
      <c r="O20" s="55"/>
      <c r="P20" s="55"/>
      <c r="Q20" s="55"/>
      <c r="R20" s="55"/>
    </row>
    <row r="21" spans="5:18" x14ac:dyDescent="0.25">
      <c r="E21" s="55"/>
      <c r="F21" s="55"/>
      <c r="G21" s="55"/>
      <c r="H21" s="55"/>
      <c r="I21" s="55"/>
      <c r="J21" s="55"/>
      <c r="K21" s="55"/>
      <c r="L21" s="55"/>
      <c r="M21" s="55"/>
      <c r="N21" s="55"/>
      <c r="O21" s="55"/>
      <c r="P21" s="55"/>
      <c r="Q21" s="55"/>
      <c r="R21" s="55"/>
    </row>
    <row r="22" spans="5:18" ht="15" customHeight="1" x14ac:dyDescent="0.25">
      <c r="E22" s="100" t="s">
        <v>119</v>
      </c>
      <c r="F22" s="100"/>
      <c r="G22" s="100"/>
      <c r="H22" s="100"/>
      <c r="I22" s="100"/>
      <c r="J22" s="100"/>
      <c r="K22" s="100"/>
      <c r="L22" s="100"/>
      <c r="M22" s="100"/>
      <c r="N22" s="100"/>
      <c r="O22" s="100"/>
      <c r="P22" s="100"/>
      <c r="Q22" s="100"/>
      <c r="R22" s="55"/>
    </row>
    <row r="23" spans="5:18" x14ac:dyDescent="0.25">
      <c r="E23" s="100"/>
      <c r="F23" s="100"/>
      <c r="G23" s="100"/>
      <c r="H23" s="100"/>
      <c r="I23" s="100"/>
      <c r="J23" s="100"/>
      <c r="K23" s="100"/>
      <c r="L23" s="100"/>
      <c r="M23" s="100"/>
      <c r="N23" s="100"/>
      <c r="O23" s="100"/>
      <c r="P23" s="100"/>
      <c r="Q23" s="100"/>
      <c r="R23" s="55"/>
    </row>
    <row r="24" spans="5:18" x14ac:dyDescent="0.25">
      <c r="E24" s="100"/>
      <c r="F24" s="100"/>
      <c r="G24" s="100"/>
      <c r="H24" s="100"/>
      <c r="I24" s="100"/>
      <c r="J24" s="100"/>
      <c r="K24" s="100"/>
      <c r="L24" s="100"/>
      <c r="M24" s="100"/>
      <c r="N24" s="100"/>
      <c r="O24" s="100"/>
      <c r="P24" s="100"/>
      <c r="Q24" s="100"/>
      <c r="R24" s="55"/>
    </row>
    <row r="25" spans="5:18" x14ac:dyDescent="0.25">
      <c r="E25" s="100"/>
      <c r="F25" s="100"/>
      <c r="G25" s="100"/>
      <c r="H25" s="100"/>
      <c r="I25" s="100"/>
      <c r="J25" s="100"/>
      <c r="K25" s="100"/>
      <c r="L25" s="100"/>
      <c r="M25" s="100"/>
      <c r="N25" s="100"/>
      <c r="O25" s="100"/>
      <c r="P25" s="100"/>
      <c r="Q25" s="100"/>
      <c r="R25" s="55"/>
    </row>
    <row r="26" spans="5:18" x14ac:dyDescent="0.25">
      <c r="E26" s="100"/>
      <c r="F26" s="100"/>
      <c r="G26" s="100"/>
      <c r="H26" s="100"/>
      <c r="I26" s="100"/>
      <c r="J26" s="100"/>
      <c r="K26" s="100"/>
      <c r="L26" s="100"/>
      <c r="M26" s="100"/>
      <c r="N26" s="100"/>
      <c r="O26" s="100"/>
      <c r="P26" s="100"/>
      <c r="Q26" s="100"/>
      <c r="R26" s="55"/>
    </row>
    <row r="27" spans="5:18" x14ac:dyDescent="0.25">
      <c r="E27" s="100"/>
      <c r="F27" s="100"/>
      <c r="G27" s="100"/>
      <c r="H27" s="100"/>
      <c r="I27" s="100"/>
      <c r="J27" s="100"/>
      <c r="K27" s="100"/>
      <c r="L27" s="100"/>
      <c r="M27" s="100"/>
      <c r="N27" s="100"/>
      <c r="O27" s="100"/>
      <c r="P27" s="100"/>
      <c r="Q27" s="100"/>
      <c r="R27" s="55"/>
    </row>
    <row r="28" spans="5:18" x14ac:dyDescent="0.25">
      <c r="E28" s="100"/>
      <c r="F28" s="100"/>
      <c r="G28" s="100"/>
      <c r="H28" s="100"/>
      <c r="I28" s="100"/>
      <c r="J28" s="100"/>
      <c r="K28" s="100"/>
      <c r="L28" s="100"/>
      <c r="M28" s="100"/>
      <c r="N28" s="100"/>
      <c r="O28" s="100"/>
      <c r="P28" s="100"/>
      <c r="Q28" s="100"/>
      <c r="R28" s="55"/>
    </row>
    <row r="29" spans="5:18" x14ac:dyDescent="0.25">
      <c r="E29" s="100"/>
      <c r="F29" s="100"/>
      <c r="G29" s="100"/>
      <c r="H29" s="100"/>
      <c r="I29" s="100"/>
      <c r="J29" s="100"/>
      <c r="K29" s="100"/>
      <c r="L29" s="100"/>
      <c r="M29" s="100"/>
      <c r="N29" s="100"/>
      <c r="O29" s="100"/>
      <c r="P29" s="100"/>
      <c r="Q29" s="100"/>
      <c r="R29" s="55"/>
    </row>
    <row r="30" spans="5:18" x14ac:dyDescent="0.25">
      <c r="E30" s="100"/>
      <c r="F30" s="100"/>
      <c r="G30" s="100"/>
      <c r="H30" s="100"/>
      <c r="I30" s="100"/>
      <c r="J30" s="100"/>
      <c r="K30" s="100"/>
      <c r="L30" s="100"/>
      <c r="M30" s="100"/>
      <c r="N30" s="100"/>
      <c r="O30" s="100"/>
      <c r="P30" s="100"/>
      <c r="Q30" s="100"/>
      <c r="R30" s="55"/>
    </row>
    <row r="31" spans="5:18" x14ac:dyDescent="0.25">
      <c r="E31" s="100"/>
      <c r="F31" s="100"/>
      <c r="G31" s="100"/>
      <c r="H31" s="100"/>
      <c r="I31" s="100"/>
      <c r="J31" s="100"/>
      <c r="K31" s="100"/>
      <c r="L31" s="100"/>
      <c r="M31" s="100"/>
      <c r="N31" s="100"/>
      <c r="O31" s="100"/>
      <c r="P31" s="100"/>
      <c r="Q31" s="100"/>
      <c r="R31" s="55"/>
    </row>
    <row r="32" spans="5:18" x14ac:dyDescent="0.25">
      <c r="E32" s="100"/>
      <c r="F32" s="100"/>
      <c r="G32" s="100"/>
      <c r="H32" s="100"/>
      <c r="I32" s="100"/>
      <c r="J32" s="100"/>
      <c r="K32" s="100"/>
      <c r="L32" s="100"/>
      <c r="M32" s="100"/>
      <c r="N32" s="100"/>
      <c r="O32" s="100"/>
      <c r="P32" s="100"/>
      <c r="Q32" s="100"/>
      <c r="R32" s="55"/>
    </row>
    <row r="33" spans="5:18" x14ac:dyDescent="0.25">
      <c r="E33" s="100"/>
      <c r="F33" s="100"/>
      <c r="G33" s="100"/>
      <c r="H33" s="100"/>
      <c r="I33" s="100"/>
      <c r="J33" s="100"/>
      <c r="K33" s="100"/>
      <c r="L33" s="100"/>
      <c r="M33" s="100"/>
      <c r="N33" s="100"/>
      <c r="O33" s="100"/>
      <c r="P33" s="100"/>
      <c r="Q33" s="100"/>
      <c r="R33" s="55"/>
    </row>
    <row r="34" spans="5:18" x14ac:dyDescent="0.25">
      <c r="E34" s="100"/>
      <c r="F34" s="100"/>
      <c r="G34" s="100"/>
      <c r="H34" s="100"/>
      <c r="I34" s="100"/>
      <c r="J34" s="100"/>
      <c r="K34" s="100"/>
      <c r="L34" s="100"/>
      <c r="M34" s="100"/>
      <c r="N34" s="100"/>
      <c r="O34" s="100"/>
      <c r="P34" s="100"/>
      <c r="Q34" s="100"/>
      <c r="R34" s="55"/>
    </row>
    <row r="35" spans="5:18" x14ac:dyDescent="0.25">
      <c r="E35" s="100"/>
      <c r="F35" s="100"/>
      <c r="G35" s="100"/>
      <c r="H35" s="100"/>
      <c r="I35" s="100"/>
      <c r="J35" s="100"/>
      <c r="K35" s="100"/>
      <c r="L35" s="100"/>
      <c r="M35" s="100"/>
      <c r="N35" s="100"/>
      <c r="O35" s="100"/>
      <c r="P35" s="100"/>
      <c r="Q35" s="100"/>
      <c r="R35" s="55"/>
    </row>
    <row r="36" spans="5:18" x14ac:dyDescent="0.25">
      <c r="E36" s="100"/>
      <c r="F36" s="100"/>
      <c r="G36" s="100"/>
      <c r="H36" s="100"/>
      <c r="I36" s="100"/>
      <c r="J36" s="100"/>
      <c r="K36" s="100"/>
      <c r="L36" s="100"/>
      <c r="M36" s="100"/>
      <c r="N36" s="100"/>
      <c r="O36" s="100"/>
      <c r="P36" s="100"/>
      <c r="Q36" s="100"/>
      <c r="R36" s="55"/>
    </row>
    <row r="37" spans="5:18" x14ac:dyDescent="0.25">
      <c r="E37" s="100"/>
      <c r="F37" s="100"/>
      <c r="G37" s="100"/>
      <c r="H37" s="100"/>
      <c r="I37" s="100"/>
      <c r="J37" s="100"/>
      <c r="K37" s="100"/>
      <c r="L37" s="100"/>
      <c r="M37" s="100"/>
      <c r="N37" s="100"/>
      <c r="O37" s="100"/>
      <c r="P37" s="100"/>
      <c r="Q37" s="100"/>
    </row>
    <row r="38" spans="5:18" ht="107.25" customHeight="1" x14ac:dyDescent="0.25">
      <c r="E38" s="100"/>
      <c r="F38" s="100"/>
      <c r="G38" s="100"/>
      <c r="H38" s="100"/>
      <c r="I38" s="100"/>
      <c r="J38" s="100"/>
      <c r="K38" s="100"/>
      <c r="L38" s="100"/>
      <c r="M38" s="100"/>
      <c r="N38" s="100"/>
      <c r="O38" s="100"/>
      <c r="P38" s="100"/>
      <c r="Q38" s="100"/>
    </row>
    <row r="39" spans="5:18" x14ac:dyDescent="0.25">
      <c r="E39" s="100"/>
      <c r="F39" s="100"/>
      <c r="G39" s="100"/>
      <c r="H39" s="100"/>
      <c r="I39" s="100"/>
      <c r="J39" s="100"/>
      <c r="K39" s="100"/>
      <c r="L39" s="100"/>
      <c r="M39" s="100"/>
      <c r="N39" s="100"/>
      <c r="O39" s="100"/>
      <c r="P39" s="100"/>
      <c r="Q39" s="100"/>
    </row>
    <row r="40" spans="5:18" x14ac:dyDescent="0.25">
      <c r="E40" s="100"/>
      <c r="F40" s="100"/>
      <c r="G40" s="100"/>
      <c r="H40" s="100"/>
      <c r="I40" s="100"/>
      <c r="J40" s="100"/>
      <c r="K40" s="100"/>
      <c r="L40" s="100"/>
      <c r="M40" s="100"/>
      <c r="N40" s="100"/>
      <c r="O40" s="100"/>
      <c r="P40" s="100"/>
      <c r="Q40" s="100"/>
    </row>
    <row r="41" spans="5:18" x14ac:dyDescent="0.25">
      <c r="E41" s="100"/>
      <c r="F41" s="100"/>
      <c r="G41" s="100"/>
      <c r="H41" s="100"/>
      <c r="I41" s="100"/>
      <c r="J41" s="100"/>
      <c r="K41" s="100"/>
      <c r="L41" s="100"/>
      <c r="M41" s="100"/>
      <c r="N41" s="100"/>
      <c r="O41" s="100"/>
      <c r="P41" s="100"/>
      <c r="Q41" s="100"/>
    </row>
    <row r="42" spans="5:18" x14ac:dyDescent="0.25">
      <c r="E42" s="55"/>
      <c r="F42" s="55"/>
      <c r="G42" s="55"/>
      <c r="H42" s="55"/>
      <c r="I42" s="55"/>
      <c r="J42" s="55"/>
      <c r="K42" s="55"/>
      <c r="L42" s="55"/>
      <c r="M42" s="55"/>
      <c r="N42" s="55"/>
      <c r="O42" s="55"/>
      <c r="P42" s="55"/>
      <c r="Q42" s="55"/>
    </row>
    <row r="43" spans="5:18" x14ac:dyDescent="0.25">
      <c r="E43" s="55"/>
      <c r="F43" s="55"/>
      <c r="G43" s="55"/>
      <c r="H43" s="55"/>
      <c r="I43" s="55"/>
      <c r="J43" s="55"/>
      <c r="K43" s="55"/>
      <c r="L43" s="55"/>
      <c r="M43" s="55"/>
      <c r="N43" s="55"/>
      <c r="O43" s="55"/>
      <c r="P43" s="55"/>
      <c r="Q43" s="55"/>
    </row>
    <row r="44" spans="5:18" x14ac:dyDescent="0.25">
      <c r="E44" s="55"/>
      <c r="F44" s="55"/>
      <c r="G44" s="55"/>
      <c r="H44" s="55"/>
      <c r="I44" s="55"/>
      <c r="J44" s="55"/>
      <c r="K44" s="55"/>
      <c r="L44" s="55"/>
      <c r="M44" s="55"/>
      <c r="N44" s="55"/>
      <c r="O44" s="55"/>
      <c r="P44" s="55"/>
      <c r="Q44" s="55"/>
    </row>
    <row r="45" spans="5:18" x14ac:dyDescent="0.25">
      <c r="E45" s="55"/>
      <c r="F45" s="55"/>
      <c r="G45" s="55"/>
      <c r="H45" s="55"/>
      <c r="I45" s="55"/>
      <c r="J45" s="55"/>
      <c r="K45" s="55"/>
      <c r="L45" s="55"/>
      <c r="M45" s="55"/>
      <c r="N45" s="55"/>
      <c r="O45" s="55"/>
      <c r="P45" s="55"/>
      <c r="Q45" s="55"/>
    </row>
    <row r="46" spans="5:18" x14ac:dyDescent="0.25">
      <c r="E46" s="55"/>
      <c r="F46" s="55"/>
      <c r="G46" s="55"/>
      <c r="H46" s="55"/>
      <c r="I46" s="55"/>
      <c r="J46" s="55"/>
      <c r="K46" s="55"/>
      <c r="L46" s="55"/>
      <c r="M46" s="55"/>
      <c r="N46" s="55"/>
      <c r="O46" s="55"/>
      <c r="P46" s="55"/>
      <c r="Q46" s="55"/>
    </row>
    <row r="47" spans="5:18" x14ac:dyDescent="0.25">
      <c r="E47" s="55"/>
      <c r="F47" s="55"/>
      <c r="G47" s="55"/>
      <c r="H47" s="55"/>
      <c r="I47" s="55"/>
      <c r="J47" s="55"/>
      <c r="K47" s="55"/>
      <c r="L47" s="55"/>
      <c r="M47" s="55"/>
      <c r="N47" s="55"/>
      <c r="O47" s="55"/>
      <c r="P47" s="55"/>
      <c r="Q47" s="55"/>
    </row>
  </sheetData>
  <mergeCells count="1">
    <mergeCell ref="E22:Q41"/>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D2:R49"/>
  <sheetViews>
    <sheetView showGridLines="0" zoomScaleNormal="100" workbookViewId="0">
      <selection activeCell="E2" sqref="E2"/>
    </sheetView>
  </sheetViews>
  <sheetFormatPr defaultRowHeight="15" x14ac:dyDescent="0.25"/>
  <cols>
    <col min="5" max="5" width="24.7109375" style="23" customWidth="1"/>
  </cols>
  <sheetData>
    <row r="2" spans="4:18" ht="20.25" x14ac:dyDescent="0.3">
      <c r="D2" s="2"/>
      <c r="E2" s="24" t="s">
        <v>131</v>
      </c>
    </row>
    <row r="4" spans="4:18" ht="15" customHeight="1" x14ac:dyDescent="0.25">
      <c r="F4" s="55"/>
      <c r="G4" s="55"/>
      <c r="H4" s="55"/>
      <c r="I4" s="55"/>
      <c r="J4" s="55"/>
      <c r="K4" s="55"/>
      <c r="L4" s="55"/>
      <c r="M4" s="55"/>
      <c r="N4" s="55"/>
      <c r="O4" s="55"/>
      <c r="P4" s="55"/>
      <c r="Q4" s="55"/>
      <c r="R4" s="55"/>
    </row>
    <row r="5" spans="4:18" x14ac:dyDescent="0.25">
      <c r="E5" s="55"/>
      <c r="F5" s="55"/>
      <c r="G5" s="55"/>
      <c r="H5" s="55"/>
      <c r="I5" s="55"/>
      <c r="J5" s="55"/>
      <c r="K5" s="55"/>
      <c r="L5" s="55"/>
      <c r="M5" s="55"/>
      <c r="N5" s="55"/>
      <c r="O5" s="55"/>
      <c r="P5" s="55"/>
      <c r="Q5" s="55"/>
      <c r="R5" s="55"/>
    </row>
    <row r="6" spans="4:18" x14ac:dyDescent="0.25">
      <c r="E6" s="55"/>
      <c r="F6" s="55"/>
      <c r="G6" s="55"/>
      <c r="H6" s="55"/>
      <c r="I6" s="55"/>
      <c r="J6" s="55"/>
      <c r="K6" s="55"/>
      <c r="L6" s="55"/>
      <c r="M6" s="55"/>
      <c r="N6" s="55"/>
      <c r="O6" s="55"/>
      <c r="P6" s="55"/>
      <c r="Q6" s="55"/>
      <c r="R6" s="55"/>
    </row>
    <row r="7" spans="4:18" x14ac:dyDescent="0.25">
      <c r="E7" s="55"/>
      <c r="F7" s="55"/>
      <c r="G7" s="55"/>
      <c r="H7" s="55"/>
      <c r="I7" s="55"/>
      <c r="J7" s="55"/>
      <c r="K7" s="55"/>
      <c r="L7" s="55"/>
      <c r="M7" s="55"/>
      <c r="N7" s="55"/>
      <c r="O7" s="55"/>
      <c r="P7" s="55"/>
      <c r="Q7" s="55"/>
      <c r="R7" s="55"/>
    </row>
    <row r="8" spans="4:18" x14ac:dyDescent="0.25">
      <c r="E8" s="55"/>
      <c r="F8" s="55"/>
      <c r="G8" s="55"/>
      <c r="H8" s="55"/>
      <c r="I8" s="55"/>
      <c r="J8" s="55"/>
      <c r="K8" s="55"/>
      <c r="L8" s="55"/>
      <c r="M8" s="55"/>
      <c r="N8" s="55"/>
      <c r="O8" s="55"/>
      <c r="P8" s="55"/>
      <c r="Q8" s="55"/>
      <c r="R8" s="55"/>
    </row>
    <row r="9" spans="4:18" x14ac:dyDescent="0.25">
      <c r="E9" s="55"/>
      <c r="F9" s="55"/>
      <c r="G9" s="55"/>
      <c r="H9" s="55"/>
      <c r="I9" s="55"/>
      <c r="J9" s="55"/>
      <c r="K9" s="55"/>
      <c r="L9" s="55"/>
      <c r="M9" s="55"/>
      <c r="N9" s="55"/>
      <c r="O9" s="55"/>
      <c r="P9" s="55"/>
      <c r="Q9" s="55"/>
      <c r="R9" s="55"/>
    </row>
    <row r="10" spans="4:18" x14ac:dyDescent="0.25">
      <c r="E10" s="55"/>
      <c r="F10" s="55"/>
      <c r="G10" s="55"/>
      <c r="H10" s="55"/>
      <c r="I10" s="55"/>
      <c r="J10" s="55"/>
      <c r="K10" s="55"/>
      <c r="L10" s="55"/>
      <c r="M10" s="55"/>
      <c r="N10" s="55"/>
      <c r="O10" s="55"/>
      <c r="P10" s="55"/>
      <c r="Q10" s="55"/>
      <c r="R10" s="55"/>
    </row>
    <row r="11" spans="4:18" x14ac:dyDescent="0.25">
      <c r="E11" s="55"/>
      <c r="F11" s="55"/>
      <c r="G11" s="55"/>
      <c r="H11" s="55"/>
      <c r="I11" s="55"/>
      <c r="J11" s="55"/>
      <c r="K11" s="55"/>
      <c r="L11" s="55"/>
      <c r="M11" s="55"/>
      <c r="N11" s="55"/>
      <c r="O11" s="55"/>
      <c r="P11" s="55"/>
      <c r="Q11" s="55"/>
      <c r="R11" s="55"/>
    </row>
    <row r="12" spans="4:18" x14ac:dyDescent="0.25">
      <c r="E12" s="55"/>
      <c r="F12" s="55"/>
      <c r="G12" s="55"/>
      <c r="H12" s="55"/>
      <c r="I12" s="55"/>
      <c r="J12" s="55"/>
      <c r="K12" s="55"/>
      <c r="L12" s="55"/>
      <c r="M12" s="55"/>
      <c r="N12" s="55"/>
      <c r="O12" s="55"/>
      <c r="P12" s="55"/>
      <c r="Q12" s="55"/>
      <c r="R12" s="55"/>
    </row>
    <row r="13" spans="4:18" x14ac:dyDescent="0.25">
      <c r="E13" s="55"/>
      <c r="F13" s="55"/>
      <c r="G13" s="55"/>
      <c r="H13" s="55"/>
      <c r="I13" s="55"/>
      <c r="J13" s="55"/>
      <c r="K13" s="55"/>
      <c r="L13" s="55"/>
      <c r="M13" s="55"/>
      <c r="N13" s="55"/>
      <c r="O13" s="55"/>
      <c r="P13" s="55"/>
      <c r="Q13" s="55"/>
      <c r="R13" s="55"/>
    </row>
    <row r="14" spans="4:18" x14ac:dyDescent="0.25">
      <c r="E14" s="55"/>
      <c r="F14" s="55"/>
      <c r="G14" s="55"/>
      <c r="H14" s="55"/>
      <c r="I14" s="55"/>
      <c r="J14" s="55"/>
      <c r="K14" s="55"/>
      <c r="L14" s="55"/>
      <c r="M14" s="55"/>
      <c r="N14" s="55"/>
      <c r="O14" s="55"/>
      <c r="P14" s="55"/>
      <c r="Q14" s="55"/>
      <c r="R14" s="55"/>
    </row>
    <row r="15" spans="4:18" x14ac:dyDescent="0.25">
      <c r="E15" s="55"/>
      <c r="F15" s="55"/>
      <c r="G15" s="55"/>
      <c r="H15" s="55"/>
      <c r="I15" s="55"/>
      <c r="J15" s="55"/>
      <c r="K15" s="55"/>
      <c r="L15" s="55"/>
      <c r="M15" s="55"/>
      <c r="N15" s="55"/>
      <c r="O15" s="55"/>
      <c r="P15" s="55"/>
      <c r="Q15" s="55"/>
      <c r="R15" s="55"/>
    </row>
    <row r="16" spans="4:18" x14ac:dyDescent="0.25">
      <c r="E16" s="55"/>
      <c r="F16" s="55"/>
      <c r="G16" s="55"/>
      <c r="H16" s="55"/>
      <c r="I16" s="55"/>
      <c r="J16" s="55"/>
      <c r="K16" s="55"/>
      <c r="L16" s="55"/>
      <c r="M16" s="55"/>
      <c r="N16" s="55"/>
      <c r="O16" s="55"/>
      <c r="P16" s="55"/>
      <c r="Q16" s="55"/>
      <c r="R16" s="55"/>
    </row>
    <row r="17" spans="5:18" x14ac:dyDescent="0.25">
      <c r="E17" s="55"/>
      <c r="F17" s="55"/>
      <c r="G17" s="55"/>
      <c r="H17" s="55"/>
      <c r="I17" s="55"/>
      <c r="J17" s="55"/>
      <c r="K17" s="55"/>
      <c r="L17" s="55"/>
      <c r="M17" s="55"/>
      <c r="N17" s="55"/>
      <c r="O17" s="55"/>
      <c r="P17" s="55"/>
      <c r="Q17" s="55"/>
      <c r="R17" s="55"/>
    </row>
    <row r="18" spans="5:18" x14ac:dyDescent="0.25">
      <c r="E18" s="55"/>
      <c r="F18" s="55"/>
      <c r="G18" s="55"/>
      <c r="H18" s="55"/>
      <c r="I18" s="55"/>
      <c r="J18" s="55"/>
      <c r="K18" s="55"/>
      <c r="L18" s="55"/>
      <c r="M18" s="55"/>
      <c r="N18" s="55"/>
      <c r="O18" s="55"/>
      <c r="P18" s="55"/>
      <c r="Q18" s="55"/>
      <c r="R18" s="55"/>
    </row>
    <row r="19" spans="5:18" x14ac:dyDescent="0.25">
      <c r="E19" s="55"/>
      <c r="F19" s="55"/>
      <c r="G19" s="55"/>
      <c r="H19" s="55"/>
      <c r="I19" s="55"/>
      <c r="J19" s="55"/>
      <c r="K19" s="55"/>
      <c r="L19" s="55"/>
      <c r="M19" s="55"/>
      <c r="N19" s="55"/>
      <c r="O19" s="55"/>
      <c r="P19" s="55"/>
      <c r="Q19" s="55"/>
      <c r="R19" s="55"/>
    </row>
    <row r="20" spans="5:18" x14ac:dyDescent="0.25">
      <c r="E20" s="55"/>
      <c r="F20" s="55"/>
      <c r="G20" s="55"/>
      <c r="H20" s="55"/>
      <c r="I20" s="55"/>
      <c r="J20" s="55"/>
      <c r="K20" s="55"/>
      <c r="L20" s="55"/>
      <c r="M20" s="55"/>
      <c r="N20" s="55"/>
      <c r="O20" s="55"/>
      <c r="P20" s="55"/>
      <c r="Q20" s="55"/>
      <c r="R20" s="55"/>
    </row>
    <row r="21" spans="5:18" x14ac:dyDescent="0.25">
      <c r="E21" s="55"/>
      <c r="F21" s="55"/>
      <c r="G21" s="55"/>
      <c r="H21" s="55"/>
      <c r="I21" s="55"/>
      <c r="J21" s="55"/>
      <c r="K21" s="55"/>
      <c r="L21" s="55"/>
      <c r="M21" s="55"/>
      <c r="N21" s="55"/>
      <c r="O21" s="55"/>
      <c r="P21" s="55"/>
      <c r="Q21" s="55"/>
      <c r="R21" s="55"/>
    </row>
    <row r="22" spans="5:18" x14ac:dyDescent="0.25">
      <c r="E22" s="98" t="s">
        <v>129</v>
      </c>
      <c r="F22" s="55"/>
      <c r="G22" s="55"/>
      <c r="H22" s="55"/>
      <c r="I22" s="55"/>
      <c r="J22" s="55"/>
      <c r="K22" s="55"/>
      <c r="L22" s="55"/>
      <c r="M22" s="98" t="s">
        <v>129</v>
      </c>
      <c r="N22" s="55"/>
      <c r="O22" s="55"/>
      <c r="P22" s="55"/>
      <c r="Q22" s="55"/>
      <c r="R22" s="55"/>
    </row>
    <row r="23" spans="5:18" x14ac:dyDescent="0.25">
      <c r="E23" s="55"/>
      <c r="F23" s="55"/>
      <c r="G23" s="55"/>
      <c r="H23" s="55"/>
      <c r="I23" s="55"/>
      <c r="J23" s="55"/>
      <c r="K23" s="55"/>
      <c r="L23" s="55"/>
      <c r="M23" s="55"/>
      <c r="N23" s="55"/>
      <c r="O23" s="55"/>
      <c r="P23" s="55"/>
      <c r="Q23" s="55"/>
      <c r="R23" s="55"/>
    </row>
    <row r="24" spans="5:18" ht="15" customHeight="1" x14ac:dyDescent="0.25">
      <c r="E24" s="100" t="s">
        <v>128</v>
      </c>
      <c r="F24" s="100"/>
      <c r="G24" s="100"/>
      <c r="H24" s="100"/>
      <c r="I24" s="100"/>
      <c r="J24" s="100"/>
      <c r="K24" s="100"/>
      <c r="L24" s="100"/>
      <c r="M24" s="100"/>
      <c r="N24" s="100"/>
      <c r="O24" s="100"/>
      <c r="P24" s="100"/>
      <c r="Q24" s="100"/>
      <c r="R24" s="55"/>
    </row>
    <row r="25" spans="5:18" x14ac:dyDescent="0.25">
      <c r="E25" s="100"/>
      <c r="F25" s="100"/>
      <c r="G25" s="100"/>
      <c r="H25" s="100"/>
      <c r="I25" s="100"/>
      <c r="J25" s="100"/>
      <c r="K25" s="100"/>
      <c r="L25" s="100"/>
      <c r="M25" s="100"/>
      <c r="N25" s="100"/>
      <c r="O25" s="100"/>
      <c r="P25" s="100"/>
      <c r="Q25" s="100"/>
      <c r="R25" s="55"/>
    </row>
    <row r="26" spans="5:18" x14ac:dyDescent="0.25">
      <c r="E26" s="100"/>
      <c r="F26" s="100"/>
      <c r="G26" s="100"/>
      <c r="H26" s="100"/>
      <c r="I26" s="100"/>
      <c r="J26" s="100"/>
      <c r="K26" s="100"/>
      <c r="L26" s="100"/>
      <c r="M26" s="100"/>
      <c r="N26" s="100"/>
      <c r="O26" s="100"/>
      <c r="P26" s="100"/>
      <c r="Q26" s="100"/>
      <c r="R26" s="55"/>
    </row>
    <row r="27" spans="5:18" x14ac:dyDescent="0.25">
      <c r="E27" s="100"/>
      <c r="F27" s="100"/>
      <c r="G27" s="100"/>
      <c r="H27" s="100"/>
      <c r="I27" s="100"/>
      <c r="J27" s="100"/>
      <c r="K27" s="100"/>
      <c r="L27" s="100"/>
      <c r="M27" s="100"/>
      <c r="N27" s="100"/>
      <c r="O27" s="100"/>
      <c r="P27" s="100"/>
      <c r="Q27" s="100"/>
      <c r="R27" s="55"/>
    </row>
    <row r="28" spans="5:18" x14ac:dyDescent="0.25">
      <c r="E28" s="100"/>
      <c r="F28" s="100"/>
      <c r="G28" s="100"/>
      <c r="H28" s="100"/>
      <c r="I28" s="100"/>
      <c r="J28" s="100"/>
      <c r="K28" s="100"/>
      <c r="L28" s="100"/>
      <c r="M28" s="100"/>
      <c r="N28" s="100"/>
      <c r="O28" s="100"/>
      <c r="P28" s="100"/>
      <c r="Q28" s="100"/>
      <c r="R28" s="55"/>
    </row>
    <row r="29" spans="5:18" x14ac:dyDescent="0.25">
      <c r="E29" s="100"/>
      <c r="F29" s="100"/>
      <c r="G29" s="100"/>
      <c r="H29" s="100"/>
      <c r="I29" s="100"/>
      <c r="J29" s="100"/>
      <c r="K29" s="100"/>
      <c r="L29" s="100"/>
      <c r="M29" s="100"/>
      <c r="N29" s="100"/>
      <c r="O29" s="100"/>
      <c r="P29" s="100"/>
      <c r="Q29" s="100"/>
      <c r="R29" s="55"/>
    </row>
    <row r="30" spans="5:18" x14ac:dyDescent="0.25">
      <c r="E30" s="100"/>
      <c r="F30" s="100"/>
      <c r="G30" s="100"/>
      <c r="H30" s="100"/>
      <c r="I30" s="100"/>
      <c r="J30" s="100"/>
      <c r="K30" s="100"/>
      <c r="L30" s="100"/>
      <c r="M30" s="100"/>
      <c r="N30" s="100"/>
      <c r="O30" s="100"/>
      <c r="P30" s="100"/>
      <c r="Q30" s="100"/>
      <c r="R30" s="55"/>
    </row>
    <row r="31" spans="5:18" x14ac:dyDescent="0.25">
      <c r="E31" s="100"/>
      <c r="F31" s="100"/>
      <c r="G31" s="100"/>
      <c r="H31" s="100"/>
      <c r="I31" s="100"/>
      <c r="J31" s="100"/>
      <c r="K31" s="100"/>
      <c r="L31" s="100"/>
      <c r="M31" s="100"/>
      <c r="N31" s="100"/>
      <c r="O31" s="100"/>
      <c r="P31" s="100"/>
      <c r="Q31" s="100"/>
      <c r="R31" s="55"/>
    </row>
    <row r="32" spans="5:18" x14ac:dyDescent="0.25">
      <c r="E32" s="100"/>
      <c r="F32" s="100"/>
      <c r="G32" s="100"/>
      <c r="H32" s="100"/>
      <c r="I32" s="100"/>
      <c r="J32" s="100"/>
      <c r="K32" s="100"/>
      <c r="L32" s="100"/>
      <c r="M32" s="100"/>
      <c r="N32" s="100"/>
      <c r="O32" s="100"/>
      <c r="P32" s="100"/>
      <c r="Q32" s="100"/>
      <c r="R32" s="55"/>
    </row>
    <row r="33" spans="5:18" x14ac:dyDescent="0.25">
      <c r="E33" s="100"/>
      <c r="F33" s="100"/>
      <c r="G33" s="100"/>
      <c r="H33" s="100"/>
      <c r="I33" s="100"/>
      <c r="J33" s="100"/>
      <c r="K33" s="100"/>
      <c r="L33" s="100"/>
      <c r="M33" s="100"/>
      <c r="N33" s="100"/>
      <c r="O33" s="100"/>
      <c r="P33" s="100"/>
      <c r="Q33" s="100"/>
      <c r="R33" s="55"/>
    </row>
    <row r="34" spans="5:18" x14ac:dyDescent="0.25">
      <c r="E34" s="100"/>
      <c r="F34" s="100"/>
      <c r="G34" s="100"/>
      <c r="H34" s="100"/>
      <c r="I34" s="100"/>
      <c r="J34" s="100"/>
      <c r="K34" s="100"/>
      <c r="L34" s="100"/>
      <c r="M34" s="100"/>
      <c r="N34" s="100"/>
      <c r="O34" s="100"/>
      <c r="P34" s="100"/>
      <c r="Q34" s="100"/>
      <c r="R34" s="55"/>
    </row>
    <row r="35" spans="5:18" x14ac:dyDescent="0.25">
      <c r="E35" s="100"/>
      <c r="F35" s="100"/>
      <c r="G35" s="100"/>
      <c r="H35" s="100"/>
      <c r="I35" s="100"/>
      <c r="J35" s="100"/>
      <c r="K35" s="100"/>
      <c r="L35" s="100"/>
      <c r="M35" s="100"/>
      <c r="N35" s="100"/>
      <c r="O35" s="100"/>
      <c r="P35" s="100"/>
      <c r="Q35" s="100"/>
      <c r="R35" s="55"/>
    </row>
    <row r="36" spans="5:18" x14ac:dyDescent="0.25">
      <c r="E36" s="100"/>
      <c r="F36" s="100"/>
      <c r="G36" s="100"/>
      <c r="H36" s="100"/>
      <c r="I36" s="100"/>
      <c r="J36" s="100"/>
      <c r="K36" s="100"/>
      <c r="L36" s="100"/>
      <c r="M36" s="100"/>
      <c r="N36" s="100"/>
      <c r="O36" s="100"/>
      <c r="P36" s="100"/>
      <c r="Q36" s="100"/>
      <c r="R36" s="55"/>
    </row>
    <row r="37" spans="5:18" x14ac:dyDescent="0.25">
      <c r="E37" s="100"/>
      <c r="F37" s="100"/>
      <c r="G37" s="100"/>
      <c r="H37" s="100"/>
      <c r="I37" s="100"/>
      <c r="J37" s="100"/>
      <c r="K37" s="100"/>
      <c r="L37" s="100"/>
      <c r="M37" s="100"/>
      <c r="N37" s="100"/>
      <c r="O37" s="100"/>
      <c r="P37" s="100"/>
      <c r="Q37" s="100"/>
      <c r="R37" s="55"/>
    </row>
    <row r="38" spans="5:18" x14ac:dyDescent="0.25">
      <c r="E38" s="100"/>
      <c r="F38" s="100"/>
      <c r="G38" s="100"/>
      <c r="H38" s="100"/>
      <c r="I38" s="100"/>
      <c r="J38" s="100"/>
      <c r="K38" s="100"/>
      <c r="L38" s="100"/>
      <c r="M38" s="100"/>
      <c r="N38" s="100"/>
      <c r="O38" s="100"/>
      <c r="P38" s="100"/>
      <c r="Q38" s="100"/>
      <c r="R38" s="55"/>
    </row>
    <row r="39" spans="5:18" x14ac:dyDescent="0.25">
      <c r="E39" s="100"/>
      <c r="F39" s="100"/>
      <c r="G39" s="100"/>
      <c r="H39" s="100"/>
      <c r="I39" s="100"/>
      <c r="J39" s="100"/>
      <c r="K39" s="100"/>
      <c r="L39" s="100"/>
      <c r="M39" s="100"/>
      <c r="N39" s="100"/>
      <c r="O39" s="100"/>
      <c r="P39" s="100"/>
      <c r="Q39" s="100"/>
    </row>
    <row r="40" spans="5:18" ht="107.25" customHeight="1" x14ac:dyDescent="0.25">
      <c r="E40" s="100"/>
      <c r="F40" s="100"/>
      <c r="G40" s="100"/>
      <c r="H40" s="100"/>
      <c r="I40" s="100"/>
      <c r="J40" s="100"/>
      <c r="K40" s="100"/>
      <c r="L40" s="100"/>
      <c r="M40" s="100"/>
      <c r="N40" s="100"/>
      <c r="O40" s="100"/>
      <c r="P40" s="100"/>
      <c r="Q40" s="100"/>
    </row>
    <row r="41" spans="5:18" x14ac:dyDescent="0.25">
      <c r="E41" s="100"/>
      <c r="F41" s="100"/>
      <c r="G41" s="100"/>
      <c r="H41" s="100"/>
      <c r="I41" s="100"/>
      <c r="J41" s="100"/>
      <c r="K41" s="100"/>
      <c r="L41" s="100"/>
      <c r="M41" s="100"/>
      <c r="N41" s="100"/>
      <c r="O41" s="100"/>
      <c r="P41" s="100"/>
      <c r="Q41" s="100"/>
    </row>
    <row r="42" spans="5:18" x14ac:dyDescent="0.25">
      <c r="E42" s="100"/>
      <c r="F42" s="100"/>
      <c r="G42" s="100"/>
      <c r="H42" s="100"/>
      <c r="I42" s="100"/>
      <c r="J42" s="100"/>
      <c r="K42" s="100"/>
      <c r="L42" s="100"/>
      <c r="M42" s="100"/>
      <c r="N42" s="100"/>
      <c r="O42" s="100"/>
      <c r="P42" s="100"/>
      <c r="Q42" s="100"/>
    </row>
    <row r="43" spans="5:18" x14ac:dyDescent="0.25">
      <c r="E43" s="100"/>
      <c r="F43" s="100"/>
      <c r="G43" s="100"/>
      <c r="H43" s="100"/>
      <c r="I43" s="100"/>
      <c r="J43" s="100"/>
      <c r="K43" s="100"/>
      <c r="L43" s="100"/>
      <c r="M43" s="100"/>
      <c r="N43" s="100"/>
      <c r="O43" s="100"/>
      <c r="P43" s="100"/>
      <c r="Q43" s="100"/>
    </row>
    <row r="44" spans="5:18" x14ac:dyDescent="0.25">
      <c r="E44" s="55"/>
      <c r="F44" s="55"/>
      <c r="G44" s="55"/>
      <c r="H44" s="55"/>
      <c r="I44" s="55"/>
      <c r="J44" s="55"/>
      <c r="K44" s="55"/>
      <c r="L44" s="55"/>
      <c r="M44" s="55"/>
      <c r="N44" s="55"/>
      <c r="O44" s="55"/>
      <c r="P44" s="55"/>
      <c r="Q44" s="55"/>
    </row>
    <row r="45" spans="5:18" x14ac:dyDescent="0.25">
      <c r="E45" s="55"/>
      <c r="F45" s="55"/>
      <c r="G45" s="55"/>
      <c r="H45" s="55"/>
      <c r="I45" s="55"/>
      <c r="J45" s="55"/>
      <c r="K45" s="55"/>
      <c r="L45" s="55"/>
      <c r="M45" s="55"/>
      <c r="N45" s="55"/>
      <c r="O45" s="55"/>
      <c r="P45" s="55"/>
      <c r="Q45" s="55"/>
    </row>
    <row r="46" spans="5:18" x14ac:dyDescent="0.25">
      <c r="E46" s="55"/>
      <c r="F46" s="55"/>
      <c r="G46" s="55"/>
      <c r="H46" s="55"/>
      <c r="I46" s="55"/>
      <c r="J46" s="55"/>
      <c r="K46" s="55"/>
      <c r="L46" s="55"/>
      <c r="M46" s="55"/>
      <c r="N46" s="55"/>
      <c r="O46" s="55"/>
      <c r="P46" s="55"/>
      <c r="Q46" s="55"/>
    </row>
    <row r="47" spans="5:18" x14ac:dyDescent="0.25">
      <c r="E47" s="55"/>
      <c r="F47" s="55"/>
      <c r="G47" s="55"/>
      <c r="H47" s="55"/>
      <c r="I47" s="55"/>
      <c r="J47" s="55"/>
      <c r="K47" s="55"/>
      <c r="L47" s="55"/>
      <c r="M47" s="55"/>
      <c r="N47" s="55"/>
      <c r="O47" s="55"/>
      <c r="P47" s="55"/>
      <c r="Q47" s="55"/>
    </row>
    <row r="48" spans="5:18" x14ac:dyDescent="0.25">
      <c r="E48" s="55"/>
      <c r="F48" s="55"/>
      <c r="G48" s="55"/>
      <c r="H48" s="55"/>
      <c r="I48" s="55"/>
      <c r="J48" s="55"/>
      <c r="K48" s="55"/>
      <c r="L48" s="55"/>
      <c r="M48" s="55"/>
      <c r="N48" s="55"/>
      <c r="O48" s="55"/>
      <c r="P48" s="55"/>
      <c r="Q48" s="55"/>
    </row>
    <row r="49" spans="5:17" x14ac:dyDescent="0.25">
      <c r="E49" s="55"/>
      <c r="F49" s="55"/>
      <c r="G49" s="55"/>
      <c r="H49" s="55"/>
      <c r="I49" s="55"/>
      <c r="J49" s="55"/>
      <c r="K49" s="55"/>
      <c r="L49" s="55"/>
      <c r="M49" s="55"/>
      <c r="N49" s="55"/>
      <c r="O49" s="55"/>
      <c r="P49" s="55"/>
      <c r="Q49" s="55"/>
    </row>
  </sheetData>
  <mergeCells count="1">
    <mergeCell ref="E24:Q43"/>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C1:M18"/>
  <sheetViews>
    <sheetView showGridLines="0" workbookViewId="0">
      <selection activeCell="F29" sqref="F29"/>
    </sheetView>
  </sheetViews>
  <sheetFormatPr defaultRowHeight="12" x14ac:dyDescent="0.2"/>
  <cols>
    <col min="1" max="3" width="9.140625" style="88"/>
    <col min="4" max="4" width="10.7109375" style="88" bestFit="1" customWidth="1"/>
    <col min="5" max="5" width="11.140625" style="88" bestFit="1" customWidth="1"/>
    <col min="6" max="6" width="16.140625" style="88" bestFit="1" customWidth="1"/>
    <col min="7" max="7" width="13.85546875" style="88" bestFit="1" customWidth="1"/>
    <col min="8" max="8" width="9.140625" style="88"/>
    <col min="9" max="11" width="10.7109375" style="88" bestFit="1" customWidth="1"/>
    <col min="12" max="12" width="16.140625" style="88" bestFit="1" customWidth="1"/>
    <col min="13" max="13" width="13.85546875" style="88" bestFit="1" customWidth="1"/>
    <col min="14" max="16384" width="9.140625" style="88"/>
  </cols>
  <sheetData>
    <row r="1" spans="3:13" x14ac:dyDescent="0.2">
      <c r="C1" s="89" t="s">
        <v>122</v>
      </c>
      <c r="I1" s="89" t="s">
        <v>123</v>
      </c>
    </row>
    <row r="2" spans="3:13" x14ac:dyDescent="0.2">
      <c r="C2" s="89"/>
      <c r="I2" s="89"/>
      <c r="L2" s="95"/>
      <c r="M2" s="95"/>
    </row>
    <row r="3" spans="3:13" x14ac:dyDescent="0.2">
      <c r="D3" s="96">
        <v>2019</v>
      </c>
      <c r="E3" s="96">
        <v>2020</v>
      </c>
      <c r="F3" s="96" t="s">
        <v>120</v>
      </c>
      <c r="G3" s="96" t="s">
        <v>121</v>
      </c>
      <c r="J3" s="96">
        <v>2019</v>
      </c>
      <c r="K3" s="96">
        <v>2020</v>
      </c>
      <c r="L3" s="97" t="s">
        <v>120</v>
      </c>
      <c r="M3" s="97" t="s">
        <v>121</v>
      </c>
    </row>
    <row r="4" spans="3:13" x14ac:dyDescent="0.2">
      <c r="C4" s="88" t="s">
        <v>125</v>
      </c>
      <c r="D4" s="93">
        <v>94042.305960000012</v>
      </c>
      <c r="E4" s="94">
        <v>103450.40545570001</v>
      </c>
      <c r="F4" s="91">
        <f>E4-D4</f>
        <v>9408.099495699993</v>
      </c>
      <c r="G4" s="92">
        <f>F4/D4</f>
        <v>0.10004113999184194</v>
      </c>
      <c r="H4" s="92"/>
      <c r="I4" s="88" t="s">
        <v>125</v>
      </c>
      <c r="J4" s="91">
        <v>80737.637599999929</v>
      </c>
      <c r="K4" s="91">
        <v>75576</v>
      </c>
      <c r="L4" s="91">
        <f>K4-J4</f>
        <v>-5161.6375999999291</v>
      </c>
      <c r="M4" s="92">
        <f>L4/J4</f>
        <v>-6.3930996167764181E-2</v>
      </c>
    </row>
    <row r="5" spans="3:13" x14ac:dyDescent="0.2">
      <c r="C5" s="88" t="s">
        <v>126</v>
      </c>
      <c r="D5" s="93">
        <v>52760.804329999999</v>
      </c>
      <c r="E5" s="94">
        <v>75246.384873500007</v>
      </c>
      <c r="F5" s="91">
        <f t="shared" ref="F5:F8" si="0">E5-D5</f>
        <v>22485.580543500007</v>
      </c>
      <c r="G5" s="92">
        <f t="shared" ref="G5:G8" si="1">F5/D5</f>
        <v>0.42617963901499162</v>
      </c>
      <c r="H5" s="92"/>
      <c r="I5" s="88" t="s">
        <v>126</v>
      </c>
      <c r="J5" s="91">
        <v>40696.54960000002</v>
      </c>
      <c r="K5" s="91">
        <v>61042</v>
      </c>
      <c r="L5" s="91">
        <f t="shared" ref="L5:L8" si="2">K5-J5</f>
        <v>20345.45039999998</v>
      </c>
      <c r="M5" s="92">
        <f t="shared" ref="M5:M8" si="3">L5/J5</f>
        <v>0.4999305985389968</v>
      </c>
    </row>
    <row r="6" spans="3:13" x14ac:dyDescent="0.2">
      <c r="C6" s="88" t="s">
        <v>110</v>
      </c>
      <c r="D6" s="90">
        <v>62716.944410000018</v>
      </c>
      <c r="E6" s="93">
        <v>46330.990111899991</v>
      </c>
      <c r="F6" s="91">
        <f t="shared" si="0"/>
        <v>-16385.954298100027</v>
      </c>
      <c r="G6" s="92">
        <f t="shared" si="1"/>
        <v>-0.26126837734600056</v>
      </c>
      <c r="H6" s="92"/>
      <c r="I6" s="91" t="s">
        <v>110</v>
      </c>
      <c r="J6" s="91">
        <v>71050.698599999931</v>
      </c>
      <c r="K6" s="91">
        <v>60890</v>
      </c>
      <c r="L6" s="91">
        <f t="shared" si="2"/>
        <v>-10160.698599999931</v>
      </c>
      <c r="M6" s="92">
        <f t="shared" si="3"/>
        <v>-0.14300631521165563</v>
      </c>
    </row>
    <row r="7" spans="3:13" x14ac:dyDescent="0.2">
      <c r="C7" s="88" t="s">
        <v>111</v>
      </c>
      <c r="D7" s="90">
        <v>61571.764643266404</v>
      </c>
      <c r="E7" s="91">
        <v>29463.056300000004</v>
      </c>
      <c r="F7" s="91">
        <f t="shared" si="0"/>
        <v>-32108.7083432664</v>
      </c>
      <c r="G7" s="92">
        <f t="shared" si="1"/>
        <v>-0.5214842960778755</v>
      </c>
      <c r="H7" s="92"/>
      <c r="I7" s="91" t="s">
        <v>111</v>
      </c>
      <c r="J7" s="91">
        <v>37938.786399999997</v>
      </c>
      <c r="K7" s="91">
        <v>25380</v>
      </c>
      <c r="L7" s="91">
        <f t="shared" si="2"/>
        <v>-12558.786399999997</v>
      </c>
      <c r="M7" s="92">
        <f t="shared" si="3"/>
        <v>-0.33102762612353881</v>
      </c>
    </row>
    <row r="8" spans="3:13" x14ac:dyDescent="0.2">
      <c r="C8" s="88" t="s">
        <v>127</v>
      </c>
      <c r="D8" s="91">
        <f>'Table 1'!D8</f>
        <v>60965.540890000011</v>
      </c>
      <c r="E8" s="91">
        <f>'Table 2'!E8</f>
        <v>35127.779744207553</v>
      </c>
      <c r="F8" s="91">
        <f t="shared" si="0"/>
        <v>-25837.761145792458</v>
      </c>
      <c r="G8" s="92">
        <f t="shared" si="1"/>
        <v>-0.42380926616252734</v>
      </c>
      <c r="H8" s="92"/>
      <c r="I8" s="91" t="s">
        <v>127</v>
      </c>
      <c r="J8" s="91">
        <v>27003.790700000052</v>
      </c>
      <c r="K8" s="91">
        <f>'Table 1'!I8</f>
        <v>26276.323199999995</v>
      </c>
      <c r="L8" s="91">
        <f t="shared" si="2"/>
        <v>-727.46750000005704</v>
      </c>
      <c r="M8" s="92">
        <f t="shared" si="3"/>
        <v>-2.6939458540539481E-2</v>
      </c>
    </row>
    <row r="9" spans="3:13" x14ac:dyDescent="0.2">
      <c r="C9" s="88" t="s">
        <v>112</v>
      </c>
      <c r="I9" s="88" t="s">
        <v>112</v>
      </c>
    </row>
    <row r="10" spans="3:13" x14ac:dyDescent="0.2">
      <c r="C10" s="88" t="s">
        <v>113</v>
      </c>
      <c r="I10" s="88" t="s">
        <v>113</v>
      </c>
    </row>
    <row r="11" spans="3:13" x14ac:dyDescent="0.2">
      <c r="C11" s="88" t="s">
        <v>114</v>
      </c>
      <c r="I11" s="88" t="s">
        <v>114</v>
      </c>
    </row>
    <row r="12" spans="3:13" x14ac:dyDescent="0.2">
      <c r="C12" s="88" t="s">
        <v>115</v>
      </c>
      <c r="I12" s="88" t="s">
        <v>115</v>
      </c>
    </row>
    <row r="13" spans="3:13" x14ac:dyDescent="0.2">
      <c r="C13" s="88" t="s">
        <v>116</v>
      </c>
      <c r="I13" s="88" t="s">
        <v>116</v>
      </c>
    </row>
    <row r="14" spans="3:13" x14ac:dyDescent="0.2">
      <c r="C14" s="88" t="s">
        <v>117</v>
      </c>
      <c r="I14" s="88" t="s">
        <v>117</v>
      </c>
    </row>
    <row r="15" spans="3:13" x14ac:dyDescent="0.2">
      <c r="C15" s="88" t="s">
        <v>118</v>
      </c>
      <c r="I15" s="88" t="s">
        <v>118</v>
      </c>
    </row>
    <row r="18" spans="3:3" x14ac:dyDescent="0.2">
      <c r="C18" s="88"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D2:Y19"/>
  <sheetViews>
    <sheetView showGridLines="0" workbookViewId="0">
      <selection activeCell="E2" sqref="E2"/>
    </sheetView>
  </sheetViews>
  <sheetFormatPr defaultRowHeight="14.25" x14ac:dyDescent="0.2"/>
  <cols>
    <col min="1" max="4" width="9.140625" style="1"/>
    <col min="5" max="5" width="28.85546875" style="4" customWidth="1"/>
    <col min="6" max="16384" width="9.140625" style="1"/>
  </cols>
  <sheetData>
    <row r="2" spans="4:25" ht="20.25" x14ac:dyDescent="0.3">
      <c r="D2" s="2"/>
      <c r="E2" s="24" t="s">
        <v>61</v>
      </c>
    </row>
    <row r="3" spans="4:25" ht="15" x14ac:dyDescent="0.25">
      <c r="E3" s="51"/>
    </row>
    <row r="4" spans="4:25" ht="15" customHeight="1" x14ac:dyDescent="0.25">
      <c r="E4" s="52" t="s">
        <v>58</v>
      </c>
      <c r="F4" s="1" t="s">
        <v>71</v>
      </c>
    </row>
    <row r="5" spans="4:25" ht="15" customHeight="1" x14ac:dyDescent="0.25">
      <c r="E5" s="52"/>
    </row>
    <row r="6" spans="4:25" ht="15.75" customHeight="1" x14ac:dyDescent="0.25">
      <c r="E6" s="52" t="s">
        <v>11</v>
      </c>
      <c r="F6" s="1" t="s">
        <v>90</v>
      </c>
    </row>
    <row r="7" spans="4:25" ht="15" x14ac:dyDescent="0.25">
      <c r="E7" s="52"/>
    </row>
    <row r="8" spans="4:25" ht="15" x14ac:dyDescent="0.25">
      <c r="E8" s="52" t="s">
        <v>12</v>
      </c>
      <c r="F8" s="1" t="s">
        <v>91</v>
      </c>
    </row>
    <row r="9" spans="4:25" ht="15" x14ac:dyDescent="0.25">
      <c r="E9" s="53"/>
    </row>
    <row r="10" spans="4:25" ht="15" x14ac:dyDescent="0.25">
      <c r="E10" s="51" t="s">
        <v>9</v>
      </c>
      <c r="F10" s="54" t="s">
        <v>88</v>
      </c>
    </row>
    <row r="11" spans="4:25" ht="15" x14ac:dyDescent="0.25">
      <c r="E11" s="51"/>
    </row>
    <row r="12" spans="4:25" ht="15" customHeight="1" x14ac:dyDescent="0.25">
      <c r="E12" s="51" t="s">
        <v>53</v>
      </c>
      <c r="F12" s="99" t="s">
        <v>92</v>
      </c>
      <c r="G12" s="99"/>
      <c r="H12" s="99"/>
      <c r="I12" s="99"/>
      <c r="J12" s="99"/>
      <c r="K12" s="99"/>
      <c r="L12" s="99"/>
      <c r="M12" s="99"/>
      <c r="N12" s="99"/>
      <c r="O12" s="99"/>
      <c r="P12" s="99"/>
      <c r="Q12" s="99"/>
      <c r="R12" s="99"/>
      <c r="S12" s="99"/>
      <c r="T12" s="99"/>
      <c r="U12" s="99"/>
      <c r="V12" s="99"/>
      <c r="W12" s="68"/>
      <c r="X12" s="68"/>
      <c r="Y12" s="68"/>
    </row>
    <row r="13" spans="4:25" ht="15" x14ac:dyDescent="0.25">
      <c r="E13" s="51"/>
      <c r="F13" s="68"/>
      <c r="G13" s="68"/>
      <c r="H13" s="68"/>
      <c r="I13" s="68"/>
      <c r="J13" s="68"/>
      <c r="K13" s="68"/>
      <c r="L13" s="68"/>
      <c r="M13" s="68"/>
      <c r="N13" s="68"/>
      <c r="O13" s="68"/>
      <c r="P13" s="68"/>
      <c r="Q13" s="68"/>
      <c r="R13" s="68"/>
    </row>
    <row r="14" spans="4:25" ht="15" x14ac:dyDescent="0.25">
      <c r="E14" s="51" t="s">
        <v>13</v>
      </c>
      <c r="F14" s="1" t="s">
        <v>89</v>
      </c>
    </row>
    <row r="16" spans="4:25" ht="15" x14ac:dyDescent="0.25">
      <c r="E16" s="51" t="s">
        <v>72</v>
      </c>
      <c r="F16" s="1" t="s">
        <v>73</v>
      </c>
    </row>
    <row r="19" spans="5:5" x14ac:dyDescent="0.2">
      <c r="E19" s="49" t="s">
        <v>94</v>
      </c>
    </row>
  </sheetData>
  <mergeCells count="1">
    <mergeCell ref="F12:V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E2:R38"/>
  <sheetViews>
    <sheetView showGridLines="0" workbookViewId="0">
      <selection activeCell="E2" sqref="E2"/>
    </sheetView>
  </sheetViews>
  <sheetFormatPr defaultColWidth="9.140625" defaultRowHeight="14.25" x14ac:dyDescent="0.2"/>
  <cols>
    <col min="1" max="4" width="9.140625" style="1"/>
    <col min="5" max="5" width="14.42578125" style="1" bestFit="1" customWidth="1"/>
    <col min="6" max="16384" width="9.140625" style="1"/>
  </cols>
  <sheetData>
    <row r="2" spans="5:18" ht="20.25" x14ac:dyDescent="0.3">
      <c r="E2" s="2" t="s">
        <v>60</v>
      </c>
    </row>
    <row r="4" spans="5:18" ht="14.25" customHeight="1" x14ac:dyDescent="0.2">
      <c r="E4" s="99" t="s">
        <v>98</v>
      </c>
      <c r="F4" s="99"/>
      <c r="G4" s="99"/>
      <c r="H4" s="99"/>
      <c r="I4" s="99"/>
      <c r="J4" s="99"/>
      <c r="K4" s="99"/>
      <c r="L4" s="99"/>
      <c r="M4" s="99"/>
      <c r="N4" s="99"/>
      <c r="O4" s="99"/>
      <c r="P4" s="99"/>
      <c r="Q4" s="99"/>
      <c r="R4" s="68"/>
    </row>
    <row r="5" spans="5:18" ht="14.25" customHeight="1" x14ac:dyDescent="0.2">
      <c r="E5" s="99"/>
      <c r="F5" s="99"/>
      <c r="G5" s="99"/>
      <c r="H5" s="99"/>
      <c r="I5" s="99"/>
      <c r="J5" s="99"/>
      <c r="K5" s="99"/>
      <c r="L5" s="99"/>
      <c r="M5" s="99"/>
      <c r="N5" s="99"/>
      <c r="O5" s="99"/>
      <c r="P5" s="99"/>
      <c r="Q5" s="99"/>
      <c r="R5" s="68"/>
    </row>
    <row r="6" spans="5:18" ht="14.25" customHeight="1" x14ac:dyDescent="0.2">
      <c r="E6" s="99"/>
      <c r="F6" s="99"/>
      <c r="G6" s="99"/>
      <c r="H6" s="99"/>
      <c r="I6" s="99"/>
      <c r="J6" s="99"/>
      <c r="K6" s="99"/>
      <c r="L6" s="99"/>
      <c r="M6" s="99"/>
      <c r="N6" s="99"/>
      <c r="O6" s="99"/>
      <c r="P6" s="99"/>
      <c r="Q6" s="99"/>
      <c r="R6" s="68"/>
    </row>
    <row r="7" spans="5:18" ht="14.25" customHeight="1" x14ac:dyDescent="0.2">
      <c r="E7" s="99"/>
      <c r="F7" s="99"/>
      <c r="G7" s="99"/>
      <c r="H7" s="99"/>
      <c r="I7" s="99"/>
      <c r="J7" s="99"/>
      <c r="K7" s="99"/>
      <c r="L7" s="99"/>
      <c r="M7" s="99"/>
      <c r="N7" s="99"/>
      <c r="O7" s="99"/>
      <c r="P7" s="99"/>
      <c r="Q7" s="99"/>
      <c r="R7" s="68"/>
    </row>
    <row r="8" spans="5:18" ht="14.25" customHeight="1" x14ac:dyDescent="0.2">
      <c r="E8" s="99"/>
      <c r="F8" s="99"/>
      <c r="G8" s="99"/>
      <c r="H8" s="99"/>
      <c r="I8" s="99"/>
      <c r="J8" s="99"/>
      <c r="K8" s="99"/>
      <c r="L8" s="99"/>
      <c r="M8" s="99"/>
      <c r="N8" s="99"/>
      <c r="O8" s="99"/>
      <c r="P8" s="99"/>
      <c r="Q8" s="99"/>
      <c r="R8" s="68"/>
    </row>
    <row r="9" spans="5:18" ht="14.25" customHeight="1" x14ac:dyDescent="0.2">
      <c r="E9" s="99"/>
      <c r="F9" s="99"/>
      <c r="G9" s="99"/>
      <c r="H9" s="99"/>
      <c r="I9" s="99"/>
      <c r="J9" s="99"/>
      <c r="K9" s="99"/>
      <c r="L9" s="99"/>
      <c r="M9" s="99"/>
      <c r="N9" s="99"/>
      <c r="O9" s="99"/>
      <c r="P9" s="99"/>
      <c r="Q9" s="99"/>
      <c r="R9" s="68"/>
    </row>
    <row r="10" spans="5:18" ht="14.25" customHeight="1" x14ac:dyDescent="0.2">
      <c r="E10" s="99"/>
      <c r="F10" s="99"/>
      <c r="G10" s="99"/>
      <c r="H10" s="99"/>
      <c r="I10" s="99"/>
      <c r="J10" s="99"/>
      <c r="K10" s="99"/>
      <c r="L10" s="99"/>
      <c r="M10" s="99"/>
      <c r="N10" s="99"/>
      <c r="O10" s="99"/>
      <c r="P10" s="99"/>
      <c r="Q10" s="99"/>
      <c r="R10" s="68"/>
    </row>
    <row r="11" spans="5:18" ht="14.25" customHeight="1" x14ac:dyDescent="0.2">
      <c r="E11" s="99"/>
      <c r="F11" s="99"/>
      <c r="G11" s="99"/>
      <c r="H11" s="99"/>
      <c r="I11" s="99"/>
      <c r="J11" s="99"/>
      <c r="K11" s="99"/>
      <c r="L11" s="99"/>
      <c r="M11" s="99"/>
      <c r="N11" s="99"/>
      <c r="O11" s="99"/>
      <c r="P11" s="99"/>
      <c r="Q11" s="99"/>
      <c r="R11" s="68"/>
    </row>
    <row r="12" spans="5:18" ht="14.25" customHeight="1" x14ac:dyDescent="0.2">
      <c r="E12" s="99"/>
      <c r="F12" s="99"/>
      <c r="G12" s="99"/>
      <c r="H12" s="99"/>
      <c r="I12" s="99"/>
      <c r="J12" s="99"/>
      <c r="K12" s="99"/>
      <c r="L12" s="99"/>
      <c r="M12" s="99"/>
      <c r="N12" s="99"/>
      <c r="O12" s="99"/>
      <c r="P12" s="99"/>
      <c r="Q12" s="99"/>
      <c r="R12" s="68"/>
    </row>
    <row r="13" spans="5:18" ht="14.25" customHeight="1" x14ac:dyDescent="0.2">
      <c r="E13" s="99"/>
      <c r="F13" s="99"/>
      <c r="G13" s="99"/>
      <c r="H13" s="99"/>
      <c r="I13" s="99"/>
      <c r="J13" s="99"/>
      <c r="K13" s="99"/>
      <c r="L13" s="99"/>
      <c r="M13" s="99"/>
      <c r="N13" s="99"/>
      <c r="O13" s="99"/>
      <c r="P13" s="99"/>
      <c r="Q13" s="99"/>
      <c r="R13" s="68"/>
    </row>
    <row r="14" spans="5:18" ht="14.25" customHeight="1" x14ac:dyDescent="0.2">
      <c r="E14" s="99"/>
      <c r="F14" s="99"/>
      <c r="G14" s="99"/>
      <c r="H14" s="99"/>
      <c r="I14" s="99"/>
      <c r="J14" s="99"/>
      <c r="K14" s="99"/>
      <c r="L14" s="99"/>
      <c r="M14" s="99"/>
      <c r="N14" s="99"/>
      <c r="O14" s="99"/>
      <c r="P14" s="99"/>
      <c r="Q14" s="99"/>
      <c r="R14" s="68"/>
    </row>
    <row r="15" spans="5:18" ht="14.25" customHeight="1" x14ac:dyDescent="0.2">
      <c r="E15" s="99"/>
      <c r="F15" s="99"/>
      <c r="G15" s="99"/>
      <c r="H15" s="99"/>
      <c r="I15" s="99"/>
      <c r="J15" s="99"/>
      <c r="K15" s="99"/>
      <c r="L15" s="99"/>
      <c r="M15" s="99"/>
      <c r="N15" s="99"/>
      <c r="O15" s="99"/>
      <c r="P15" s="99"/>
      <c r="Q15" s="99"/>
      <c r="R15" s="68"/>
    </row>
    <row r="16" spans="5:18" ht="14.25" customHeight="1" x14ac:dyDescent="0.2">
      <c r="E16" s="99"/>
      <c r="F16" s="99"/>
      <c r="G16" s="99"/>
      <c r="H16" s="99"/>
      <c r="I16" s="99"/>
      <c r="J16" s="99"/>
      <c r="K16" s="99"/>
      <c r="L16" s="99"/>
      <c r="M16" s="99"/>
      <c r="N16" s="99"/>
      <c r="O16" s="99"/>
      <c r="P16" s="99"/>
      <c r="Q16" s="99"/>
      <c r="R16" s="68"/>
    </row>
    <row r="17" spans="5:18" ht="14.25" customHeight="1" x14ac:dyDescent="0.2">
      <c r="E17" s="99"/>
      <c r="F17" s="99"/>
      <c r="G17" s="99"/>
      <c r="H17" s="99"/>
      <c r="I17" s="99"/>
      <c r="J17" s="99"/>
      <c r="K17" s="99"/>
      <c r="L17" s="99"/>
      <c r="M17" s="99"/>
      <c r="N17" s="99"/>
      <c r="O17" s="99"/>
      <c r="P17" s="99"/>
      <c r="Q17" s="99"/>
      <c r="R17" s="68"/>
    </row>
    <row r="18" spans="5:18" ht="14.25" customHeight="1" x14ac:dyDescent="0.2">
      <c r="E18" s="99"/>
      <c r="F18" s="99"/>
      <c r="G18" s="99"/>
      <c r="H18" s="99"/>
      <c r="I18" s="99"/>
      <c r="J18" s="99"/>
      <c r="K18" s="99"/>
      <c r="L18" s="99"/>
      <c r="M18" s="99"/>
      <c r="N18" s="99"/>
      <c r="O18" s="99"/>
      <c r="P18" s="99"/>
      <c r="Q18" s="99"/>
      <c r="R18" s="68"/>
    </row>
    <row r="19" spans="5:18" ht="14.25" customHeight="1" x14ac:dyDescent="0.2">
      <c r="E19" s="99"/>
      <c r="F19" s="99"/>
      <c r="G19" s="99"/>
      <c r="H19" s="99"/>
      <c r="I19" s="99"/>
      <c r="J19" s="99"/>
      <c r="K19" s="99"/>
      <c r="L19" s="99"/>
      <c r="M19" s="99"/>
      <c r="N19" s="99"/>
      <c r="O19" s="99"/>
      <c r="P19" s="99"/>
      <c r="Q19" s="99"/>
      <c r="R19" s="68"/>
    </row>
    <row r="20" spans="5:18" ht="14.25" customHeight="1" x14ac:dyDescent="0.2">
      <c r="E20" s="99"/>
      <c r="F20" s="99"/>
      <c r="G20" s="99"/>
      <c r="H20" s="99"/>
      <c r="I20" s="99"/>
      <c r="J20" s="99"/>
      <c r="K20" s="99"/>
      <c r="L20" s="99"/>
      <c r="M20" s="99"/>
      <c r="N20" s="99"/>
      <c r="O20" s="99"/>
      <c r="P20" s="99"/>
      <c r="Q20" s="99"/>
      <c r="R20" s="68"/>
    </row>
    <row r="21" spans="5:18" ht="15" customHeight="1" x14ac:dyDescent="0.2">
      <c r="E21" s="99"/>
      <c r="F21" s="99"/>
      <c r="G21" s="99"/>
      <c r="H21" s="99"/>
      <c r="I21" s="99"/>
      <c r="J21" s="99"/>
      <c r="K21" s="99"/>
      <c r="L21" s="99"/>
      <c r="M21" s="99"/>
      <c r="N21" s="99"/>
      <c r="O21" s="99"/>
      <c r="P21" s="99"/>
      <c r="Q21" s="99"/>
      <c r="R21" s="68"/>
    </row>
    <row r="22" spans="5:18" ht="14.25" customHeight="1" x14ac:dyDescent="0.2">
      <c r="E22" s="99"/>
      <c r="F22" s="99"/>
      <c r="G22" s="99"/>
      <c r="H22" s="99"/>
      <c r="I22" s="99"/>
      <c r="J22" s="99"/>
      <c r="K22" s="99"/>
      <c r="L22" s="99"/>
      <c r="M22" s="99"/>
      <c r="N22" s="99"/>
      <c r="O22" s="99"/>
      <c r="P22" s="99"/>
      <c r="Q22" s="99"/>
      <c r="R22" s="68"/>
    </row>
    <row r="23" spans="5:18" ht="14.25" customHeight="1" x14ac:dyDescent="0.2">
      <c r="E23" s="99"/>
      <c r="F23" s="99"/>
      <c r="G23" s="99"/>
      <c r="H23" s="99"/>
      <c r="I23" s="99"/>
      <c r="J23" s="99"/>
      <c r="K23" s="99"/>
      <c r="L23" s="99"/>
      <c r="M23" s="99"/>
      <c r="N23" s="99"/>
      <c r="O23" s="99"/>
      <c r="P23" s="99"/>
      <c r="Q23" s="99"/>
      <c r="R23" s="68"/>
    </row>
    <row r="24" spans="5:18" x14ac:dyDescent="0.2">
      <c r="E24" s="99"/>
      <c r="F24" s="99"/>
      <c r="G24" s="99"/>
      <c r="H24" s="99"/>
      <c r="I24" s="99"/>
      <c r="J24" s="99"/>
      <c r="K24" s="99"/>
      <c r="L24" s="99"/>
      <c r="M24" s="99"/>
      <c r="N24" s="99"/>
      <c r="O24" s="99"/>
      <c r="P24" s="99"/>
      <c r="Q24" s="99"/>
      <c r="R24" s="68"/>
    </row>
    <row r="25" spans="5:18" x14ac:dyDescent="0.2">
      <c r="E25" s="99"/>
      <c r="F25" s="99"/>
      <c r="G25" s="99"/>
      <c r="H25" s="99"/>
      <c r="I25" s="99"/>
      <c r="J25" s="99"/>
      <c r="K25" s="99"/>
      <c r="L25" s="99"/>
      <c r="M25" s="99"/>
      <c r="N25" s="99"/>
      <c r="O25" s="99"/>
      <c r="P25" s="99"/>
      <c r="Q25" s="99"/>
      <c r="R25" s="68"/>
    </row>
    <row r="26" spans="5:18" x14ac:dyDescent="0.2">
      <c r="E26" s="99"/>
      <c r="F26" s="99"/>
      <c r="G26" s="99"/>
      <c r="H26" s="99"/>
      <c r="I26" s="99"/>
      <c r="J26" s="99"/>
      <c r="K26" s="99"/>
      <c r="L26" s="99"/>
      <c r="M26" s="99"/>
      <c r="N26" s="99"/>
      <c r="O26" s="99"/>
      <c r="P26" s="99"/>
      <c r="Q26" s="99"/>
      <c r="R26" s="68"/>
    </row>
    <row r="27" spans="5:18" x14ac:dyDescent="0.2">
      <c r="E27" s="99"/>
      <c r="F27" s="99"/>
      <c r="G27" s="99"/>
      <c r="H27" s="99"/>
      <c r="I27" s="99"/>
      <c r="J27" s="99"/>
      <c r="K27" s="99"/>
      <c r="L27" s="99"/>
      <c r="M27" s="99"/>
      <c r="N27" s="99"/>
      <c r="O27" s="99"/>
      <c r="P27" s="99"/>
      <c r="Q27" s="99"/>
      <c r="R27" s="68"/>
    </row>
    <row r="28" spans="5:18" x14ac:dyDescent="0.2">
      <c r="E28" s="99"/>
      <c r="F28" s="99"/>
      <c r="G28" s="99"/>
      <c r="H28" s="99"/>
      <c r="I28" s="99"/>
      <c r="J28" s="99"/>
      <c r="K28" s="99"/>
      <c r="L28" s="99"/>
      <c r="M28" s="99"/>
      <c r="N28" s="99"/>
      <c r="O28" s="99"/>
      <c r="P28" s="99"/>
      <c r="Q28" s="99"/>
      <c r="R28" s="68"/>
    </row>
    <row r="29" spans="5:18" x14ac:dyDescent="0.2">
      <c r="E29" s="99"/>
      <c r="F29" s="99"/>
      <c r="G29" s="99"/>
      <c r="H29" s="99"/>
      <c r="I29" s="99"/>
      <c r="J29" s="99"/>
      <c r="K29" s="99"/>
      <c r="L29" s="99"/>
      <c r="M29" s="99"/>
      <c r="N29" s="99"/>
      <c r="O29" s="99"/>
      <c r="P29" s="99"/>
      <c r="Q29" s="99"/>
      <c r="R29" s="68"/>
    </row>
    <row r="30" spans="5:18" x14ac:dyDescent="0.2">
      <c r="E30" s="99"/>
      <c r="F30" s="99"/>
      <c r="G30" s="99"/>
      <c r="H30" s="99"/>
      <c r="I30" s="99"/>
      <c r="J30" s="99"/>
      <c r="K30" s="99"/>
      <c r="L30" s="99"/>
      <c r="M30" s="99"/>
      <c r="N30" s="99"/>
      <c r="O30" s="99"/>
      <c r="P30" s="99"/>
      <c r="Q30" s="99"/>
    </row>
    <row r="31" spans="5:18" x14ac:dyDescent="0.2">
      <c r="E31" s="99"/>
      <c r="F31" s="99"/>
      <c r="G31" s="99"/>
      <c r="H31" s="99"/>
      <c r="I31" s="99"/>
      <c r="J31" s="99"/>
      <c r="K31" s="99"/>
      <c r="L31" s="99"/>
      <c r="M31" s="99"/>
      <c r="N31" s="99"/>
      <c r="O31" s="99"/>
      <c r="P31" s="99"/>
      <c r="Q31" s="99"/>
    </row>
    <row r="32" spans="5:18" x14ac:dyDescent="0.2">
      <c r="E32" s="99"/>
      <c r="F32" s="99"/>
      <c r="G32" s="99"/>
      <c r="H32" s="99"/>
      <c r="I32" s="99"/>
      <c r="J32" s="99"/>
      <c r="K32" s="99"/>
      <c r="L32" s="99"/>
      <c r="M32" s="99"/>
      <c r="N32" s="99"/>
      <c r="O32" s="99"/>
      <c r="P32" s="99"/>
      <c r="Q32" s="99"/>
    </row>
    <row r="33" spans="5:17" x14ac:dyDescent="0.2">
      <c r="E33" s="99"/>
      <c r="F33" s="99"/>
      <c r="G33" s="99"/>
      <c r="H33" s="99"/>
      <c r="I33" s="99"/>
      <c r="J33" s="99"/>
      <c r="K33" s="99"/>
      <c r="L33" s="99"/>
      <c r="M33" s="99"/>
      <c r="N33" s="99"/>
      <c r="O33" s="99"/>
      <c r="P33" s="99"/>
      <c r="Q33" s="99"/>
    </row>
    <row r="34" spans="5:17" x14ac:dyDescent="0.2">
      <c r="E34" s="99"/>
      <c r="F34" s="99"/>
      <c r="G34" s="99"/>
      <c r="H34" s="99"/>
      <c r="I34" s="99"/>
      <c r="J34" s="99"/>
      <c r="K34" s="99"/>
      <c r="L34" s="99"/>
      <c r="M34" s="99"/>
      <c r="N34" s="99"/>
      <c r="O34" s="99"/>
      <c r="P34" s="99"/>
      <c r="Q34" s="99"/>
    </row>
    <row r="35" spans="5:17" x14ac:dyDescent="0.2">
      <c r="E35" s="99"/>
      <c r="F35" s="99"/>
      <c r="G35" s="99"/>
      <c r="H35" s="99"/>
      <c r="I35" s="99"/>
      <c r="J35" s="99"/>
      <c r="K35" s="99"/>
      <c r="L35" s="99"/>
      <c r="M35" s="99"/>
      <c r="N35" s="99"/>
      <c r="O35" s="99"/>
      <c r="P35" s="99"/>
      <c r="Q35" s="99"/>
    </row>
    <row r="36" spans="5:17" x14ac:dyDescent="0.2">
      <c r="E36" s="99"/>
      <c r="F36" s="99"/>
      <c r="G36" s="99"/>
      <c r="H36" s="99"/>
      <c r="I36" s="99"/>
      <c r="J36" s="99"/>
      <c r="K36" s="99"/>
      <c r="L36" s="99"/>
      <c r="M36" s="99"/>
      <c r="N36" s="99"/>
      <c r="O36" s="99"/>
      <c r="P36" s="99"/>
      <c r="Q36" s="99"/>
    </row>
    <row r="37" spans="5:17" x14ac:dyDescent="0.2">
      <c r="E37" s="99"/>
      <c r="F37" s="99"/>
      <c r="G37" s="99"/>
      <c r="H37" s="99"/>
      <c r="I37" s="99"/>
      <c r="J37" s="99"/>
      <c r="K37" s="99"/>
      <c r="L37" s="99"/>
      <c r="M37" s="99"/>
      <c r="N37" s="99"/>
      <c r="O37" s="99"/>
      <c r="P37" s="99"/>
      <c r="Q37" s="99"/>
    </row>
    <row r="38" spans="5:17" x14ac:dyDescent="0.2">
      <c r="E38" s="99"/>
      <c r="F38" s="99"/>
      <c r="G38" s="99"/>
      <c r="H38" s="99"/>
      <c r="I38" s="99"/>
      <c r="J38" s="99"/>
      <c r="K38" s="99"/>
      <c r="L38" s="99"/>
      <c r="M38" s="99"/>
      <c r="N38" s="99"/>
      <c r="O38" s="99"/>
      <c r="P38" s="99"/>
      <c r="Q38" s="99"/>
    </row>
  </sheetData>
  <mergeCells count="1">
    <mergeCell ref="E4:Q3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90"/>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5" width="9.140625" style="1"/>
    <col min="6" max="6" width="9.5703125" style="1" bestFit="1" customWidth="1"/>
    <col min="7" max="16" width="9.140625" style="1"/>
    <col min="17" max="17" width="24.7109375" style="1" customWidth="1"/>
    <col min="18" max="18" width="29.7109375" style="1" customWidth="1"/>
    <col min="19" max="19" width="24.7109375" style="1" customWidth="1"/>
    <col min="20" max="20" width="29.7109375" style="1" customWidth="1"/>
    <col min="21" max="16384" width="9.140625" style="1"/>
  </cols>
  <sheetData>
    <row r="1" spans="1:10" ht="15" x14ac:dyDescent="0.25">
      <c r="A1" s="3" t="s">
        <v>106</v>
      </c>
    </row>
    <row r="2" spans="1:10" x14ac:dyDescent="0.2">
      <c r="A2" s="50" t="s">
        <v>78</v>
      </c>
    </row>
    <row r="4" spans="1:10" ht="15" thickBot="1" x14ac:dyDescent="0.25"/>
    <row r="5" spans="1:10" s="25" customFormat="1" x14ac:dyDescent="0.2">
      <c r="A5" s="1"/>
      <c r="B5" s="6"/>
      <c r="C5" s="6"/>
      <c r="D5" s="10" t="s">
        <v>7</v>
      </c>
      <c r="E5" s="8"/>
      <c r="F5" s="8"/>
      <c r="G5" s="9"/>
      <c r="H5" s="10" t="s">
        <v>54</v>
      </c>
      <c r="I5" s="8"/>
      <c r="J5" s="8"/>
    </row>
    <row r="6" spans="1:10" s="25" customFormat="1" x14ac:dyDescent="0.2">
      <c r="A6" s="1"/>
      <c r="B6" s="11"/>
      <c r="C6" s="11"/>
      <c r="D6" s="11">
        <v>2019</v>
      </c>
      <c r="E6" s="11">
        <v>2020</v>
      </c>
      <c r="F6" s="12" t="s">
        <v>8</v>
      </c>
      <c r="G6" s="11"/>
      <c r="H6" s="13">
        <v>2019</v>
      </c>
      <c r="I6" s="11">
        <v>2020</v>
      </c>
      <c r="J6" s="12" t="s">
        <v>8</v>
      </c>
    </row>
    <row r="7" spans="1:10" s="25" customFormat="1" x14ac:dyDescent="0.2">
      <c r="A7" s="1"/>
      <c r="B7" s="5"/>
      <c r="C7" s="5"/>
      <c r="D7" s="14"/>
      <c r="E7" s="14"/>
      <c r="F7" s="14"/>
      <c r="G7" s="14"/>
      <c r="H7" s="15"/>
      <c r="I7" s="14"/>
      <c r="J7" s="14"/>
    </row>
    <row r="8" spans="1:10" s="25" customFormat="1" x14ac:dyDescent="0.2">
      <c r="A8" s="1"/>
      <c r="B8" s="17" t="s">
        <v>17</v>
      </c>
      <c r="C8" s="5"/>
      <c r="D8" s="39">
        <v>60965.540890000011</v>
      </c>
      <c r="E8" s="39">
        <v>35127.779744207546</v>
      </c>
      <c r="F8" s="84">
        <f>IFERROR((E8-D8)/D8," ")</f>
        <v>-0.42380926616252745</v>
      </c>
      <c r="G8" s="14"/>
      <c r="H8" s="39">
        <v>27139.773400000002</v>
      </c>
      <c r="I8" s="39">
        <v>26276.323199999995</v>
      </c>
      <c r="J8" s="84">
        <f>IFERROR((I8-H8)/H8," ")</f>
        <v>-3.1814937703201547E-2</v>
      </c>
    </row>
    <row r="9" spans="1:10" s="25" customFormat="1" x14ac:dyDescent="0.2">
      <c r="A9" s="1"/>
      <c r="B9" s="5"/>
      <c r="C9" s="20" t="s">
        <v>18</v>
      </c>
      <c r="D9" s="39">
        <v>11826.06883</v>
      </c>
      <c r="E9" s="39">
        <v>5357.8955442075448</v>
      </c>
      <c r="F9" s="84">
        <f t="shared" ref="F9:F72" si="0">IFERROR((E9-D9)/D9," ")</f>
        <v>-0.54694196176029319</v>
      </c>
      <c r="G9" s="14"/>
      <c r="H9" s="39">
        <v>4098.3436999999985</v>
      </c>
      <c r="I9" s="39">
        <v>2533.8879999999999</v>
      </c>
      <c r="J9" s="84">
        <f t="shared" ref="J9:J72" si="1">IFERROR((I9-H9)/H9," ")</f>
        <v>-0.38172877008826739</v>
      </c>
    </row>
    <row r="10" spans="1:10" s="25" customFormat="1" x14ac:dyDescent="0.2">
      <c r="A10" s="1"/>
      <c r="B10" s="5"/>
      <c r="C10" s="28" t="s">
        <v>56</v>
      </c>
      <c r="D10" s="39">
        <v>1776.57151</v>
      </c>
      <c r="E10" s="39">
        <v>1049.44408</v>
      </c>
      <c r="F10" s="84">
        <f t="shared" si="0"/>
        <v>-0.40928689101853266</v>
      </c>
      <c r="G10" s="14"/>
      <c r="H10" s="39">
        <v>561.98090000000002</v>
      </c>
      <c r="I10" s="39">
        <v>301.32889999999998</v>
      </c>
      <c r="J10" s="84">
        <f t="shared" si="1"/>
        <v>-0.46380935722192701</v>
      </c>
    </row>
    <row r="11" spans="1:10" s="25" customFormat="1" x14ac:dyDescent="0.2">
      <c r="A11" s="1"/>
      <c r="B11" s="5"/>
      <c r="C11" s="29" t="s">
        <v>11</v>
      </c>
      <c r="D11" s="39">
        <v>19.46893</v>
      </c>
      <c r="E11" s="39">
        <v>19.866454207544734</v>
      </c>
      <c r="F11" s="84">
        <f t="shared" si="0"/>
        <v>2.0418390098723146E-2</v>
      </c>
      <c r="G11" s="14"/>
      <c r="H11" s="39">
        <v>8.0533999999999999</v>
      </c>
      <c r="I11" s="39">
        <v>7.8287000000000004</v>
      </c>
      <c r="J11" s="84">
        <f t="shared" si="1"/>
        <v>-2.7901259095537222E-2</v>
      </c>
    </row>
    <row r="12" spans="1:10" s="25" customFormat="1" x14ac:dyDescent="0.2">
      <c r="A12" s="1"/>
      <c r="B12" s="5"/>
      <c r="C12" s="29" t="s">
        <v>12</v>
      </c>
      <c r="D12" s="39">
        <v>10030.028389999999</v>
      </c>
      <c r="E12" s="39">
        <v>4288.5850099999998</v>
      </c>
      <c r="F12" s="84">
        <f t="shared" si="0"/>
        <v>-0.57242543657446221</v>
      </c>
      <c r="G12" s="14"/>
      <c r="H12" s="39">
        <v>3528.3093999999987</v>
      </c>
      <c r="I12" s="39">
        <v>2224.7303999999999</v>
      </c>
      <c r="J12" s="84">
        <f t="shared" si="1"/>
        <v>-0.369462780106529</v>
      </c>
    </row>
    <row r="13" spans="1:10" s="25" customFormat="1" x14ac:dyDescent="0.2">
      <c r="A13" s="1"/>
      <c r="B13" s="5"/>
      <c r="C13" s="26" t="s">
        <v>15</v>
      </c>
      <c r="D13" s="39">
        <v>4376.0181300000004</v>
      </c>
      <c r="E13" s="39">
        <v>1894.1965899999998</v>
      </c>
      <c r="F13" s="84">
        <f t="shared" si="0"/>
        <v>-0.56714151227705278</v>
      </c>
      <c r="G13" s="14"/>
      <c r="H13" s="39">
        <v>1578.8116</v>
      </c>
      <c r="I13" s="39">
        <v>999.63619999999992</v>
      </c>
      <c r="J13" s="84">
        <f t="shared" si="1"/>
        <v>-0.36684263024163244</v>
      </c>
    </row>
    <row r="14" spans="1:10" s="25" customFormat="1" x14ac:dyDescent="0.2">
      <c r="A14" s="1"/>
      <c r="B14" s="5"/>
      <c r="C14" s="29" t="s">
        <v>58</v>
      </c>
      <c r="D14" s="39">
        <v>426.41560000000004</v>
      </c>
      <c r="E14" s="39">
        <v>297.53148999999996</v>
      </c>
      <c r="F14" s="84">
        <f t="shared" si="0"/>
        <v>-0.30224998803983733</v>
      </c>
      <c r="G14" s="14"/>
      <c r="H14" s="39">
        <v>185.66630000000001</v>
      </c>
      <c r="I14" s="39">
        <v>134.23849999999999</v>
      </c>
      <c r="J14" s="84">
        <f t="shared" si="1"/>
        <v>-0.27699049315896324</v>
      </c>
    </row>
    <row r="15" spans="1:10" s="25" customFormat="1" x14ac:dyDescent="0.2">
      <c r="A15" s="1"/>
      <c r="B15" s="5"/>
      <c r="C15" s="29" t="s">
        <v>11</v>
      </c>
      <c r="D15" s="69">
        <v>0.39982999999999996</v>
      </c>
      <c r="E15" s="69">
        <v>0.11034000000000001</v>
      </c>
      <c r="F15" s="84"/>
      <c r="G15" s="16"/>
      <c r="H15" s="69">
        <v>0.17009999999999997</v>
      </c>
      <c r="I15" s="69">
        <v>9.2899999999999996E-2</v>
      </c>
      <c r="J15" s="84"/>
    </row>
    <row r="16" spans="1:10" s="25" customFormat="1" x14ac:dyDescent="0.2">
      <c r="A16" s="1"/>
      <c r="B16" s="5"/>
      <c r="C16" s="29" t="s">
        <v>12</v>
      </c>
      <c r="D16" s="39">
        <v>3949.2027000000003</v>
      </c>
      <c r="E16" s="39">
        <v>1596.55476</v>
      </c>
      <c r="F16" s="84">
        <f t="shared" si="0"/>
        <v>-0.59572731984610472</v>
      </c>
      <c r="G16" s="14"/>
      <c r="H16" s="39">
        <v>1392.9751999999999</v>
      </c>
      <c r="I16" s="39">
        <v>865.3048</v>
      </c>
      <c r="J16" s="84">
        <f t="shared" si="1"/>
        <v>-0.37880817978668962</v>
      </c>
    </row>
    <row r="17" spans="1:20" s="25" customFormat="1" ht="15" x14ac:dyDescent="0.25">
      <c r="A17" s="1"/>
      <c r="B17" s="5"/>
      <c r="C17" s="27" t="s">
        <v>16</v>
      </c>
      <c r="D17" s="39">
        <v>44763.453930000018</v>
      </c>
      <c r="E17" s="39">
        <v>27875.687610000001</v>
      </c>
      <c r="F17" s="84">
        <f t="shared" si="0"/>
        <v>-0.37726682901656089</v>
      </c>
      <c r="G17" s="14"/>
      <c r="H17" s="39">
        <v>21462.6181</v>
      </c>
      <c r="I17" s="39">
        <v>22742.798999999999</v>
      </c>
      <c r="J17" s="84">
        <f t="shared" si="1"/>
        <v>5.9647005506751269E-2</v>
      </c>
      <c r="Q17"/>
      <c r="R17"/>
      <c r="S17"/>
      <c r="T17"/>
    </row>
    <row r="18" spans="1:20" s="25" customFormat="1" ht="15" x14ac:dyDescent="0.25">
      <c r="A18" s="1"/>
      <c r="B18" s="5"/>
      <c r="C18" s="29" t="s">
        <v>56</v>
      </c>
      <c r="D18" s="39">
        <v>27168.420220000007</v>
      </c>
      <c r="E18" s="39">
        <v>17686.50589</v>
      </c>
      <c r="F18" s="84">
        <f t="shared" si="0"/>
        <v>-0.34900499378391919</v>
      </c>
      <c r="G18" s="14"/>
      <c r="H18" s="39">
        <v>14265.972100000001</v>
      </c>
      <c r="I18" s="39">
        <v>14921.4036</v>
      </c>
      <c r="J18" s="84">
        <f t="shared" si="1"/>
        <v>4.5943697029941527E-2</v>
      </c>
      <c r="Q18"/>
      <c r="R18"/>
      <c r="S18"/>
      <c r="T18"/>
    </row>
    <row r="19" spans="1:20" s="25" customFormat="1" ht="15" x14ac:dyDescent="0.25">
      <c r="A19" s="1"/>
      <c r="B19" s="5"/>
      <c r="C19" s="29" t="s">
        <v>11</v>
      </c>
      <c r="D19" s="39">
        <v>62.833460000000002</v>
      </c>
      <c r="E19" s="39">
        <v>3060.5153900000005</v>
      </c>
      <c r="F19" s="84">
        <f t="shared" si="0"/>
        <v>47.708369553419473</v>
      </c>
      <c r="G19" s="14"/>
      <c r="H19" s="39">
        <v>50.282899999999998</v>
      </c>
      <c r="I19" s="39">
        <v>3896.9129999999996</v>
      </c>
      <c r="J19" s="84">
        <f t="shared" si="1"/>
        <v>76.49976632214927</v>
      </c>
      <c r="Q19"/>
      <c r="R19"/>
      <c r="S19"/>
      <c r="T19"/>
    </row>
    <row r="20" spans="1:20" s="25" customFormat="1" ht="15" x14ac:dyDescent="0.25">
      <c r="A20" s="1"/>
      <c r="B20" s="5"/>
      <c r="C20" s="29" t="s">
        <v>12</v>
      </c>
      <c r="D20" s="39">
        <v>17532.200250000009</v>
      </c>
      <c r="E20" s="39">
        <v>7128.66633</v>
      </c>
      <c r="F20" s="84">
        <f t="shared" si="0"/>
        <v>-0.59339579583001878</v>
      </c>
      <c r="G20" s="14"/>
      <c r="H20" s="39">
        <v>7146.3630999999996</v>
      </c>
      <c r="I20" s="39">
        <v>3924.4823999999999</v>
      </c>
      <c r="J20" s="84">
        <f t="shared" si="1"/>
        <v>-0.45084200941315167</v>
      </c>
      <c r="Q20"/>
      <c r="R20"/>
      <c r="S20"/>
      <c r="T20"/>
    </row>
    <row r="21" spans="1:20" s="25" customFormat="1" ht="15" x14ac:dyDescent="0.25">
      <c r="A21" s="1"/>
      <c r="B21" s="31" t="s">
        <v>14</v>
      </c>
      <c r="C21" s="30"/>
      <c r="D21" s="39">
        <v>22630.521390000002</v>
      </c>
      <c r="E21" s="39">
        <v>17485.142600000003</v>
      </c>
      <c r="F21" s="84">
        <f t="shared" si="0"/>
        <v>-0.22736457111737798</v>
      </c>
      <c r="H21" s="39">
        <v>9949.0587999999989</v>
      </c>
      <c r="I21" s="39">
        <v>13751.064599999998</v>
      </c>
      <c r="J21" s="84">
        <f t="shared" si="1"/>
        <v>0.38214728412299659</v>
      </c>
      <c r="Q21"/>
      <c r="R21"/>
      <c r="S21"/>
      <c r="T21"/>
    </row>
    <row r="22" spans="1:20" s="25" customFormat="1" ht="15" x14ac:dyDescent="0.25">
      <c r="A22" s="1"/>
      <c r="B22" s="18"/>
      <c r="C22" s="20" t="s">
        <v>18</v>
      </c>
      <c r="D22" s="39">
        <v>6217.2109900000005</v>
      </c>
      <c r="E22" s="39">
        <v>3570.4681299999997</v>
      </c>
      <c r="F22" s="84">
        <f t="shared" si="0"/>
        <v>-0.42571224689931275</v>
      </c>
      <c r="G22" s="1"/>
      <c r="H22" s="39">
        <v>2548.5948999999987</v>
      </c>
      <c r="I22" s="39">
        <v>1818.9519999999998</v>
      </c>
      <c r="J22" s="84">
        <f t="shared" si="1"/>
        <v>-0.28629222321680048</v>
      </c>
      <c r="Q22"/>
      <c r="R22"/>
      <c r="S22"/>
      <c r="T22"/>
    </row>
    <row r="23" spans="1:20" s="25" customFormat="1" ht="15" x14ac:dyDescent="0.25">
      <c r="A23" s="1"/>
      <c r="B23" s="18"/>
      <c r="C23" s="28" t="s">
        <v>56</v>
      </c>
      <c r="D23" s="39">
        <v>1444.27259</v>
      </c>
      <c r="E23" s="39">
        <v>932.22368999999992</v>
      </c>
      <c r="F23" s="84">
        <f t="shared" si="0"/>
        <v>-0.35453757382461998</v>
      </c>
      <c r="G23" s="19"/>
      <c r="H23" s="39">
        <v>474.55299999999994</v>
      </c>
      <c r="I23" s="39">
        <v>271.74299999999999</v>
      </c>
      <c r="J23" s="84">
        <f t="shared" si="1"/>
        <v>-0.42737059927974319</v>
      </c>
      <c r="Q23"/>
      <c r="R23"/>
      <c r="S23"/>
      <c r="T23"/>
    </row>
    <row r="24" spans="1:20" s="25" customFormat="1" ht="15" x14ac:dyDescent="0.25">
      <c r="A24" s="1"/>
      <c r="C24" s="29" t="s">
        <v>11</v>
      </c>
      <c r="D24" s="39">
        <v>18.379469999999998</v>
      </c>
      <c r="E24" s="39">
        <v>14.376980000000001</v>
      </c>
      <c r="F24" s="84">
        <f t="shared" si="0"/>
        <v>-0.21776960924335667</v>
      </c>
      <c r="H24" s="39">
        <v>7.0359999999999996</v>
      </c>
      <c r="I24" s="39">
        <v>4.4203999999999999</v>
      </c>
      <c r="J24" s="84">
        <f t="shared" si="1"/>
        <v>-0.3717453098351336</v>
      </c>
      <c r="Q24"/>
      <c r="R24"/>
      <c r="S24"/>
      <c r="T24"/>
    </row>
    <row r="25" spans="1:20" s="25" customFormat="1" ht="15" x14ac:dyDescent="0.25">
      <c r="A25" s="1"/>
      <c r="C25" s="29" t="s">
        <v>12</v>
      </c>
      <c r="D25" s="39">
        <v>4754.5589300000001</v>
      </c>
      <c r="E25" s="39">
        <v>2623.8674599999999</v>
      </c>
      <c r="F25" s="84">
        <f t="shared" si="0"/>
        <v>-0.44813651515725356</v>
      </c>
      <c r="H25" s="39">
        <v>2067.0058999999987</v>
      </c>
      <c r="I25" s="39">
        <v>1542.7885999999999</v>
      </c>
      <c r="J25" s="84">
        <f t="shared" si="1"/>
        <v>-0.25361190309132609</v>
      </c>
      <c r="Q25"/>
      <c r="R25"/>
      <c r="S25"/>
      <c r="T25"/>
    </row>
    <row r="26" spans="1:20" s="25" customFormat="1" ht="15" x14ac:dyDescent="0.25">
      <c r="A26" s="1"/>
      <c r="C26" s="26" t="s">
        <v>15</v>
      </c>
      <c r="D26" s="39">
        <v>2225.2655800000002</v>
      </c>
      <c r="E26" s="39">
        <v>1313.2063799999999</v>
      </c>
      <c r="F26" s="84">
        <f t="shared" si="0"/>
        <v>-0.4098653249289913</v>
      </c>
      <c r="G26" s="1"/>
      <c r="H26" s="39">
        <v>925.83789999999999</v>
      </c>
      <c r="I26" s="39">
        <v>700.96229999999991</v>
      </c>
      <c r="J26" s="84">
        <f t="shared" si="1"/>
        <v>-0.24288873894663426</v>
      </c>
      <c r="Q26"/>
      <c r="R26"/>
      <c r="S26"/>
      <c r="T26"/>
    </row>
    <row r="27" spans="1:20" s="25" customFormat="1" ht="15" x14ac:dyDescent="0.25">
      <c r="A27" s="1"/>
      <c r="C27" s="29" t="s">
        <v>58</v>
      </c>
      <c r="D27" s="39">
        <v>412.22834000000006</v>
      </c>
      <c r="E27" s="39">
        <v>288.31664999999998</v>
      </c>
      <c r="F27" s="84">
        <f t="shared" si="0"/>
        <v>-0.30058993518009958</v>
      </c>
      <c r="H27" s="39">
        <v>176.84209999999999</v>
      </c>
      <c r="I27" s="39">
        <v>129.4358</v>
      </c>
      <c r="J27" s="84">
        <f t="shared" si="1"/>
        <v>-0.26807134726402815</v>
      </c>
      <c r="Q27"/>
      <c r="R27"/>
      <c r="S27"/>
      <c r="T27"/>
    </row>
    <row r="28" spans="1:20" s="25" customFormat="1" ht="15" x14ac:dyDescent="0.25">
      <c r="A28" s="1"/>
      <c r="C28" s="29" t="s">
        <v>11</v>
      </c>
      <c r="D28" s="69">
        <v>0.39982999999999996</v>
      </c>
      <c r="E28" s="69">
        <v>0.11034000000000001</v>
      </c>
      <c r="F28" s="84"/>
      <c r="G28" s="71"/>
      <c r="H28" s="69">
        <v>0.17009999999999997</v>
      </c>
      <c r="I28" s="69">
        <v>9.2899999999999996E-2</v>
      </c>
      <c r="J28" s="84"/>
      <c r="Q28"/>
      <c r="R28"/>
      <c r="S28"/>
      <c r="T28"/>
    </row>
    <row r="29" spans="1:20" s="25" customFormat="1" ht="15" x14ac:dyDescent="0.25">
      <c r="A29" s="1"/>
      <c r="C29" s="29" t="s">
        <v>12</v>
      </c>
      <c r="D29" s="39">
        <v>1812.63741</v>
      </c>
      <c r="E29" s="39">
        <v>1024.7793899999999</v>
      </c>
      <c r="F29" s="84">
        <f t="shared" si="0"/>
        <v>-0.43464733523291904</v>
      </c>
      <c r="H29" s="39">
        <v>748.82569999999998</v>
      </c>
      <c r="I29" s="39">
        <v>571.43359999999996</v>
      </c>
      <c r="J29" s="84">
        <f t="shared" si="1"/>
        <v>-0.23689371238193352</v>
      </c>
      <c r="Q29"/>
      <c r="R29"/>
      <c r="S29"/>
      <c r="T29"/>
    </row>
    <row r="30" spans="1:20" s="25" customFormat="1" ht="15" x14ac:dyDescent="0.25">
      <c r="A30" s="1"/>
      <c r="C30" s="27" t="s">
        <v>16</v>
      </c>
      <c r="D30" s="39">
        <v>14188.044820000003</v>
      </c>
      <c r="E30" s="39">
        <v>12601.468090000002</v>
      </c>
      <c r="F30" s="84">
        <f t="shared" si="0"/>
        <v>-0.1118249025942956</v>
      </c>
      <c r="G30" s="1"/>
      <c r="H30" s="39">
        <v>6474.6259999999993</v>
      </c>
      <c r="I30" s="39">
        <v>11231.150299999999</v>
      </c>
      <c r="J30" s="84">
        <f t="shared" si="1"/>
        <v>0.73464078079567852</v>
      </c>
      <c r="Q30"/>
      <c r="R30"/>
      <c r="S30"/>
      <c r="T30"/>
    </row>
    <row r="31" spans="1:20" s="25" customFormat="1" ht="15" x14ac:dyDescent="0.25">
      <c r="A31" s="1"/>
      <c r="C31" s="29" t="s">
        <v>56</v>
      </c>
      <c r="D31" s="39">
        <v>8672.4751600000018</v>
      </c>
      <c r="E31" s="39">
        <v>6131.4148800000003</v>
      </c>
      <c r="F31" s="84">
        <f t="shared" si="0"/>
        <v>-0.2930028893850416</v>
      </c>
      <c r="H31" s="39">
        <v>3760.0808999999995</v>
      </c>
      <c r="I31" s="39">
        <v>5270.1072999999997</v>
      </c>
      <c r="J31" s="84">
        <f t="shared" si="1"/>
        <v>0.40159412527533661</v>
      </c>
      <c r="Q31"/>
      <c r="R31"/>
      <c r="S31"/>
      <c r="T31"/>
    </row>
    <row r="32" spans="1:20" s="25" customFormat="1" ht="15" x14ac:dyDescent="0.25">
      <c r="A32" s="1"/>
      <c r="C32" s="29" t="s">
        <v>11</v>
      </c>
      <c r="D32" s="39">
        <v>49.452449999999999</v>
      </c>
      <c r="E32" s="39">
        <v>3047.9754900000003</v>
      </c>
      <c r="F32" s="84">
        <f t="shared" si="0"/>
        <v>60.634468868579823</v>
      </c>
      <c r="H32" s="39">
        <v>42.616500000000002</v>
      </c>
      <c r="I32" s="39">
        <v>3884.3235999999997</v>
      </c>
      <c r="J32" s="84">
        <f t="shared" si="1"/>
        <v>90.146002135323158</v>
      </c>
      <c r="Q32"/>
      <c r="R32"/>
      <c r="S32"/>
      <c r="T32"/>
    </row>
    <row r="33" spans="1:20" s="25" customFormat="1" ht="15" x14ac:dyDescent="0.25">
      <c r="A33" s="1"/>
      <c r="C33" s="29" t="s">
        <v>12</v>
      </c>
      <c r="D33" s="39">
        <v>5466.1172099999994</v>
      </c>
      <c r="E33" s="39">
        <v>3422.0777200000002</v>
      </c>
      <c r="F33" s="84">
        <f t="shared" si="0"/>
        <v>-0.37394724837962257</v>
      </c>
      <c r="H33" s="39">
        <v>2671.9285999999997</v>
      </c>
      <c r="I33" s="39">
        <v>2076.7194</v>
      </c>
      <c r="J33" s="84">
        <f t="shared" si="1"/>
        <v>-0.22276388672960792</v>
      </c>
      <c r="Q33"/>
      <c r="R33"/>
      <c r="S33"/>
      <c r="T33"/>
    </row>
    <row r="34" spans="1:20" s="25" customFormat="1" ht="15" x14ac:dyDescent="0.25">
      <c r="A34" s="1"/>
      <c r="B34" s="31" t="s">
        <v>19</v>
      </c>
      <c r="C34" s="30"/>
      <c r="D34" s="39">
        <v>4224.3220000000092</v>
      </c>
      <c r="E34" s="39">
        <v>1587.9210499999999</v>
      </c>
      <c r="F34" s="84">
        <f t="shared" si="0"/>
        <v>-0.62410037634441773</v>
      </c>
      <c r="H34" s="39">
        <v>1626.2141999999999</v>
      </c>
      <c r="I34" s="39">
        <v>869.23770000000002</v>
      </c>
      <c r="J34" s="84">
        <f t="shared" si="1"/>
        <v>-0.46548388275050107</v>
      </c>
      <c r="Q34"/>
      <c r="R34"/>
      <c r="S34"/>
      <c r="T34"/>
    </row>
    <row r="35" spans="1:20" s="25" customFormat="1" ht="15" x14ac:dyDescent="0.25">
      <c r="A35" s="1"/>
      <c r="B35" s="18"/>
      <c r="C35" s="20" t="s">
        <v>18</v>
      </c>
      <c r="D35" s="39">
        <v>430.42825000000005</v>
      </c>
      <c r="E35" s="39">
        <v>140.01848000000001</v>
      </c>
      <c r="F35" s="84">
        <f t="shared" si="0"/>
        <v>-0.67469960440561227</v>
      </c>
      <c r="G35" s="1"/>
      <c r="H35" s="39">
        <v>167.90870000000001</v>
      </c>
      <c r="I35" s="39">
        <v>80.697099999999992</v>
      </c>
      <c r="J35" s="84">
        <f t="shared" si="1"/>
        <v>-0.51939893525469505</v>
      </c>
      <c r="Q35"/>
      <c r="R35"/>
      <c r="S35"/>
      <c r="T35"/>
    </row>
    <row r="36" spans="1:20" s="25" customFormat="1" ht="15" x14ac:dyDescent="0.25">
      <c r="A36" s="1"/>
      <c r="B36" s="18"/>
      <c r="C36" s="28" t="s">
        <v>56</v>
      </c>
      <c r="D36" s="39">
        <v>7.9131299999999998</v>
      </c>
      <c r="E36" s="39">
        <v>1.90398</v>
      </c>
      <c r="F36" s="84">
        <f t="shared" si="0"/>
        <v>-0.75938977370522165</v>
      </c>
      <c r="H36" s="39">
        <v>6.7586000000000004</v>
      </c>
      <c r="I36" s="39">
        <v>1.5188999999999999</v>
      </c>
      <c r="J36" s="84">
        <f t="shared" si="1"/>
        <v>-0.77526410795135092</v>
      </c>
      <c r="Q36"/>
      <c r="R36"/>
      <c r="S36"/>
      <c r="T36"/>
    </row>
    <row r="37" spans="1:20" s="25" customFormat="1" ht="15" x14ac:dyDescent="0.25">
      <c r="A37" s="1"/>
      <c r="C37" s="29" t="s">
        <v>11</v>
      </c>
      <c r="D37" s="69">
        <v>0</v>
      </c>
      <c r="E37" s="69">
        <v>0.01</v>
      </c>
      <c r="F37" s="84" t="str">
        <f t="shared" si="0"/>
        <v xml:space="preserve"> </v>
      </c>
      <c r="H37" s="69">
        <v>0</v>
      </c>
      <c r="I37" s="69">
        <v>2.5000000000000001E-2</v>
      </c>
      <c r="J37" s="84" t="str">
        <f t="shared" si="1"/>
        <v xml:space="preserve"> </v>
      </c>
      <c r="Q37"/>
      <c r="R37"/>
      <c r="S37"/>
      <c r="T37"/>
    </row>
    <row r="38" spans="1:20" s="25" customFormat="1" ht="15" x14ac:dyDescent="0.25">
      <c r="A38" s="1"/>
      <c r="C38" s="29" t="s">
        <v>12</v>
      </c>
      <c r="D38" s="39">
        <v>422.51512000000002</v>
      </c>
      <c r="E38" s="39">
        <v>138.1045</v>
      </c>
      <c r="F38" s="84">
        <f t="shared" si="0"/>
        <v>-0.67313714122230695</v>
      </c>
      <c r="H38" s="39">
        <v>161.15010000000001</v>
      </c>
      <c r="I38" s="39">
        <v>79.153199999999998</v>
      </c>
      <c r="J38" s="84">
        <f t="shared" si="1"/>
        <v>-0.50882314066202883</v>
      </c>
      <c r="Q38"/>
      <c r="R38"/>
      <c r="S38"/>
      <c r="T38"/>
    </row>
    <row r="39" spans="1:20" s="25" customFormat="1" ht="15" x14ac:dyDescent="0.25">
      <c r="A39" s="1"/>
      <c r="C39" s="26" t="s">
        <v>15</v>
      </c>
      <c r="D39" s="39">
        <v>253.39251000000002</v>
      </c>
      <c r="E39" s="39">
        <v>42.088070000000002</v>
      </c>
      <c r="F39" s="84">
        <f t="shared" si="0"/>
        <v>-0.83390168083500171</v>
      </c>
      <c r="G39" s="1"/>
      <c r="H39" s="39">
        <v>95.017399999999995</v>
      </c>
      <c r="I39" s="39">
        <v>24.843699999999998</v>
      </c>
      <c r="J39" s="84">
        <f t="shared" si="1"/>
        <v>-0.7385352577527905</v>
      </c>
      <c r="Q39"/>
      <c r="R39"/>
      <c r="S39"/>
      <c r="T39"/>
    </row>
    <row r="40" spans="1:20" s="25" customFormat="1" ht="15" x14ac:dyDescent="0.25">
      <c r="A40" s="1"/>
      <c r="C40" s="29" t="s">
        <v>58</v>
      </c>
      <c r="D40" s="69">
        <v>1.4857800000000001</v>
      </c>
      <c r="E40" s="69">
        <v>0.67922000000000005</v>
      </c>
      <c r="F40" s="84"/>
      <c r="G40" s="71"/>
      <c r="H40" s="69">
        <v>0.71299999999999997</v>
      </c>
      <c r="I40" s="69">
        <v>0.36780000000000002</v>
      </c>
      <c r="J40" s="84"/>
      <c r="Q40"/>
      <c r="R40"/>
      <c r="S40"/>
      <c r="T40"/>
    </row>
    <row r="41" spans="1:20" s="25" customFormat="1" ht="15" x14ac:dyDescent="0.25">
      <c r="A41" s="1"/>
      <c r="C41" s="29" t="s">
        <v>11</v>
      </c>
      <c r="D41" s="69">
        <v>0</v>
      </c>
      <c r="E41" s="69">
        <v>0</v>
      </c>
      <c r="F41" s="84" t="str">
        <f t="shared" si="0"/>
        <v xml:space="preserve"> </v>
      </c>
      <c r="G41" s="71"/>
      <c r="H41" s="69">
        <v>0</v>
      </c>
      <c r="I41" s="69">
        <v>0</v>
      </c>
      <c r="J41" s="84" t="str">
        <f t="shared" si="1"/>
        <v xml:space="preserve"> </v>
      </c>
      <c r="Q41"/>
      <c r="R41"/>
      <c r="S41"/>
      <c r="T41"/>
    </row>
    <row r="42" spans="1:20" s="25" customFormat="1" ht="15" x14ac:dyDescent="0.25">
      <c r="A42" s="1"/>
      <c r="C42" s="29" t="s">
        <v>12</v>
      </c>
      <c r="D42" s="39">
        <v>251.90673000000001</v>
      </c>
      <c r="E42" s="39">
        <v>41.408850000000001</v>
      </c>
      <c r="F42" s="84">
        <f t="shared" si="0"/>
        <v>-0.83561832587799456</v>
      </c>
      <c r="H42" s="39">
        <v>94.304400000000001</v>
      </c>
      <c r="I42" s="39">
        <v>24.475899999999999</v>
      </c>
      <c r="J42" s="84">
        <f t="shared" si="1"/>
        <v>-0.74045855760706825</v>
      </c>
      <c r="Q42"/>
      <c r="R42"/>
      <c r="S42"/>
      <c r="T42"/>
    </row>
    <row r="43" spans="1:20" s="25" customFormat="1" ht="15" x14ac:dyDescent="0.25">
      <c r="A43" s="1"/>
      <c r="C43" s="27" t="s">
        <v>16</v>
      </c>
      <c r="D43" s="39">
        <v>3540.5012400000096</v>
      </c>
      <c r="E43" s="39">
        <v>1405.8145</v>
      </c>
      <c r="F43" s="84">
        <f t="shared" si="0"/>
        <v>-0.60293348181400552</v>
      </c>
      <c r="G43" s="1"/>
      <c r="H43" s="39">
        <v>1363.2881</v>
      </c>
      <c r="I43" s="39">
        <v>763.69690000000003</v>
      </c>
      <c r="J43" s="84">
        <f t="shared" si="1"/>
        <v>-0.43981253852358865</v>
      </c>
      <c r="Q43"/>
      <c r="R43"/>
      <c r="S43"/>
      <c r="T43"/>
    </row>
    <row r="44" spans="1:20" s="25" customFormat="1" ht="15" x14ac:dyDescent="0.25">
      <c r="A44" s="1"/>
      <c r="C44" s="29" t="s">
        <v>56</v>
      </c>
      <c r="D44" s="39">
        <v>438.52602000000002</v>
      </c>
      <c r="E44" s="39">
        <v>156.55965</v>
      </c>
      <c r="F44" s="84">
        <f t="shared" si="0"/>
        <v>-0.64298663509180132</v>
      </c>
      <c r="H44" s="39">
        <v>272.90170000000001</v>
      </c>
      <c r="I44" s="39">
        <v>110.5937</v>
      </c>
      <c r="J44" s="84">
        <f t="shared" si="1"/>
        <v>-0.59474895172877262</v>
      </c>
      <c r="Q44"/>
      <c r="R44"/>
      <c r="S44"/>
      <c r="T44"/>
    </row>
    <row r="45" spans="1:20" s="25" customFormat="1" ht="15" x14ac:dyDescent="0.25">
      <c r="A45" s="1"/>
      <c r="C45" s="29" t="s">
        <v>11</v>
      </c>
      <c r="D45" s="69">
        <v>0</v>
      </c>
      <c r="E45" s="69">
        <v>0</v>
      </c>
      <c r="F45" s="84" t="str">
        <f t="shared" si="0"/>
        <v xml:space="preserve"> </v>
      </c>
      <c r="H45" s="69">
        <v>7.9000000000000008E-3</v>
      </c>
      <c r="I45" s="69">
        <v>0</v>
      </c>
      <c r="J45" s="84"/>
      <c r="Q45"/>
      <c r="R45"/>
      <c r="S45"/>
      <c r="T45"/>
    </row>
    <row r="46" spans="1:20" s="25" customFormat="1" ht="15" x14ac:dyDescent="0.25">
      <c r="A46" s="1"/>
      <c r="C46" s="29" t="s">
        <v>12</v>
      </c>
      <c r="D46" s="39">
        <v>3101.9752200000098</v>
      </c>
      <c r="E46" s="39">
        <v>1249.25485</v>
      </c>
      <c r="F46" s="84">
        <f t="shared" si="0"/>
        <v>-0.59727117033514021</v>
      </c>
      <c r="H46" s="39">
        <v>1090.3785</v>
      </c>
      <c r="I46" s="39">
        <v>653.10320000000002</v>
      </c>
      <c r="J46" s="84">
        <f t="shared" si="1"/>
        <v>-0.40103074299429053</v>
      </c>
      <c r="Q46"/>
      <c r="R46"/>
      <c r="S46"/>
      <c r="T46"/>
    </row>
    <row r="47" spans="1:20" s="25" customFormat="1" ht="15" x14ac:dyDescent="0.25">
      <c r="A47" s="1"/>
      <c r="B47" s="31" t="s">
        <v>20</v>
      </c>
      <c r="C47" s="30"/>
      <c r="D47" s="39">
        <v>32158.436610000008</v>
      </c>
      <c r="E47" s="39">
        <v>15200.644694207544</v>
      </c>
      <c r="F47" s="84">
        <f t="shared" si="0"/>
        <v>-0.5273201592927953</v>
      </c>
      <c r="H47" s="39">
        <v>14521.857000000002</v>
      </c>
      <c r="I47" s="39">
        <v>11109.995499999999</v>
      </c>
      <c r="J47" s="84">
        <f t="shared" si="1"/>
        <v>-0.23494663940018154</v>
      </c>
      <c r="Q47"/>
      <c r="R47"/>
      <c r="S47"/>
      <c r="T47"/>
    </row>
    <row r="48" spans="1:20" s="25" customFormat="1" ht="15" x14ac:dyDescent="0.25">
      <c r="A48" s="1"/>
      <c r="B48" s="18"/>
      <c r="C48" s="20" t="s">
        <v>18</v>
      </c>
      <c r="D48" s="39">
        <v>4472.5118999999995</v>
      </c>
      <c r="E48" s="39">
        <v>1305.4825642075448</v>
      </c>
      <c r="F48" s="84">
        <f t="shared" si="0"/>
        <v>-0.70810976171856699</v>
      </c>
      <c r="G48" s="1"/>
      <c r="H48" s="39">
        <v>1017.1038000000003</v>
      </c>
      <c r="I48" s="39">
        <v>421.82080000000002</v>
      </c>
      <c r="J48" s="84">
        <f t="shared" si="1"/>
        <v>-0.58527261426021626</v>
      </c>
      <c r="Q48"/>
      <c r="R48"/>
      <c r="S48"/>
      <c r="T48"/>
    </row>
    <row r="49" spans="1:20" s="25" customFormat="1" ht="15" x14ac:dyDescent="0.25">
      <c r="A49" s="1"/>
      <c r="B49" s="18"/>
      <c r="C49" s="28" t="s">
        <v>56</v>
      </c>
      <c r="D49" s="39">
        <v>247.18606000000003</v>
      </c>
      <c r="E49" s="39">
        <v>92.988859999999988</v>
      </c>
      <c r="F49" s="84">
        <f t="shared" si="0"/>
        <v>-0.6238102585558426</v>
      </c>
      <c r="G49" s="71"/>
      <c r="H49" s="39">
        <v>56.643699999999995</v>
      </c>
      <c r="I49" s="39">
        <v>22.443199999999997</v>
      </c>
      <c r="J49" s="84">
        <f t="shared" si="1"/>
        <v>-0.6037829449700497</v>
      </c>
      <c r="Q49"/>
      <c r="R49"/>
      <c r="S49"/>
      <c r="T49"/>
    </row>
    <row r="50" spans="1:20" s="25" customFormat="1" ht="15" x14ac:dyDescent="0.25">
      <c r="A50" s="1"/>
      <c r="C50" s="29" t="s">
        <v>11</v>
      </c>
      <c r="D50" s="85">
        <v>0.92433999999999994</v>
      </c>
      <c r="E50" s="85">
        <v>5.479474207544734</v>
      </c>
      <c r="F50" s="86">
        <f t="shared" si="0"/>
        <v>4.9279855978803626</v>
      </c>
      <c r="G50" s="87"/>
      <c r="H50" s="85">
        <v>0.85429999999999995</v>
      </c>
      <c r="I50" s="85">
        <v>3.3833000000000002</v>
      </c>
      <c r="J50" s="86">
        <f t="shared" si="1"/>
        <v>2.9603183893245939</v>
      </c>
      <c r="Q50"/>
      <c r="R50"/>
      <c r="S50"/>
      <c r="T50"/>
    </row>
    <row r="51" spans="1:20" s="25" customFormat="1" ht="15" x14ac:dyDescent="0.25">
      <c r="A51" s="1"/>
      <c r="C51" s="29" t="s">
        <v>12</v>
      </c>
      <c r="D51" s="39">
        <v>4224.4014999999999</v>
      </c>
      <c r="E51" s="39">
        <v>1207.01423</v>
      </c>
      <c r="F51" s="84">
        <f t="shared" si="0"/>
        <v>-0.71427568378621209</v>
      </c>
      <c r="H51" s="39">
        <v>959.60580000000027</v>
      </c>
      <c r="I51" s="39">
        <v>395.99430000000001</v>
      </c>
      <c r="J51" s="84">
        <f t="shared" si="1"/>
        <v>-0.58733648754519829</v>
      </c>
      <c r="Q51"/>
      <c r="R51"/>
      <c r="S51"/>
      <c r="T51"/>
    </row>
    <row r="52" spans="1:20" s="25" customFormat="1" ht="15" x14ac:dyDescent="0.25">
      <c r="A52" s="1"/>
      <c r="C52" s="26" t="s">
        <v>15</v>
      </c>
      <c r="D52" s="39">
        <v>1661.3842300000003</v>
      </c>
      <c r="E52" s="39">
        <v>344.68643000000003</v>
      </c>
      <c r="F52" s="84">
        <f t="shared" si="0"/>
        <v>-0.79253057554302175</v>
      </c>
      <c r="G52" s="1"/>
      <c r="H52" s="39">
        <v>410.72089999999997</v>
      </c>
      <c r="I52" s="39">
        <v>136.70029999999997</v>
      </c>
      <c r="J52" s="84">
        <f t="shared" si="1"/>
        <v>-0.66716984696907322</v>
      </c>
      <c r="Q52"/>
      <c r="R52"/>
      <c r="S52"/>
      <c r="T52"/>
    </row>
    <row r="53" spans="1:20" s="25" customFormat="1" ht="15" x14ac:dyDescent="0.25">
      <c r="A53" s="1"/>
      <c r="C53" s="29" t="s">
        <v>58</v>
      </c>
      <c r="D53" s="85">
        <v>2.0310800000000002</v>
      </c>
      <c r="E53" s="85">
        <v>1.5489199999999999</v>
      </c>
      <c r="F53" s="86">
        <f t="shared" si="0"/>
        <v>-0.23739094471906588</v>
      </c>
      <c r="G53" s="87"/>
      <c r="H53" s="69">
        <v>8.09E-2</v>
      </c>
      <c r="I53" s="69">
        <v>0.2215</v>
      </c>
      <c r="J53" s="84"/>
      <c r="Q53"/>
      <c r="R53"/>
      <c r="S53"/>
      <c r="T53"/>
    </row>
    <row r="54" spans="1:20" s="25" customFormat="1" ht="15" x14ac:dyDescent="0.25">
      <c r="A54" s="1"/>
      <c r="C54" s="29" t="s">
        <v>11</v>
      </c>
      <c r="D54" s="69">
        <v>0</v>
      </c>
      <c r="E54" s="69">
        <v>0</v>
      </c>
      <c r="F54" s="84" t="str">
        <f t="shared" si="0"/>
        <v xml:space="preserve"> </v>
      </c>
      <c r="G54" s="69"/>
      <c r="H54" s="69">
        <v>0</v>
      </c>
      <c r="I54" s="69">
        <v>0</v>
      </c>
      <c r="J54" s="84" t="str">
        <f t="shared" si="1"/>
        <v xml:space="preserve"> </v>
      </c>
      <c r="Q54"/>
      <c r="R54"/>
      <c r="S54"/>
      <c r="T54"/>
    </row>
    <row r="55" spans="1:20" s="25" customFormat="1" ht="15" x14ac:dyDescent="0.25">
      <c r="A55" s="1"/>
      <c r="C55" s="29" t="s">
        <v>12</v>
      </c>
      <c r="D55" s="39">
        <v>1659.3531500000004</v>
      </c>
      <c r="E55" s="39">
        <v>343.13751000000002</v>
      </c>
      <c r="F55" s="84">
        <f t="shared" si="0"/>
        <v>-0.79321007707129731</v>
      </c>
      <c r="H55" s="39">
        <v>410.64</v>
      </c>
      <c r="I55" s="39">
        <v>136.47879999999998</v>
      </c>
      <c r="J55" s="84">
        <f t="shared" si="1"/>
        <v>-0.66764367816091963</v>
      </c>
      <c r="Q55"/>
      <c r="R55"/>
      <c r="S55"/>
      <c r="T55"/>
    </row>
    <row r="56" spans="1:20" s="25" customFormat="1" ht="15" x14ac:dyDescent="0.25">
      <c r="A56" s="1"/>
      <c r="C56" s="27" t="s">
        <v>16</v>
      </c>
      <c r="D56" s="39">
        <v>26024.540480000007</v>
      </c>
      <c r="E56" s="39">
        <v>13550.475699999999</v>
      </c>
      <c r="F56" s="84">
        <f t="shared" si="0"/>
        <v>-0.47931930977172837</v>
      </c>
      <c r="G56" s="1"/>
      <c r="H56" s="39">
        <v>13094.032300000001</v>
      </c>
      <c r="I56" s="39">
        <v>10551.474399999999</v>
      </c>
      <c r="J56" s="84">
        <f t="shared" si="1"/>
        <v>-0.19417684650128758</v>
      </c>
      <c r="Q56"/>
      <c r="R56"/>
      <c r="S56"/>
      <c r="T56"/>
    </row>
    <row r="57" spans="1:20" s="25" customFormat="1" ht="15" x14ac:dyDescent="0.25">
      <c r="A57" s="1"/>
      <c r="C57" s="29" t="s">
        <v>56</v>
      </c>
      <c r="D57" s="39">
        <v>17862.419990000006</v>
      </c>
      <c r="E57" s="39">
        <v>11223.541999999999</v>
      </c>
      <c r="F57" s="84">
        <f t="shared" si="0"/>
        <v>-0.37166733251802819</v>
      </c>
      <c r="H57" s="39">
        <v>10152.338500000002</v>
      </c>
      <c r="I57" s="39">
        <v>9458.6009999999987</v>
      </c>
      <c r="J57" s="84">
        <f t="shared" si="1"/>
        <v>-6.8332778699213267E-2</v>
      </c>
      <c r="Q57"/>
      <c r="R57"/>
      <c r="S57"/>
      <c r="T57"/>
    </row>
    <row r="58" spans="1:20" s="25" customFormat="1" ht="15" x14ac:dyDescent="0.25">
      <c r="A58" s="1"/>
      <c r="C58" s="29" t="s">
        <v>11</v>
      </c>
      <c r="D58" s="39">
        <v>13.381010000000002</v>
      </c>
      <c r="E58" s="39">
        <v>12.539899999999999</v>
      </c>
      <c r="F58" s="84">
        <f t="shared" si="0"/>
        <v>-6.285848377663586E-2</v>
      </c>
      <c r="H58" s="39">
        <v>7.6584999999999992</v>
      </c>
      <c r="I58" s="39">
        <v>12.589400000000001</v>
      </c>
      <c r="J58" s="84">
        <f t="shared" si="1"/>
        <v>0.64384670627407492</v>
      </c>
      <c r="Q58"/>
      <c r="R58"/>
      <c r="S58"/>
      <c r="T58"/>
    </row>
    <row r="59" spans="1:20" s="25" customFormat="1" ht="15" x14ac:dyDescent="0.25">
      <c r="A59" s="1"/>
      <c r="C59" s="29" t="s">
        <v>12</v>
      </c>
      <c r="D59" s="39">
        <v>8148.7394800000002</v>
      </c>
      <c r="E59" s="39">
        <v>2314.3937999999994</v>
      </c>
      <c r="F59" s="84">
        <f t="shared" si="0"/>
        <v>-0.71598137286381869</v>
      </c>
      <c r="H59" s="39">
        <v>2934.0353</v>
      </c>
      <c r="I59" s="39">
        <v>1080.2840000000001</v>
      </c>
      <c r="J59" s="84">
        <f t="shared" si="1"/>
        <v>-0.63180947413959199</v>
      </c>
      <c r="Q59"/>
      <c r="R59"/>
      <c r="S59"/>
      <c r="T59"/>
    </row>
    <row r="60" spans="1:20" s="25" customFormat="1" ht="15" x14ac:dyDescent="0.25">
      <c r="A60" s="1"/>
      <c r="B60" s="31" t="s">
        <v>21</v>
      </c>
      <c r="C60" s="30"/>
      <c r="D60" s="39">
        <v>1952.26089</v>
      </c>
      <c r="E60" s="39">
        <v>854.07140000000004</v>
      </c>
      <c r="F60" s="84">
        <f t="shared" si="0"/>
        <v>-0.56252189224566185</v>
      </c>
      <c r="H60" s="39">
        <v>1042.6433999999999</v>
      </c>
      <c r="I60" s="39">
        <v>546.02539999999999</v>
      </c>
      <c r="J60" s="84">
        <f t="shared" si="1"/>
        <v>-0.47630666438784341</v>
      </c>
      <c r="Q60"/>
      <c r="R60"/>
      <c r="S60"/>
      <c r="T60"/>
    </row>
    <row r="61" spans="1:20" s="25" customFormat="1" ht="15" x14ac:dyDescent="0.25">
      <c r="A61" s="1"/>
      <c r="B61" s="18"/>
      <c r="C61" s="20" t="s">
        <v>18</v>
      </c>
      <c r="D61" s="39">
        <v>705.91768999999999</v>
      </c>
      <c r="E61" s="39">
        <v>341.92636999999996</v>
      </c>
      <c r="F61" s="84">
        <f t="shared" si="0"/>
        <v>-0.51562855720473588</v>
      </c>
      <c r="G61" s="1"/>
      <c r="H61" s="39">
        <v>364.73629999999997</v>
      </c>
      <c r="I61" s="39">
        <v>212.41809999999998</v>
      </c>
      <c r="J61" s="84">
        <f t="shared" si="1"/>
        <v>-0.41761184724415967</v>
      </c>
      <c r="Q61"/>
      <c r="R61"/>
      <c r="S61"/>
      <c r="T61"/>
    </row>
    <row r="62" spans="1:20" s="25" customFormat="1" ht="15" x14ac:dyDescent="0.25">
      <c r="A62" s="1"/>
      <c r="B62" s="18"/>
      <c r="C62" s="28" t="s">
        <v>56</v>
      </c>
      <c r="D62" s="39">
        <v>77.199730000000002</v>
      </c>
      <c r="E62" s="39">
        <v>22.327549999999999</v>
      </c>
      <c r="F62" s="84">
        <f t="shared" si="0"/>
        <v>-0.71078201957442078</v>
      </c>
      <c r="G62" s="72"/>
      <c r="H62" s="39">
        <v>24.025600000000001</v>
      </c>
      <c r="I62" s="39">
        <v>5.6238000000000001</v>
      </c>
      <c r="J62" s="84">
        <f t="shared" si="1"/>
        <v>-0.76592468034096972</v>
      </c>
      <c r="Q62"/>
      <c r="R62"/>
      <c r="S62"/>
      <c r="T62"/>
    </row>
    <row r="63" spans="1:20" s="25" customFormat="1" ht="15" x14ac:dyDescent="0.25">
      <c r="A63" s="1"/>
      <c r="C63" s="29" t="s">
        <v>11</v>
      </c>
      <c r="D63" s="69">
        <v>0.16511999999999999</v>
      </c>
      <c r="E63" s="69">
        <v>0</v>
      </c>
      <c r="F63" s="84"/>
      <c r="G63" s="72"/>
      <c r="H63" s="69">
        <v>0.16309999999999999</v>
      </c>
      <c r="I63" s="69">
        <v>0</v>
      </c>
      <c r="J63" s="84"/>
      <c r="Q63"/>
      <c r="R63"/>
      <c r="S63"/>
      <c r="T63"/>
    </row>
    <row r="64" spans="1:20" s="25" customFormat="1" ht="15" x14ac:dyDescent="0.25">
      <c r="A64" s="1"/>
      <c r="C64" s="29" t="s">
        <v>12</v>
      </c>
      <c r="D64" s="39">
        <v>628.55283999999995</v>
      </c>
      <c r="E64" s="39">
        <v>319.59881999999999</v>
      </c>
      <c r="F64" s="84">
        <f t="shared" si="0"/>
        <v>-0.49153229504141605</v>
      </c>
      <c r="G64" s="1"/>
      <c r="H64" s="39">
        <v>340.54759999999999</v>
      </c>
      <c r="I64" s="39">
        <v>206.79429999999999</v>
      </c>
      <c r="J64" s="84">
        <f t="shared" si="1"/>
        <v>-0.39275948501765978</v>
      </c>
      <c r="Q64"/>
      <c r="R64"/>
      <c r="S64"/>
      <c r="T64"/>
    </row>
    <row r="65" spans="1:20" s="25" customFormat="1" ht="15" x14ac:dyDescent="0.25">
      <c r="A65" s="1"/>
      <c r="C65" s="26" t="s">
        <v>15</v>
      </c>
      <c r="D65" s="39">
        <v>235.97581</v>
      </c>
      <c r="E65" s="39">
        <v>194.21571</v>
      </c>
      <c r="F65" s="84">
        <f t="shared" si="0"/>
        <v>-0.17696771546202128</v>
      </c>
      <c r="G65" s="1"/>
      <c r="H65" s="39">
        <v>147.2354</v>
      </c>
      <c r="I65" s="39">
        <v>137.12990000000002</v>
      </c>
      <c r="J65" s="84">
        <f t="shared" si="1"/>
        <v>-6.8634988596492266E-2</v>
      </c>
      <c r="Q65"/>
      <c r="R65"/>
      <c r="S65"/>
      <c r="T65"/>
    </row>
    <row r="66" spans="1:20" s="25" customFormat="1" ht="15" x14ac:dyDescent="0.25">
      <c r="A66" s="1"/>
      <c r="C66" s="29" t="s">
        <v>58</v>
      </c>
      <c r="D66" s="39">
        <v>10.670400000000001</v>
      </c>
      <c r="E66" s="39">
        <v>6.9866999999999999</v>
      </c>
      <c r="F66" s="84">
        <f t="shared" si="0"/>
        <v>-0.34522604588394068</v>
      </c>
      <c r="G66" s="72"/>
      <c r="H66" s="39">
        <v>8.0303000000000004</v>
      </c>
      <c r="I66" s="39">
        <v>4.2134</v>
      </c>
      <c r="J66" s="84">
        <f t="shared" si="1"/>
        <v>-0.47531225483481315</v>
      </c>
      <c r="Q66"/>
      <c r="R66"/>
      <c r="S66"/>
      <c r="T66"/>
    </row>
    <row r="67" spans="1:20" s="25" customFormat="1" ht="15" x14ac:dyDescent="0.25">
      <c r="A67" s="1"/>
      <c r="C67" s="29" t="s">
        <v>11</v>
      </c>
      <c r="D67" s="69">
        <v>0</v>
      </c>
      <c r="E67" s="69">
        <v>0</v>
      </c>
      <c r="F67" s="84" t="str">
        <f t="shared" si="0"/>
        <v xml:space="preserve"> </v>
      </c>
      <c r="G67" s="72"/>
      <c r="H67" s="69">
        <v>0</v>
      </c>
      <c r="I67" s="69">
        <v>0</v>
      </c>
      <c r="J67" s="84" t="str">
        <f t="shared" si="1"/>
        <v xml:space="preserve"> </v>
      </c>
      <c r="Q67"/>
      <c r="R67"/>
      <c r="S67"/>
      <c r="T67"/>
    </row>
    <row r="68" spans="1:20" s="25" customFormat="1" ht="15" x14ac:dyDescent="0.25">
      <c r="A68" s="1"/>
      <c r="C68" s="29" t="s">
        <v>12</v>
      </c>
      <c r="D68" s="39">
        <v>225.30540999999999</v>
      </c>
      <c r="E68" s="39">
        <v>187.22900999999999</v>
      </c>
      <c r="F68" s="84">
        <f t="shared" si="0"/>
        <v>-0.16899904889101425</v>
      </c>
      <c r="G68" s="1"/>
      <c r="H68" s="39">
        <v>139.20509999999999</v>
      </c>
      <c r="I68" s="39">
        <v>132.91650000000001</v>
      </c>
      <c r="J68" s="84">
        <f t="shared" si="1"/>
        <v>-4.5175069016867735E-2</v>
      </c>
      <c r="Q68"/>
      <c r="R68"/>
      <c r="S68"/>
      <c r="T68"/>
    </row>
    <row r="69" spans="1:20" s="25" customFormat="1" ht="15" x14ac:dyDescent="0.25">
      <c r="A69" s="1"/>
      <c r="C69" s="27" t="s">
        <v>16</v>
      </c>
      <c r="D69" s="39">
        <v>1010.36739</v>
      </c>
      <c r="E69" s="39">
        <v>317.92932000000002</v>
      </c>
      <c r="F69" s="84">
        <f t="shared" si="0"/>
        <v>-0.68533295596565125</v>
      </c>
      <c r="G69" s="1"/>
      <c r="H69" s="39">
        <v>530.67169999999999</v>
      </c>
      <c r="I69" s="39">
        <v>196.47739999999999</v>
      </c>
      <c r="J69" s="84">
        <f t="shared" si="1"/>
        <v>-0.62975715494155804</v>
      </c>
      <c r="Q69"/>
      <c r="R69"/>
      <c r="S69"/>
      <c r="T69"/>
    </row>
    <row r="70" spans="1:20" ht="15" x14ac:dyDescent="0.25">
      <c r="B70" s="25"/>
      <c r="C70" s="29" t="s">
        <v>56</v>
      </c>
      <c r="D70" s="39">
        <v>194.99905000000001</v>
      </c>
      <c r="E70" s="39">
        <v>174.98936</v>
      </c>
      <c r="F70" s="84">
        <f t="shared" si="0"/>
        <v>-0.10261429478759002</v>
      </c>
      <c r="H70" s="39">
        <v>80.650999999999996</v>
      </c>
      <c r="I70" s="39">
        <v>82.101600000000005</v>
      </c>
      <c r="J70" s="84">
        <f t="shared" si="1"/>
        <v>1.7986137803623126E-2</v>
      </c>
      <c r="Q70"/>
      <c r="R70"/>
      <c r="S70"/>
      <c r="T70"/>
    </row>
    <row r="71" spans="1:20" ht="15" x14ac:dyDescent="0.25">
      <c r="B71" s="25"/>
      <c r="C71" s="29" t="s">
        <v>11</v>
      </c>
      <c r="D71" s="69">
        <v>0</v>
      </c>
      <c r="E71" s="69">
        <v>0</v>
      </c>
      <c r="F71" s="84" t="str">
        <f t="shared" si="0"/>
        <v xml:space="preserve"> </v>
      </c>
      <c r="G71" s="72"/>
      <c r="H71" s="69">
        <v>0</v>
      </c>
      <c r="I71" s="69">
        <v>0</v>
      </c>
      <c r="J71" s="84" t="str">
        <f t="shared" si="1"/>
        <v xml:space="preserve"> </v>
      </c>
      <c r="Q71"/>
      <c r="R71"/>
      <c r="S71"/>
      <c r="T71"/>
    </row>
    <row r="72" spans="1:20" ht="15" x14ac:dyDescent="0.25">
      <c r="B72" s="25"/>
      <c r="C72" s="29" t="s">
        <v>12</v>
      </c>
      <c r="D72" s="39">
        <v>815.36833999999999</v>
      </c>
      <c r="E72" s="39">
        <v>142.93996000000001</v>
      </c>
      <c r="F72" s="84">
        <f t="shared" si="0"/>
        <v>-0.8246927762733588</v>
      </c>
      <c r="H72" s="39">
        <v>450.02069999999998</v>
      </c>
      <c r="I72" s="39">
        <v>114.3758</v>
      </c>
      <c r="J72" s="84">
        <f t="shared" si="1"/>
        <v>-0.74584324676620439</v>
      </c>
      <c r="Q72"/>
      <c r="R72"/>
      <c r="S72"/>
      <c r="T72"/>
    </row>
    <row r="73" spans="1:20" ht="15.75" thickBot="1" x14ac:dyDescent="0.3">
      <c r="B73" s="32"/>
      <c r="C73" s="32"/>
      <c r="D73" s="32"/>
      <c r="E73" s="32"/>
      <c r="F73" s="41" t="str">
        <f t="shared" ref="F73:F74" si="2">IFERROR((E73-D73)/D73," ")</f>
        <v xml:space="preserve"> </v>
      </c>
      <c r="G73" s="32"/>
      <c r="H73" s="32"/>
      <c r="I73" s="32"/>
      <c r="J73" s="32"/>
      <c r="Q73"/>
      <c r="R73"/>
      <c r="S73"/>
      <c r="T73"/>
    </row>
    <row r="74" spans="1:20" ht="15" x14ac:dyDescent="0.25">
      <c r="F74" s="40" t="str">
        <f t="shared" si="2"/>
        <v xml:space="preserve"> </v>
      </c>
      <c r="Q74"/>
      <c r="R74"/>
      <c r="S74"/>
      <c r="T74"/>
    </row>
    <row r="75" spans="1:20" ht="15" x14ac:dyDescent="0.25">
      <c r="B75" s="69"/>
      <c r="C75" s="74" t="s">
        <v>93</v>
      </c>
      <c r="Q75"/>
      <c r="R75"/>
      <c r="S75"/>
      <c r="T75"/>
    </row>
    <row r="76" spans="1:20" ht="15" x14ac:dyDescent="0.25">
      <c r="B76" s="69"/>
      <c r="C76" s="74"/>
      <c r="Q76"/>
      <c r="R76"/>
      <c r="S76"/>
      <c r="T76"/>
    </row>
    <row r="77" spans="1:20" ht="15" x14ac:dyDescent="0.25">
      <c r="B77" s="75" t="s">
        <v>95</v>
      </c>
      <c r="Q77"/>
      <c r="R77"/>
      <c r="S77"/>
      <c r="T77"/>
    </row>
    <row r="78" spans="1:20" ht="15" x14ac:dyDescent="0.25">
      <c r="Q78"/>
      <c r="R78"/>
      <c r="S78"/>
      <c r="T78"/>
    </row>
    <row r="79" spans="1:20" ht="15" x14ac:dyDescent="0.25">
      <c r="Q79"/>
      <c r="R79"/>
      <c r="S79"/>
      <c r="T79"/>
    </row>
    <row r="80" spans="1:20" ht="15" x14ac:dyDescent="0.25">
      <c r="Q80"/>
      <c r="R80"/>
      <c r="S80"/>
      <c r="T80"/>
    </row>
    <row r="81" spans="17:20" ht="15" x14ac:dyDescent="0.25">
      <c r="Q81"/>
      <c r="R81"/>
      <c r="S81"/>
      <c r="T81"/>
    </row>
    <row r="82" spans="17:20" ht="15" x14ac:dyDescent="0.25">
      <c r="Q82"/>
      <c r="R82"/>
      <c r="S82"/>
      <c r="T82"/>
    </row>
    <row r="83" spans="17:20" ht="15" x14ac:dyDescent="0.25">
      <c r="Q83"/>
      <c r="R83"/>
      <c r="S83"/>
      <c r="T83"/>
    </row>
    <row r="84" spans="17:20" ht="15" x14ac:dyDescent="0.25">
      <c r="Q84"/>
      <c r="R84"/>
      <c r="S84"/>
      <c r="T84"/>
    </row>
    <row r="85" spans="17:20" ht="15" x14ac:dyDescent="0.25">
      <c r="Q85"/>
      <c r="R85"/>
      <c r="S85"/>
      <c r="T85"/>
    </row>
    <row r="86" spans="17:20" ht="15" x14ac:dyDescent="0.25">
      <c r="Q86"/>
      <c r="R86"/>
      <c r="S86"/>
      <c r="T86"/>
    </row>
    <row r="87" spans="17:20" ht="15" x14ac:dyDescent="0.25">
      <c r="Q87"/>
      <c r="R87"/>
      <c r="S87"/>
      <c r="T87"/>
    </row>
    <row r="88" spans="17:20" ht="15" x14ac:dyDescent="0.25">
      <c r="Q88"/>
      <c r="R88"/>
      <c r="S88"/>
      <c r="T88"/>
    </row>
    <row r="89" spans="17:20" ht="15" x14ac:dyDescent="0.25">
      <c r="Q89"/>
      <c r="R89"/>
      <c r="S89"/>
      <c r="T89"/>
    </row>
    <row r="90" spans="17:20" ht="15" x14ac:dyDescent="0.25">
      <c r="Q90"/>
      <c r="R90"/>
      <c r="S90"/>
      <c r="T90"/>
    </row>
  </sheetData>
  <pageMargins left="0.7" right="0.7" top="0.75" bottom="0.75" header="0.3" footer="0.3"/>
  <pageSetup paperSize="9" orientation="portrait" r:id="rId1"/>
  <ignoredErrors>
    <ignoredError sqref="G40:G41 G53 G62 G26:G27 G29:G33 G42:G52 G54:G61 G63:G69 G35:G39 G3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schemas.microsoft.com/office/2006/metadata/properties"/>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vt:lpstr>
      <vt:lpstr>Contents</vt:lpstr>
      <vt:lpstr>Intro</vt:lpstr>
      <vt:lpstr>Highlights - May</vt:lpstr>
      <vt:lpstr>Highlights - trends</vt:lpstr>
      <vt:lpstr>Highlights data</vt:lpstr>
      <vt:lpstr>Glossary</vt:lpstr>
      <vt:lpstr>Methodology</vt:lpstr>
      <vt:lpstr>Table 1</vt:lpstr>
      <vt:lpstr>Table 2</vt:lpstr>
      <vt:lpstr>Table 3</vt:lpstr>
      <vt:lpstr>Table 4</vt:lpstr>
      <vt:lpstr>TOTAL CHECK</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Cavanagh, Rebecca (MMO)</cp:lastModifiedBy>
  <cp:lastPrinted>2020-03-30T11:05:43Z</cp:lastPrinted>
  <dcterms:created xsi:type="dcterms:W3CDTF">2020-03-30T10:55:09Z</dcterms:created>
  <dcterms:modified xsi:type="dcterms:W3CDTF">2020-06-29T11:48:20Z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