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60" windowHeight="9240" tabRatio="870"/>
  </bookViews>
  <sheets>
    <sheet name="Provision" sheetId="2" r:id="rId1"/>
    <sheet name="Back-up" sheetId="1" r:id="rId2"/>
    <sheet name="Environmental Monitoring" sheetId="9" r:id="rId3"/>
    <sheet name="Capping and Restoration" sheetId="8" r:id="rId4"/>
    <sheet name="Leachate Management" sheetId="7" r:id="rId5"/>
    <sheet name="Landfill Gas Management" sheetId="6" r:id="rId6"/>
    <sheet name="Surface Water Management" sheetId="5" r:id="rId7"/>
    <sheet name="Security" sheetId="4" r:id="rId8"/>
    <sheet name="Specified Events" sheetId="10" r:id="rId9"/>
    <sheet name="Site Reports" sheetId="12" r:id="rId10"/>
  </sheets>
  <definedNames>
    <definedName name="_xlnm.Print_Area" localSheetId="0">Provision!$A$1:$Q$80</definedName>
    <definedName name="_xlnm.Print_Area" localSheetId="8">'Specified Events'!$A$1:$F$37</definedName>
  </definedNames>
  <calcPr calcId="152511"/>
</workbook>
</file>

<file path=xl/calcChain.xml><?xml version="1.0" encoding="utf-8"?>
<calcChain xmlns="http://schemas.openxmlformats.org/spreadsheetml/2006/main">
  <c r="F45" i="1" l="1"/>
  <c r="F46" i="1" s="1"/>
  <c r="G45" i="1"/>
  <c r="G46" i="1" s="1"/>
  <c r="G47" i="1" s="1"/>
  <c r="G48" i="1" s="1"/>
  <c r="G52" i="1" s="1"/>
  <c r="K7" i="2" s="1"/>
  <c r="L7" i="2" s="1"/>
  <c r="F49" i="1"/>
  <c r="H49" i="1" s="1"/>
  <c r="F41" i="1"/>
  <c r="H41" i="1" s="1"/>
  <c r="F36" i="1"/>
  <c r="H36" i="1" s="1"/>
  <c r="F14" i="1"/>
  <c r="H14" i="1" s="1"/>
  <c r="F15" i="1"/>
  <c r="H15" i="1" s="1"/>
  <c r="G7" i="1"/>
  <c r="F56" i="1"/>
  <c r="F57" i="1"/>
  <c r="F58" i="1" s="1"/>
  <c r="F6" i="2" s="1"/>
  <c r="G6" i="2" s="1"/>
  <c r="F7" i="1"/>
  <c r="H7" i="1" s="1"/>
  <c r="F11" i="1"/>
  <c r="F8" i="1"/>
  <c r="F9" i="1"/>
  <c r="F12" i="1"/>
  <c r="F13" i="1"/>
  <c r="F20" i="1"/>
  <c r="F21" i="1" s="1"/>
  <c r="F26" i="1"/>
  <c r="F27" i="1"/>
  <c r="F31" i="1" s="1"/>
  <c r="E6" i="2" s="1"/>
  <c r="C27" i="1"/>
  <c r="C28" i="1"/>
  <c r="G28" i="1" s="1"/>
  <c r="C29" i="1"/>
  <c r="F76" i="1"/>
  <c r="M6" i="2" s="1"/>
  <c r="H74" i="1"/>
  <c r="N8" i="2" s="1"/>
  <c r="H68" i="1"/>
  <c r="H62" i="1"/>
  <c r="P6" i="2"/>
  <c r="H11" i="1"/>
  <c r="G8" i="1"/>
  <c r="G9" i="1" s="1"/>
  <c r="G12" i="1"/>
  <c r="H12" i="1" s="1"/>
  <c r="G20" i="1"/>
  <c r="G21" i="1" s="1"/>
  <c r="G22" i="1" s="1"/>
  <c r="G56" i="1"/>
  <c r="G57" i="1"/>
  <c r="G58" i="1" s="1"/>
  <c r="F7" i="2" s="1"/>
  <c r="G36" i="1"/>
  <c r="G38" i="1"/>
  <c r="G39" i="1" s="1"/>
  <c r="G42" i="1" s="1"/>
  <c r="I7" i="2" s="1"/>
  <c r="J7" i="2" s="1"/>
  <c r="G26" i="1"/>
  <c r="G29" i="1" s="1"/>
  <c r="M9" i="2"/>
  <c r="N12" i="2"/>
  <c r="N16" i="2"/>
  <c r="N20" i="2"/>
  <c r="N24" i="2"/>
  <c r="N28" i="2"/>
  <c r="N32" i="2"/>
  <c r="N36" i="2"/>
  <c r="N40" i="2"/>
  <c r="H56" i="1"/>
  <c r="H57" i="1"/>
  <c r="H58" i="1" s="1"/>
  <c r="F19" i="1"/>
  <c r="G19" i="1"/>
  <c r="H8" i="1"/>
  <c r="H76" i="1"/>
  <c r="G76" i="1"/>
  <c r="G62" i="1"/>
  <c r="F62" i="1"/>
  <c r="E31" i="10"/>
  <c r="H66" i="1"/>
  <c r="H70" i="1" s="1"/>
  <c r="E24" i="10"/>
  <c r="H65" i="1"/>
  <c r="H16" i="6"/>
  <c r="P67" i="2"/>
  <c r="P66" i="2"/>
  <c r="P65" i="2"/>
  <c r="P64" i="2"/>
  <c r="P63" i="2"/>
  <c r="P62" i="2"/>
  <c r="P61" i="2"/>
  <c r="A9" i="2"/>
  <c r="P9" i="2"/>
  <c r="A10" i="2"/>
  <c r="M10" i="2" s="1"/>
  <c r="P7" i="2"/>
  <c r="N64" i="2"/>
  <c r="N60" i="2"/>
  <c r="N56" i="2"/>
  <c r="N52" i="2"/>
  <c r="N48" i="2"/>
  <c r="N44" i="2"/>
  <c r="M67" i="2"/>
  <c r="M66" i="2"/>
  <c r="M65" i="2"/>
  <c r="M64" i="2"/>
  <c r="M63" i="2"/>
  <c r="M62" i="2"/>
  <c r="M61" i="2"/>
  <c r="M7" i="2"/>
  <c r="B1" i="2"/>
  <c r="C1" i="2"/>
  <c r="D1" i="2"/>
  <c r="E1" i="2"/>
  <c r="P8" i="2"/>
  <c r="F10" i="1"/>
  <c r="M8" i="2"/>
  <c r="G10" i="1"/>
  <c r="H10" i="1" s="1"/>
  <c r="F17" i="1"/>
  <c r="H19" i="1"/>
  <c r="F28" i="1"/>
  <c r="G40" i="1"/>
  <c r="F29" i="1"/>
  <c r="O25" i="2"/>
  <c r="O29" i="2"/>
  <c r="O60" i="2"/>
  <c r="O52" i="2"/>
  <c r="A11" i="2" l="1"/>
  <c r="O55" i="2"/>
  <c r="O43" i="2"/>
  <c r="O17" i="2"/>
  <c r="O33" i="2"/>
  <c r="O6" i="2"/>
  <c r="O59" i="2"/>
  <c r="O21" i="2"/>
  <c r="O37" i="2"/>
  <c r="O57" i="2"/>
  <c r="O54" i="2"/>
  <c r="O13" i="2"/>
  <c r="P10" i="2"/>
  <c r="O41" i="2"/>
  <c r="O9" i="2"/>
  <c r="F47" i="1"/>
  <c r="H46" i="1"/>
  <c r="G7" i="2"/>
  <c r="F8" i="2"/>
  <c r="H21" i="1"/>
  <c r="F22" i="1"/>
  <c r="H54" i="2"/>
  <c r="H53" i="2"/>
  <c r="H8" i="2"/>
  <c r="H56" i="2"/>
  <c r="H10" i="2"/>
  <c r="H14" i="2"/>
  <c r="H18" i="2"/>
  <c r="H22" i="2"/>
  <c r="H26" i="2"/>
  <c r="H30" i="2"/>
  <c r="H34" i="2"/>
  <c r="H38" i="2"/>
  <c r="H43" i="2"/>
  <c r="H59" i="2"/>
  <c r="H7" i="2"/>
  <c r="H44" i="2"/>
  <c r="H11" i="2"/>
  <c r="H23" i="2"/>
  <c r="H31" i="2"/>
  <c r="H39" i="2"/>
  <c r="H63" i="2"/>
  <c r="H50" i="2"/>
  <c r="H66" i="2"/>
  <c r="H49" i="2"/>
  <c r="H65" i="2"/>
  <c r="H52" i="2"/>
  <c r="H9" i="2"/>
  <c r="H13" i="2"/>
  <c r="H17" i="2"/>
  <c r="H21" i="2"/>
  <c r="H25" i="2"/>
  <c r="H29" i="2"/>
  <c r="H33" i="2"/>
  <c r="H37" i="2"/>
  <c r="H41" i="2"/>
  <c r="H55" i="2"/>
  <c r="H6" i="2"/>
  <c r="H58" i="2"/>
  <c r="H19" i="2"/>
  <c r="H46" i="2"/>
  <c r="H62" i="2"/>
  <c r="H45" i="2"/>
  <c r="H61" i="2"/>
  <c r="H48" i="2"/>
  <c r="H64" i="2"/>
  <c r="H12" i="2"/>
  <c r="H16" i="2"/>
  <c r="H20" i="2"/>
  <c r="H24" i="2"/>
  <c r="H28" i="2"/>
  <c r="H32" i="2"/>
  <c r="H36" i="2"/>
  <c r="H40" i="2"/>
  <c r="H51" i="2"/>
  <c r="H67" i="2"/>
  <c r="H42" i="2"/>
  <c r="H57" i="2"/>
  <c r="H60" i="2"/>
  <c r="H15" i="2"/>
  <c r="H27" i="2"/>
  <c r="H35" i="2"/>
  <c r="H47" i="2"/>
  <c r="H9" i="1"/>
  <c r="O7" i="2"/>
  <c r="O48" i="2"/>
  <c r="O61" i="2"/>
  <c r="O45" i="2"/>
  <c r="O58" i="2"/>
  <c r="O42" i="2"/>
  <c r="O38" i="2"/>
  <c r="O34" i="2"/>
  <c r="O30" i="2"/>
  <c r="O26" i="2"/>
  <c r="O22" i="2"/>
  <c r="O18" i="2"/>
  <c r="O14" i="2"/>
  <c r="O10" i="2"/>
  <c r="O63" i="2"/>
  <c r="O47" i="2"/>
  <c r="N43" i="2"/>
  <c r="N47" i="2"/>
  <c r="N51" i="2"/>
  <c r="N55" i="2"/>
  <c r="N59" i="2"/>
  <c r="N63" i="2"/>
  <c r="N67" i="2"/>
  <c r="N41" i="2"/>
  <c r="N37" i="2"/>
  <c r="N33" i="2"/>
  <c r="N29" i="2"/>
  <c r="N25" i="2"/>
  <c r="N21" i="2"/>
  <c r="N17" i="2"/>
  <c r="N13" i="2"/>
  <c r="N9" i="2"/>
  <c r="G27" i="1"/>
  <c r="G31" i="1" s="1"/>
  <c r="G13" i="1"/>
  <c r="G17" i="1" s="1"/>
  <c r="N6" i="2"/>
  <c r="F40" i="1"/>
  <c r="H40" i="1" s="1"/>
  <c r="F38" i="1"/>
  <c r="H45" i="1"/>
  <c r="O56" i="2"/>
  <c r="O65" i="2"/>
  <c r="O49" i="2"/>
  <c r="O62" i="2"/>
  <c r="O46" i="2"/>
  <c r="O39" i="2"/>
  <c r="O35" i="2"/>
  <c r="O31" i="2"/>
  <c r="O27" i="2"/>
  <c r="O23" i="2"/>
  <c r="O19" i="2"/>
  <c r="O15" i="2"/>
  <c r="O11" i="2"/>
  <c r="O67" i="2"/>
  <c r="O51" i="2"/>
  <c r="H20" i="1"/>
  <c r="N42" i="2"/>
  <c r="N46" i="2"/>
  <c r="N50" i="2"/>
  <c r="N54" i="2"/>
  <c r="N58" i="2"/>
  <c r="N62" i="2"/>
  <c r="N66" i="2"/>
  <c r="N38" i="2"/>
  <c r="N34" i="2"/>
  <c r="N30" i="2"/>
  <c r="N26" i="2"/>
  <c r="N22" i="2"/>
  <c r="N18" i="2"/>
  <c r="N14" i="2"/>
  <c r="N10" i="2"/>
  <c r="O64" i="2"/>
  <c r="O44" i="2"/>
  <c r="O53" i="2"/>
  <c r="O66" i="2"/>
  <c r="O50" i="2"/>
  <c r="O40" i="2"/>
  <c r="O36" i="2"/>
  <c r="O32" i="2"/>
  <c r="O28" i="2"/>
  <c r="O24" i="2"/>
  <c r="O20" i="2"/>
  <c r="O16" i="2"/>
  <c r="O12" i="2"/>
  <c r="O8" i="2"/>
  <c r="N7" i="2"/>
  <c r="N45" i="2"/>
  <c r="N49" i="2"/>
  <c r="N53" i="2"/>
  <c r="N57" i="2"/>
  <c r="N61" i="2"/>
  <c r="N65" i="2"/>
  <c r="N39" i="2"/>
  <c r="N35" i="2"/>
  <c r="N31" i="2"/>
  <c r="N27" i="2"/>
  <c r="N23" i="2"/>
  <c r="N19" i="2"/>
  <c r="N15" i="2"/>
  <c r="N11" i="2"/>
  <c r="P11" i="2" l="1"/>
  <c r="A12" i="2"/>
  <c r="M11" i="2"/>
  <c r="C7" i="2"/>
  <c r="E8" i="2"/>
  <c r="H31" i="1"/>
  <c r="G8" i="2"/>
  <c r="F9" i="2"/>
  <c r="H22" i="1"/>
  <c r="C6" i="2"/>
  <c r="D6" i="2" s="1"/>
  <c r="H13" i="1"/>
  <c r="H17" i="1" s="1"/>
  <c r="H38" i="1"/>
  <c r="F39" i="1"/>
  <c r="F48" i="1"/>
  <c r="H47" i="1"/>
  <c r="E7" i="2"/>
  <c r="P12" i="2" l="1"/>
  <c r="A13" i="2"/>
  <c r="M12" i="2"/>
  <c r="D7" i="2"/>
  <c r="Q7" i="2" s="1"/>
  <c r="C8" i="2"/>
  <c r="H39" i="1"/>
  <c r="H42" i="1" s="1"/>
  <c r="F42" i="1"/>
  <c r="I6" i="2" s="1"/>
  <c r="J6" i="2" s="1"/>
  <c r="Q6" i="2"/>
  <c r="F10" i="2"/>
  <c r="G9" i="2"/>
  <c r="F52" i="1"/>
  <c r="K6" i="2" s="1"/>
  <c r="L6" i="2" s="1"/>
  <c r="H48" i="1"/>
  <c r="H52" i="1" s="1"/>
  <c r="K8" i="2" s="1"/>
  <c r="M13" i="2" l="1"/>
  <c r="A14" i="2"/>
  <c r="P13" i="2"/>
  <c r="K9" i="2"/>
  <c r="L8" i="2"/>
  <c r="F11" i="2"/>
  <c r="G10" i="2"/>
  <c r="C9" i="2"/>
  <c r="I14" i="2"/>
  <c r="J14" i="2" s="1"/>
  <c r="I22" i="2"/>
  <c r="J22" i="2" s="1"/>
  <c r="I30" i="2"/>
  <c r="J30" i="2" s="1"/>
  <c r="I38" i="2"/>
  <c r="J38" i="2" s="1"/>
  <c r="I46" i="2"/>
  <c r="J46" i="2" s="1"/>
  <c r="I54" i="2"/>
  <c r="J54" i="2" s="1"/>
  <c r="I62" i="2"/>
  <c r="J62" i="2" s="1"/>
  <c r="I9" i="2"/>
  <c r="J9" i="2" s="1"/>
  <c r="I17" i="2"/>
  <c r="J17" i="2" s="1"/>
  <c r="I25" i="2"/>
  <c r="J25" i="2" s="1"/>
  <c r="I33" i="2"/>
  <c r="J33" i="2" s="1"/>
  <c r="I41" i="2"/>
  <c r="J41" i="2" s="1"/>
  <c r="I49" i="2"/>
  <c r="J49" i="2" s="1"/>
  <c r="I57" i="2"/>
  <c r="J57" i="2" s="1"/>
  <c r="I65" i="2"/>
  <c r="J65" i="2" s="1"/>
  <c r="I12" i="2"/>
  <c r="J12" i="2" s="1"/>
  <c r="I20" i="2"/>
  <c r="J20" i="2" s="1"/>
  <c r="I28" i="2"/>
  <c r="J28" i="2" s="1"/>
  <c r="I36" i="2"/>
  <c r="J36" i="2" s="1"/>
  <c r="I44" i="2"/>
  <c r="J44" i="2" s="1"/>
  <c r="I52" i="2"/>
  <c r="J52" i="2" s="1"/>
  <c r="I60" i="2"/>
  <c r="J60" i="2" s="1"/>
  <c r="I11" i="2"/>
  <c r="J11" i="2" s="1"/>
  <c r="I19" i="2"/>
  <c r="J19" i="2" s="1"/>
  <c r="I27" i="2"/>
  <c r="J27" i="2" s="1"/>
  <c r="I35" i="2"/>
  <c r="J35" i="2" s="1"/>
  <c r="I43" i="2"/>
  <c r="J43" i="2" s="1"/>
  <c r="I51" i="2"/>
  <c r="J51" i="2" s="1"/>
  <c r="I59" i="2"/>
  <c r="J59" i="2" s="1"/>
  <c r="I67" i="2"/>
  <c r="J67" i="2" s="1"/>
  <c r="I10" i="2"/>
  <c r="J10" i="2" s="1"/>
  <c r="I18" i="2"/>
  <c r="J18" i="2" s="1"/>
  <c r="I26" i="2"/>
  <c r="J26" i="2" s="1"/>
  <c r="I34" i="2"/>
  <c r="J34" i="2" s="1"/>
  <c r="I42" i="2"/>
  <c r="J42" i="2" s="1"/>
  <c r="I50" i="2"/>
  <c r="J50" i="2" s="1"/>
  <c r="I58" i="2"/>
  <c r="J58" i="2" s="1"/>
  <c r="I66" i="2"/>
  <c r="J66" i="2" s="1"/>
  <c r="I13" i="2"/>
  <c r="J13" i="2" s="1"/>
  <c r="I21" i="2"/>
  <c r="J21" i="2" s="1"/>
  <c r="I29" i="2"/>
  <c r="J29" i="2" s="1"/>
  <c r="I37" i="2"/>
  <c r="J37" i="2" s="1"/>
  <c r="I45" i="2"/>
  <c r="J45" i="2" s="1"/>
  <c r="I53" i="2"/>
  <c r="J53" i="2" s="1"/>
  <c r="I61" i="2"/>
  <c r="J61" i="2" s="1"/>
  <c r="I8" i="2"/>
  <c r="J8" i="2" s="1"/>
  <c r="I16" i="2"/>
  <c r="J16" i="2" s="1"/>
  <c r="I24" i="2"/>
  <c r="J24" i="2" s="1"/>
  <c r="I32" i="2"/>
  <c r="J32" i="2" s="1"/>
  <c r="I40" i="2"/>
  <c r="J40" i="2" s="1"/>
  <c r="I48" i="2"/>
  <c r="J48" i="2" s="1"/>
  <c r="I56" i="2"/>
  <c r="J56" i="2" s="1"/>
  <c r="I64" i="2"/>
  <c r="J64" i="2" s="1"/>
  <c r="I15" i="2"/>
  <c r="J15" i="2" s="1"/>
  <c r="I23" i="2"/>
  <c r="J23" i="2" s="1"/>
  <c r="I31" i="2"/>
  <c r="J31" i="2" s="1"/>
  <c r="I39" i="2"/>
  <c r="J39" i="2" s="1"/>
  <c r="I47" i="2"/>
  <c r="J47" i="2" s="1"/>
  <c r="I55" i="2"/>
  <c r="J55" i="2" s="1"/>
  <c r="I63" i="2"/>
  <c r="J63" i="2" s="1"/>
  <c r="M14" i="2" l="1"/>
  <c r="P14" i="2"/>
  <c r="A15" i="2"/>
  <c r="C10" i="2"/>
  <c r="F12" i="2"/>
  <c r="G11" i="2"/>
  <c r="K10" i="2"/>
  <c r="L9" i="2"/>
  <c r="P15" i="2" l="1"/>
  <c r="A16" i="2"/>
  <c r="M15" i="2"/>
  <c r="K11" i="2"/>
  <c r="L10" i="2"/>
  <c r="C11" i="2"/>
  <c r="F13" i="2"/>
  <c r="G12" i="2"/>
  <c r="P16" i="2" l="1"/>
  <c r="A17" i="2"/>
  <c r="M16" i="2"/>
  <c r="G13" i="2"/>
  <c r="F14" i="2"/>
  <c r="L11" i="2"/>
  <c r="K12" i="2"/>
  <c r="C12" i="2"/>
  <c r="A18" i="2" l="1"/>
  <c r="M17" i="2"/>
  <c r="P17" i="2"/>
  <c r="C13" i="2"/>
  <c r="F15" i="2"/>
  <c r="G14" i="2"/>
  <c r="K13" i="2"/>
  <c r="L12" i="2"/>
  <c r="M18" i="2" l="1"/>
  <c r="P18" i="2"/>
  <c r="A19" i="2"/>
  <c r="C14" i="2"/>
  <c r="L13" i="2"/>
  <c r="K14" i="2"/>
  <c r="G15" i="2"/>
  <c r="F16" i="2"/>
  <c r="P19" i="2" l="1"/>
  <c r="A20" i="2"/>
  <c r="M19" i="2"/>
  <c r="K15" i="2"/>
  <c r="L14" i="2"/>
  <c r="C15" i="2"/>
  <c r="F17" i="2"/>
  <c r="G16" i="2"/>
  <c r="P20" i="2" l="1"/>
  <c r="A21" i="2"/>
  <c r="M20" i="2"/>
  <c r="L15" i="2"/>
  <c r="K16" i="2"/>
  <c r="F18" i="2"/>
  <c r="G17" i="2"/>
  <c r="C16" i="2"/>
  <c r="A22" i="2" l="1"/>
  <c r="M21" i="2"/>
  <c r="P21" i="2"/>
  <c r="C17" i="2"/>
  <c r="K17" i="2"/>
  <c r="L16" i="2"/>
  <c r="F19" i="2"/>
  <c r="G18" i="2"/>
  <c r="M22" i="2" l="1"/>
  <c r="P22" i="2"/>
  <c r="A23" i="2"/>
  <c r="L17" i="2"/>
  <c r="K18" i="2"/>
  <c r="G19" i="2"/>
  <c r="F20" i="2"/>
  <c r="C18" i="2"/>
  <c r="P23" i="2" l="1"/>
  <c r="A24" i="2"/>
  <c r="M23" i="2"/>
  <c r="C19" i="2"/>
  <c r="L18" i="2"/>
  <c r="K19" i="2"/>
  <c r="F21" i="2"/>
  <c r="G20" i="2"/>
  <c r="P24" i="2" l="1"/>
  <c r="A25" i="2"/>
  <c r="M24" i="2"/>
  <c r="C20" i="2"/>
  <c r="F22" i="2"/>
  <c r="G21" i="2"/>
  <c r="K20" i="2"/>
  <c r="L19" i="2"/>
  <c r="A26" i="2" l="1"/>
  <c r="M25" i="2"/>
  <c r="P25" i="2"/>
  <c r="C21" i="2"/>
  <c r="K21" i="2"/>
  <c r="L20" i="2"/>
  <c r="G22" i="2"/>
  <c r="F23" i="2"/>
  <c r="M26" i="2" l="1"/>
  <c r="P26" i="2"/>
  <c r="A27" i="2"/>
  <c r="G23" i="2"/>
  <c r="F24" i="2"/>
  <c r="L21" i="2"/>
  <c r="K22" i="2"/>
  <c r="C22" i="2"/>
  <c r="P27" i="2" l="1"/>
  <c r="A28" i="2"/>
  <c r="M27" i="2"/>
  <c r="G24" i="2"/>
  <c r="F25" i="2"/>
  <c r="C23" i="2"/>
  <c r="L22" i="2"/>
  <c r="K23" i="2"/>
  <c r="P28" i="2" l="1"/>
  <c r="A29" i="2"/>
  <c r="M28" i="2"/>
  <c r="K24" i="2"/>
  <c r="L23" i="2"/>
  <c r="F26" i="2"/>
  <c r="G25" i="2"/>
  <c r="C24" i="2"/>
  <c r="M29" i="2" l="1"/>
  <c r="A30" i="2"/>
  <c r="P29" i="2"/>
  <c r="C25" i="2"/>
  <c r="K25" i="2"/>
  <c r="L24" i="2"/>
  <c r="G26" i="2"/>
  <c r="F27" i="2"/>
  <c r="M30" i="2" l="1"/>
  <c r="P30" i="2"/>
  <c r="A31" i="2"/>
  <c r="F28" i="2"/>
  <c r="G27" i="2"/>
  <c r="C26" i="2"/>
  <c r="K26" i="2"/>
  <c r="L25" i="2"/>
  <c r="P31" i="2" l="1"/>
  <c r="A32" i="2"/>
  <c r="M31" i="2"/>
  <c r="K27" i="2"/>
  <c r="L26" i="2"/>
  <c r="C27" i="2"/>
  <c r="F29" i="2"/>
  <c r="G28" i="2"/>
  <c r="P32" i="2" l="1"/>
  <c r="A33" i="2"/>
  <c r="M32" i="2"/>
  <c r="K28" i="2"/>
  <c r="L27" i="2"/>
  <c r="G29" i="2"/>
  <c r="F30" i="2"/>
  <c r="C28" i="2"/>
  <c r="A34" i="2" l="1"/>
  <c r="M33" i="2"/>
  <c r="P33" i="2"/>
  <c r="C29" i="2"/>
  <c r="K29" i="2"/>
  <c r="L28" i="2"/>
  <c r="F31" i="2"/>
  <c r="G30" i="2"/>
  <c r="M34" i="2" l="1"/>
  <c r="P34" i="2"/>
  <c r="A35" i="2"/>
  <c r="F32" i="2"/>
  <c r="G31" i="2"/>
  <c r="C30" i="2"/>
  <c r="K30" i="2"/>
  <c r="L29" i="2"/>
  <c r="P35" i="2" l="1"/>
  <c r="A36" i="2"/>
  <c r="M35" i="2"/>
  <c r="F33" i="2"/>
  <c r="G32" i="2"/>
  <c r="C31" i="2"/>
  <c r="L30" i="2"/>
  <c r="K31" i="2"/>
  <c r="P36" i="2" l="1"/>
  <c r="A37" i="2"/>
  <c r="M36" i="2"/>
  <c r="F34" i="2"/>
  <c r="G33" i="2"/>
  <c r="C32" i="2"/>
  <c r="K32" i="2"/>
  <c r="L31" i="2"/>
  <c r="A38" i="2" l="1"/>
  <c r="M37" i="2"/>
  <c r="P37" i="2"/>
  <c r="F35" i="2"/>
  <c r="G34" i="2"/>
  <c r="K33" i="2"/>
  <c r="L32" i="2"/>
  <c r="C33" i="2"/>
  <c r="M38" i="2" l="1"/>
  <c r="P38" i="2"/>
  <c r="A39" i="2"/>
  <c r="C34" i="2"/>
  <c r="F36" i="2"/>
  <c r="G35" i="2"/>
  <c r="L33" i="2"/>
  <c r="K34" i="2"/>
  <c r="P39" i="2" l="1"/>
  <c r="A40" i="2"/>
  <c r="M39" i="2"/>
  <c r="F37" i="2"/>
  <c r="G36" i="2"/>
  <c r="C35" i="2"/>
  <c r="K35" i="2"/>
  <c r="L34" i="2"/>
  <c r="P40" i="2" l="1"/>
  <c r="A41" i="2"/>
  <c r="M40" i="2"/>
  <c r="C36" i="2"/>
  <c r="L35" i="2"/>
  <c r="K36" i="2"/>
  <c r="F38" i="2"/>
  <c r="G37" i="2"/>
  <c r="A42" i="2" l="1"/>
  <c r="M41" i="2"/>
  <c r="P41" i="2"/>
  <c r="C37" i="2"/>
  <c r="K37" i="2"/>
  <c r="L36" i="2"/>
  <c r="F39" i="2"/>
  <c r="G38" i="2"/>
  <c r="P42" i="2" l="1"/>
  <c r="M42" i="2"/>
  <c r="A43" i="2"/>
  <c r="C38" i="2"/>
  <c r="F40" i="2"/>
  <c r="G39" i="2"/>
  <c r="K38" i="2"/>
  <c r="L37" i="2"/>
  <c r="A44" i="2" l="1"/>
  <c r="M43" i="2"/>
  <c r="P43" i="2"/>
  <c r="K39" i="2"/>
  <c r="L38" i="2"/>
  <c r="G40" i="2"/>
  <c r="F41" i="2"/>
  <c r="C39" i="2"/>
  <c r="A45" i="2" l="1"/>
  <c r="P44" i="2"/>
  <c r="M44" i="2"/>
  <c r="C40" i="2"/>
  <c r="L39" i="2"/>
  <c r="K40" i="2"/>
  <c r="G41" i="2"/>
  <c r="F42" i="2"/>
  <c r="M45" i="2" l="1"/>
  <c r="A46" i="2"/>
  <c r="P45" i="2"/>
  <c r="C41" i="2"/>
  <c r="K41" i="2"/>
  <c r="L40" i="2"/>
  <c r="F43" i="2"/>
  <c r="G42" i="2"/>
  <c r="P46" i="2" l="1"/>
  <c r="M46" i="2"/>
  <c r="A47" i="2"/>
  <c r="L41" i="2"/>
  <c r="K42" i="2"/>
  <c r="C42" i="2"/>
  <c r="F44" i="2"/>
  <c r="G43" i="2"/>
  <c r="A48" i="2" l="1"/>
  <c r="M47" i="2"/>
  <c r="P47" i="2"/>
  <c r="L42" i="2"/>
  <c r="K43" i="2"/>
  <c r="G44" i="2"/>
  <c r="F45" i="2"/>
  <c r="C43" i="2"/>
  <c r="A49" i="2" l="1"/>
  <c r="P48" i="2"/>
  <c r="M48" i="2"/>
  <c r="C44" i="2"/>
  <c r="K44" i="2"/>
  <c r="L43" i="2"/>
  <c r="G45" i="2"/>
  <c r="F46" i="2"/>
  <c r="M49" i="2" l="1"/>
  <c r="A50" i="2"/>
  <c r="P49" i="2"/>
  <c r="F47" i="2"/>
  <c r="G46" i="2"/>
  <c r="C45" i="2"/>
  <c r="L44" i="2"/>
  <c r="K45" i="2"/>
  <c r="P50" i="2" l="1"/>
  <c r="M50" i="2"/>
  <c r="A51" i="2"/>
  <c r="F48" i="2"/>
  <c r="G47" i="2"/>
  <c r="K46" i="2"/>
  <c r="L45" i="2"/>
  <c r="C46" i="2"/>
  <c r="A52" i="2" l="1"/>
  <c r="M51" i="2"/>
  <c r="P51" i="2"/>
  <c r="C47" i="2"/>
  <c r="G48" i="2"/>
  <c r="F49" i="2"/>
  <c r="K47" i="2"/>
  <c r="L46" i="2"/>
  <c r="A53" i="2" l="1"/>
  <c r="P52" i="2"/>
  <c r="M52" i="2"/>
  <c r="L47" i="2"/>
  <c r="K48" i="2"/>
  <c r="F50" i="2"/>
  <c r="G49" i="2"/>
  <c r="C48" i="2"/>
  <c r="A54" i="2" l="1"/>
  <c r="M53" i="2"/>
  <c r="P53" i="2"/>
  <c r="G50" i="2"/>
  <c r="F51" i="2"/>
  <c r="K49" i="2"/>
  <c r="L48" i="2"/>
  <c r="C49" i="2"/>
  <c r="P54" i="2" l="1"/>
  <c r="M54" i="2"/>
  <c r="A55" i="2"/>
  <c r="K50" i="2"/>
  <c r="L49" i="2"/>
  <c r="C50" i="2"/>
  <c r="F52" i="2"/>
  <c r="G51" i="2"/>
  <c r="A56" i="2" l="1"/>
  <c r="M55" i="2"/>
  <c r="P55" i="2"/>
  <c r="K51" i="2"/>
  <c r="L50" i="2"/>
  <c r="G52" i="2"/>
  <c r="F53" i="2"/>
  <c r="C51" i="2"/>
  <c r="A57" i="2" l="1"/>
  <c r="P56" i="2"/>
  <c r="M56" i="2"/>
  <c r="L51" i="2"/>
  <c r="K52" i="2"/>
  <c r="C52" i="2"/>
  <c r="G53" i="2"/>
  <c r="F54" i="2"/>
  <c r="A58" i="2" l="1"/>
  <c r="M57" i="2"/>
  <c r="P57" i="2"/>
  <c r="C53" i="2"/>
  <c r="F55" i="2"/>
  <c r="G54" i="2"/>
  <c r="K53" i="2"/>
  <c r="L52" i="2"/>
  <c r="P58" i="2" l="1"/>
  <c r="M58" i="2"/>
  <c r="A59" i="2"/>
  <c r="L53" i="2"/>
  <c r="K54" i="2"/>
  <c r="C54" i="2"/>
  <c r="G55" i="2"/>
  <c r="F56" i="2"/>
  <c r="A60" i="2" l="1"/>
  <c r="M59" i="2"/>
  <c r="P59" i="2"/>
  <c r="G56" i="2"/>
  <c r="F57" i="2"/>
  <c r="K55" i="2"/>
  <c r="L54" i="2"/>
  <c r="C55" i="2"/>
  <c r="P60" i="2" l="1"/>
  <c r="M60" i="2"/>
  <c r="C56" i="2"/>
  <c r="F58" i="2"/>
  <c r="G57" i="2"/>
  <c r="L55" i="2"/>
  <c r="K56" i="2"/>
  <c r="G58" i="2" l="1"/>
  <c r="F59" i="2"/>
  <c r="L56" i="2"/>
  <c r="K57" i="2"/>
  <c r="C57" i="2"/>
  <c r="C58" i="2" l="1"/>
  <c r="F60" i="2"/>
  <c r="G59" i="2"/>
  <c r="L57" i="2"/>
  <c r="K58" i="2"/>
  <c r="C59" i="2" l="1"/>
  <c r="K59" i="2"/>
  <c r="L58" i="2"/>
  <c r="G60" i="2"/>
  <c r="F61" i="2"/>
  <c r="L59" i="2" l="1"/>
  <c r="K60" i="2"/>
  <c r="C60" i="2"/>
  <c r="G61" i="2"/>
  <c r="F62" i="2"/>
  <c r="L60" i="2" l="1"/>
  <c r="K61" i="2"/>
  <c r="G62" i="2"/>
  <c r="F63" i="2"/>
  <c r="C61" i="2"/>
  <c r="C62" i="2" l="1"/>
  <c r="L61" i="2"/>
  <c r="K62" i="2"/>
  <c r="F64" i="2"/>
  <c r="G63" i="2"/>
  <c r="C63" i="2" l="1"/>
  <c r="K63" i="2"/>
  <c r="L62" i="2"/>
  <c r="F65" i="2"/>
  <c r="G64" i="2"/>
  <c r="C64" i="2" l="1"/>
  <c r="F66" i="2"/>
  <c r="G65" i="2"/>
  <c r="L63" i="2"/>
  <c r="K64" i="2"/>
  <c r="C65" i="2" l="1"/>
  <c r="K65" i="2"/>
  <c r="L64" i="2"/>
  <c r="F67" i="2"/>
  <c r="G67" i="2" s="1"/>
  <c r="G66" i="2"/>
  <c r="C66" i="2" l="1"/>
  <c r="L65" i="2"/>
  <c r="K66" i="2"/>
  <c r="D66" i="2" l="1"/>
  <c r="C67" i="2"/>
  <c r="D60" i="2"/>
  <c r="Q60" i="2" s="1"/>
  <c r="D61" i="2"/>
  <c r="Q61" i="2" s="1"/>
  <c r="D65" i="2"/>
  <c r="Q65" i="2" s="1"/>
  <c r="K67" i="2"/>
  <c r="L67" i="2" s="1"/>
  <c r="L66" i="2"/>
  <c r="D62" i="2"/>
  <c r="Q62" i="2" s="1"/>
  <c r="Q66" i="2" l="1"/>
  <c r="D67" i="2"/>
  <c r="Q67" i="2" s="1"/>
  <c r="D8" i="2"/>
  <c r="Q8" i="2" s="1"/>
  <c r="D10" i="2"/>
  <c r="Q10" i="2" s="1"/>
  <c r="D9" i="2"/>
  <c r="Q9" i="2" s="1"/>
  <c r="D11" i="2"/>
  <c r="Q11" i="2" s="1"/>
  <c r="D13" i="2"/>
  <c r="Q13" i="2" s="1"/>
  <c r="D12" i="2"/>
  <c r="Q12" i="2" s="1"/>
  <c r="D14" i="2"/>
  <c r="Q14" i="2" s="1"/>
  <c r="D16" i="2"/>
  <c r="Q16" i="2" s="1"/>
  <c r="D15" i="2"/>
  <c r="Q15" i="2" s="1"/>
  <c r="D17" i="2"/>
  <c r="Q17" i="2" s="1"/>
  <c r="D19" i="2"/>
  <c r="Q19" i="2" s="1"/>
  <c r="D18" i="2"/>
  <c r="Q18" i="2" s="1"/>
  <c r="D21" i="2"/>
  <c r="Q21" i="2" s="1"/>
  <c r="D20" i="2"/>
  <c r="Q20" i="2" s="1"/>
  <c r="D23" i="2"/>
  <c r="Q23" i="2" s="1"/>
  <c r="D22" i="2"/>
  <c r="Q22" i="2" s="1"/>
  <c r="D24" i="2"/>
  <c r="Q24" i="2" s="1"/>
  <c r="D25" i="2"/>
  <c r="Q25" i="2" s="1"/>
  <c r="D26" i="2"/>
  <c r="Q26" i="2" s="1"/>
  <c r="D27" i="2"/>
  <c r="Q27" i="2" s="1"/>
  <c r="D28" i="2"/>
  <c r="Q28" i="2" s="1"/>
  <c r="D30" i="2"/>
  <c r="Q30" i="2" s="1"/>
  <c r="D29" i="2"/>
  <c r="Q29" i="2" s="1"/>
  <c r="D33" i="2"/>
  <c r="Q33" i="2" s="1"/>
  <c r="D34" i="2"/>
  <c r="Q34" i="2" s="1"/>
  <c r="D32" i="2"/>
  <c r="Q32" i="2" s="1"/>
  <c r="D31" i="2"/>
  <c r="Q31" i="2" s="1"/>
  <c r="D35" i="2"/>
  <c r="Q35" i="2" s="1"/>
  <c r="D36" i="2"/>
  <c r="Q36" i="2" s="1"/>
  <c r="D37" i="2"/>
  <c r="Q37" i="2" s="1"/>
  <c r="D38" i="2"/>
  <c r="Q38" i="2" s="1"/>
  <c r="D39" i="2"/>
  <c r="Q39" i="2" s="1"/>
  <c r="D40" i="2"/>
  <c r="Q40" i="2" s="1"/>
  <c r="D42" i="2"/>
  <c r="Q42" i="2" s="1"/>
  <c r="D43" i="2"/>
  <c r="Q43" i="2" s="1"/>
  <c r="D41" i="2"/>
  <c r="Q41" i="2" s="1"/>
  <c r="D46" i="2"/>
  <c r="Q46" i="2" s="1"/>
  <c r="D45" i="2"/>
  <c r="Q45" i="2" s="1"/>
  <c r="D44" i="2"/>
  <c r="Q44" i="2" s="1"/>
  <c r="D47" i="2"/>
  <c r="Q47" i="2" s="1"/>
  <c r="D48" i="2"/>
  <c r="Q48" i="2" s="1"/>
  <c r="D49" i="2"/>
  <c r="Q49" i="2" s="1"/>
  <c r="D50" i="2"/>
  <c r="Q50" i="2" s="1"/>
  <c r="D52" i="2"/>
  <c r="Q52" i="2" s="1"/>
  <c r="D51" i="2"/>
  <c r="Q51" i="2" s="1"/>
  <c r="D53" i="2"/>
  <c r="Q53" i="2" s="1"/>
  <c r="D55" i="2"/>
  <c r="Q55" i="2" s="1"/>
  <c r="D54" i="2"/>
  <c r="Q54" i="2" s="1"/>
  <c r="D56" i="2"/>
  <c r="Q56" i="2" s="1"/>
  <c r="D57" i="2"/>
  <c r="Q57" i="2" s="1"/>
  <c r="D58" i="2"/>
  <c r="Q58" i="2" s="1"/>
  <c r="D64" i="2"/>
  <c r="Q64" i="2" s="1"/>
  <c r="D59" i="2"/>
  <c r="Q59" i="2" s="1"/>
  <c r="D63" i="2"/>
  <c r="Q63" i="2" s="1"/>
</calcChain>
</file>

<file path=xl/sharedStrings.xml><?xml version="1.0" encoding="utf-8"?>
<sst xmlns="http://schemas.openxmlformats.org/spreadsheetml/2006/main" count="281" uniqueCount="199">
  <si>
    <t>ENVIRONMENTAL MONITORING</t>
  </si>
  <si>
    <t>CAPPING AND RESTORATION</t>
  </si>
  <si>
    <r>
      <t>/m</t>
    </r>
    <r>
      <rPr>
        <vertAlign val="superscript"/>
        <sz val="10"/>
        <rFont val="Arial"/>
        <family val="2"/>
      </rPr>
      <t>2</t>
    </r>
  </si>
  <si>
    <t>Sub Total Capping and Restoration</t>
  </si>
  <si>
    <r>
      <t>/m</t>
    </r>
    <r>
      <rPr>
        <vertAlign val="superscript"/>
        <sz val="10"/>
        <rFont val="Arial"/>
        <family val="2"/>
      </rPr>
      <t>3</t>
    </r>
  </si>
  <si>
    <t>Post Closure</t>
  </si>
  <si>
    <t>SURFACE WATER MANAGEMENT</t>
  </si>
  <si>
    <t>/m</t>
  </si>
  <si>
    <t>PHASE OF SITE'S LIFE</t>
  </si>
  <si>
    <t xml:space="preserve">Sub- Total Annual Environmental Monitoring </t>
  </si>
  <si>
    <t>/year</t>
  </si>
  <si>
    <t>/No</t>
  </si>
  <si>
    <t>Quantity</t>
  </si>
  <si>
    <t>Year</t>
  </si>
  <si>
    <t>Active</t>
  </si>
  <si>
    <t>Annual</t>
  </si>
  <si>
    <t>Cumulative</t>
  </si>
  <si>
    <t xml:space="preserve">One-Off </t>
  </si>
  <si>
    <t>Annual Surface</t>
  </si>
  <si>
    <t xml:space="preserve">Cumulative </t>
  </si>
  <si>
    <t>Annual Post</t>
  </si>
  <si>
    <t>Cumulative Future</t>
  </si>
  <si>
    <t>Financial</t>
  </si>
  <si>
    <t>Post</t>
  </si>
  <si>
    <t>Landfill</t>
  </si>
  <si>
    <t>Environmental</t>
  </si>
  <si>
    <t xml:space="preserve"> Future</t>
  </si>
  <si>
    <t xml:space="preserve">Capping and </t>
  </si>
  <si>
    <t xml:space="preserve">Water </t>
  </si>
  <si>
    <t>Future</t>
  </si>
  <si>
    <t xml:space="preserve"> Cap</t>
  </si>
  <si>
    <t>Post Capping</t>
  </si>
  <si>
    <t>Monitoring</t>
  </si>
  <si>
    <t>Closure</t>
  </si>
  <si>
    <t>Phase/</t>
  </si>
  <si>
    <t xml:space="preserve">Restoration  of </t>
  </si>
  <si>
    <t>Drainage</t>
  </si>
  <si>
    <t>Leachate</t>
  </si>
  <si>
    <t>Cell</t>
  </si>
  <si>
    <t>Maintenance</t>
  </si>
  <si>
    <t xml:space="preserve">Costs </t>
  </si>
  <si>
    <t>NOTES</t>
  </si>
  <si>
    <t>Reports</t>
  </si>
  <si>
    <t>SW Drainage</t>
  </si>
  <si>
    <t>SECURITY</t>
  </si>
  <si>
    <t>Security and</t>
  </si>
  <si>
    <t>SPECIFIED EVENTS</t>
  </si>
  <si>
    <t>Management and CQA</t>
  </si>
  <si>
    <t xml:space="preserve">Specified </t>
  </si>
  <si>
    <t>Events</t>
  </si>
  <si>
    <t xml:space="preserve">Provision per </t>
  </si>
  <si>
    <t>Geomembrane Cap</t>
  </si>
  <si>
    <t>m</t>
  </si>
  <si>
    <t>LEACHATE MANAGEMENT</t>
  </si>
  <si>
    <r>
      <t>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/annum</t>
    </r>
  </si>
  <si>
    <t>/annum</t>
  </si>
  <si>
    <t>One-off provisions to be deleted, following review,once installations carried out.</t>
  </si>
  <si>
    <t>Total</t>
  </si>
  <si>
    <t>Assumes leachate management and environmental monitoring for 60 years post site closure</t>
  </si>
  <si>
    <t xml:space="preserve">Existing Landfill </t>
  </si>
  <si>
    <t>Total Capped Area</t>
  </si>
  <si>
    <t>LANDFILL GAS MANAGEMENT</t>
  </si>
  <si>
    <t>Annual Replacement Cost</t>
  </si>
  <si>
    <t>LFG</t>
  </si>
  <si>
    <t xml:space="preserve">LFG </t>
  </si>
  <si>
    <t>Management</t>
  </si>
  <si>
    <t>Annual Environmental Performance Report</t>
  </si>
  <si>
    <t xml:space="preserve"> Monitoring</t>
  </si>
  <si>
    <t>One-Off</t>
  </si>
  <si>
    <t>Treatment</t>
  </si>
  <si>
    <t>Plant</t>
  </si>
  <si>
    <t>total</t>
  </si>
  <si>
    <t>Costs</t>
  </si>
  <si>
    <t>Monitoring Costs</t>
  </si>
  <si>
    <t>Active Cells</t>
  </si>
  <si>
    <t xml:space="preserve"> Man Costs</t>
  </si>
  <si>
    <t xml:space="preserve">Phase or Year </t>
  </si>
  <si>
    <t>Final Environmental  (Sign - off) Report</t>
  </si>
  <si>
    <t>Final</t>
  </si>
  <si>
    <t>Site Report</t>
  </si>
  <si>
    <t>SITE REPORTS</t>
  </si>
  <si>
    <t>Leachate Samples</t>
  </si>
  <si>
    <t>Repair/Maintenance of Cap</t>
  </si>
  <si>
    <t>Surface Water Testing Cost</t>
  </si>
  <si>
    <t>Groundwater Wells</t>
  </si>
  <si>
    <t xml:space="preserve">Technician Visits and LFG Monitoring </t>
  </si>
  <si>
    <t>Restoration Soils - From Stock ?</t>
  </si>
  <si>
    <t>Cultivation &amp; Seeding</t>
  </si>
  <si>
    <t>Long Term Leachate Through Cap</t>
  </si>
  <si>
    <t xml:space="preserve">Annual Long Term Disposal </t>
  </si>
  <si>
    <t>Replacement of Leachate Pumps</t>
  </si>
  <si>
    <t>Total No of Gas Wells</t>
  </si>
  <si>
    <t>Maintenance/Replacement of Flare</t>
  </si>
  <si>
    <t>Total Length of Drain</t>
  </si>
  <si>
    <t xml:space="preserve">Length of Drains Cleared per Annum </t>
  </si>
  <si>
    <t>Maintenance of Fences and Gates</t>
  </si>
  <si>
    <t xml:space="preserve">Leachate Head Rise above Trigger Levels </t>
  </si>
  <si>
    <t>of Site Specific Risk Assessment.</t>
  </si>
  <si>
    <t xml:space="preserve">Any Other Specific Provision as a Result </t>
  </si>
  <si>
    <t>On the existing landfill?</t>
  </si>
  <si>
    <t xml:space="preserve">How many are - </t>
  </si>
  <si>
    <t xml:space="preserve">How many do you take - </t>
  </si>
  <si>
    <t xml:space="preserve">Leachate Testing Cost </t>
  </si>
  <si>
    <t>What is your Composite Samples unit cost?</t>
  </si>
  <si>
    <t>What is your List 1 Substances unit cost?</t>
  </si>
  <si>
    <t>What is your sample location/annum unit cost?</t>
  </si>
  <si>
    <t>What is the unit cost of each survey?</t>
  </si>
  <si>
    <t>How many visits per annum does the technician make?</t>
  </si>
  <si>
    <t>What is the unit cost of each visit?</t>
  </si>
  <si>
    <t>Landfill Gas/Monitoring Wells</t>
  </si>
  <si>
    <t xml:space="preserve">How many Gas Wells are - </t>
  </si>
  <si>
    <t xml:space="preserve">How many Monitoring Wells are - </t>
  </si>
  <si>
    <t>What is the Maximum Area (in square metres) to be Restored ?</t>
  </si>
  <si>
    <t>What is the unit cost of each cubic metre? (No £ sign!)</t>
  </si>
  <si>
    <t>What is your long term infiltration in mm/annum?</t>
  </si>
  <si>
    <t>What does each pump cost?</t>
  </si>
  <si>
    <t>One off Leachate Treatment Plant Provison</t>
  </si>
  <si>
    <t>How much do you expect this to cost? (No £ sign!)</t>
  </si>
  <si>
    <t xml:space="preserve">At what yearly interval do you replace your leachate pumps? </t>
  </si>
  <si>
    <t>How many Gas Abstraction Wells have you in use?</t>
  </si>
  <si>
    <t>How many Gas Wells have you in use?</t>
  </si>
  <si>
    <t>What is the total cost of your flare?</t>
  </si>
  <si>
    <t>What is the total length of drains, in metres?</t>
  </si>
  <si>
    <t>How much does it cost to clear one metre of drain?</t>
  </si>
  <si>
    <t>How much does a metre of fencing cost? (No £ sign!)</t>
  </si>
  <si>
    <t>How many metres of fencing do you have on site?</t>
  </si>
  <si>
    <t>What percentage of construction cost do you allow for</t>
  </si>
  <si>
    <t>maintenance? (No % sign!)</t>
  </si>
  <si>
    <t>How many additional monitoring visits would you expect to be needed?</t>
  </si>
  <si>
    <t>What would be the cost of each visit? (No £ sign!)</t>
  </si>
  <si>
    <t>Additional Monitoring</t>
  </si>
  <si>
    <t>How many additional groundwater tests would you expect to be needed in one year?</t>
  </si>
  <si>
    <t>Additional groundwater testing</t>
  </si>
  <si>
    <t>How many additional leachate abstraction wells will be needed?</t>
  </si>
  <si>
    <t>What would be the cost of each well? (No £ sign!)</t>
  </si>
  <si>
    <t>Additional leachate abstraction wells required</t>
  </si>
  <si>
    <t>Additional pumps required</t>
  </si>
  <si>
    <t>How many additional pumps will be needed?</t>
  </si>
  <si>
    <t>What would be the cost of each pump? (No £ sign!)</t>
  </si>
  <si>
    <t>Specify expected cost in £'s (No £ sign!)</t>
  </si>
  <si>
    <t>How much soil will need to be stripped (in cubic metres)?</t>
  </si>
  <si>
    <t>How much cap will need to be replaced (in cubic metres)?</t>
  </si>
  <si>
    <t>How much soil will need to be replaced (in cubic metres)?</t>
  </si>
  <si>
    <t>What is the expected cost of your final site report?</t>
  </si>
  <si>
    <t>What is the expected cost of your annual performance report?</t>
  </si>
  <si>
    <t>Settlement- Yearly Surveys</t>
  </si>
  <si>
    <t>What is your long term disposal cost per cubic metre?</t>
  </si>
  <si>
    <t xml:space="preserve">How many wells do you have -  </t>
  </si>
  <si>
    <t>What is the unit cost of each well?</t>
  </si>
  <si>
    <t>What percentage of wells are replaced each year, on average?</t>
  </si>
  <si>
    <t>Leachate Pump and Wells</t>
  </si>
  <si>
    <t xml:space="preserve">What is your well replacement cost per metre (No £ sign!) </t>
  </si>
  <si>
    <t>How deep are your wells? In metres.</t>
  </si>
  <si>
    <t>Therefore each well costs</t>
  </si>
  <si>
    <t>This gives a total cost of:</t>
  </si>
  <si>
    <t>Unit Cost?</t>
  </si>
  <si>
    <t>Total Specified Occurrences</t>
  </si>
  <si>
    <t>Leachate Testing Cost</t>
  </si>
  <si>
    <t>Leachate List 1 Substances</t>
  </si>
  <si>
    <t xml:space="preserve">Groundwater Testing Cost </t>
  </si>
  <si>
    <t>Number of Gas Wells in Use</t>
  </si>
  <si>
    <t>Total Number of  Monitoring Wells in Use</t>
  </si>
  <si>
    <t xml:space="preserve">Total Replacement Cost </t>
  </si>
  <si>
    <t>Max Area to be Restored</t>
  </si>
  <si>
    <t xml:space="preserve">Restoration Soils from Stock </t>
  </si>
  <si>
    <t>Long Term Leachate Infiltration Through Cap</t>
  </si>
  <si>
    <t>One off LTP Provison</t>
  </si>
  <si>
    <t>Sub Total Leachate Management Costs</t>
  </si>
  <si>
    <t>Total Number of Gas Wells</t>
  </si>
  <si>
    <t>Sub Total Annual LFG Management Costs</t>
  </si>
  <si>
    <t>Annual Clean out of Surface Water Drains</t>
  </si>
  <si>
    <t xml:space="preserve">Leachate Head Rise Above Trigger Levels </t>
  </si>
  <si>
    <t>Specific Risk Assessment.</t>
  </si>
  <si>
    <t xml:space="preserve">Any Other Specific Provision as a Result of Site </t>
  </si>
  <si>
    <t>Back up information on worksheet Back-Up</t>
  </si>
  <si>
    <r>
      <t xml:space="preserve">Figures in </t>
    </r>
    <r>
      <rPr>
        <sz val="12"/>
        <color indexed="10"/>
        <rFont val="Arial"/>
        <family val="2"/>
      </rPr>
      <t>red</t>
    </r>
    <r>
      <rPr>
        <sz val="12"/>
        <rFont val="Arial"/>
        <family val="2"/>
      </rPr>
      <t xml:space="preserve"> contribute towards financial provision. </t>
    </r>
  </si>
  <si>
    <r>
      <t xml:space="preserve">Costs in </t>
    </r>
    <r>
      <rPr>
        <sz val="12"/>
        <color indexed="12"/>
        <rFont val="Arial"/>
        <family val="2"/>
      </rPr>
      <t>blue</t>
    </r>
    <r>
      <rPr>
        <sz val="12"/>
        <rFont val="Arial"/>
        <family val="2"/>
      </rPr>
      <t xml:space="preserve"> are annual numbers and contribute towards cumulative provision shown in red</t>
    </r>
  </si>
  <si>
    <t>On the rest of the site</t>
  </si>
  <si>
    <t>Please give details - insert cost details in cell E35</t>
  </si>
  <si>
    <t>Existing landfill</t>
  </si>
  <si>
    <t>Final Phase/Rest of Site</t>
  </si>
  <si>
    <t>Largest Cell /Rest of Site</t>
  </si>
  <si>
    <t>Of the latest phase (assuming progressive restoration)</t>
  </si>
  <si>
    <t>What is the unit cost of each sample?</t>
  </si>
  <si>
    <t>3 Points per round of samples</t>
  </si>
  <si>
    <t>Upstream, discharge, and downstream</t>
  </si>
  <si>
    <t xml:space="preserve">How many samples do you take each year in total? </t>
  </si>
  <si>
    <t>This should be that used in your HRA</t>
  </si>
  <si>
    <t>Our Guidance specifies replacement every 10 years</t>
  </si>
  <si>
    <t>Our Guidance specifies replacement every 20 years</t>
  </si>
  <si>
    <t>Our Guidance specifies replacement every 20 years.</t>
  </si>
  <si>
    <t>This equates to 5% per annum.</t>
  </si>
  <si>
    <t>What percentage of cost do you allow for maintenance? (No % sign!)</t>
  </si>
  <si>
    <t>What percentage of  the total length of drains do you clear per annum? (No % sign!)</t>
  </si>
  <si>
    <t>What is the total capped area in m2?</t>
  </si>
  <si>
    <t>Number of Gas Abstraction Wells in Use</t>
  </si>
  <si>
    <t>If restoration is covered by</t>
  </si>
  <si>
    <t>Planning Permission - not required</t>
  </si>
  <si>
    <t>for FP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</si>
</sst>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  <numFmt numFmtId="166" formatCode="[$£-809]#,##0"/>
    <numFmt numFmtId="167" formatCode="_-* #,##0_-;\-* #,##0_-;_-* &quot;-&quot;??_-;_-@_-"/>
    <numFmt numFmtId="168" formatCode="[$£-809]#,##0.00"/>
    <numFmt numFmtId="169" formatCode="#,##0.00_ ;\-#,##0.00\ 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/>
    <xf numFmtId="0" fontId="9" fillId="0" borderId="0" xfId="0" applyFont="1"/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164" fontId="8" fillId="0" borderId="0" xfId="0" applyNumberFormat="1" applyFont="1" applyBorder="1"/>
    <xf numFmtId="0" fontId="8" fillId="0" borderId="0" xfId="0" applyFont="1" applyBorder="1"/>
    <xf numFmtId="165" fontId="8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4" fillId="0" borderId="0" xfId="0" applyFont="1" applyBorder="1"/>
    <xf numFmtId="165" fontId="5" fillId="0" borderId="0" xfId="0" applyNumberFormat="1" applyFont="1" applyBorder="1"/>
    <xf numFmtId="0" fontId="5" fillId="0" borderId="0" xfId="0" applyFont="1" applyBorder="1"/>
    <xf numFmtId="165" fontId="5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164" fontId="5" fillId="0" borderId="0" xfId="0" applyNumberFormat="1" applyFont="1" applyBorder="1"/>
    <xf numFmtId="165" fontId="0" fillId="0" borderId="0" xfId="0" applyNumberFormat="1" applyBorder="1" applyAlignment="1">
      <alignment horizontal="center"/>
    </xf>
    <xf numFmtId="0" fontId="7" fillId="0" borderId="0" xfId="0" applyFont="1" applyBorder="1"/>
    <xf numFmtId="0" fontId="3" fillId="0" borderId="0" xfId="0" applyFont="1" applyAlignment="1">
      <alignment horizontal="left"/>
    </xf>
    <xf numFmtId="164" fontId="5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9" fillId="0" borderId="0" xfId="0" applyFont="1" applyBorder="1"/>
    <xf numFmtId="166" fontId="5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" fontId="0" fillId="0" borderId="0" xfId="0" applyNumberFormat="1" applyBorder="1"/>
    <xf numFmtId="1" fontId="0" fillId="0" borderId="0" xfId="0" applyNumberFormat="1"/>
    <xf numFmtId="0" fontId="0" fillId="0" borderId="0" xfId="0" applyNumberForma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8" fontId="1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8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/>
    <xf numFmtId="0" fontId="12" fillId="0" borderId="0" xfId="0" applyFont="1"/>
    <xf numFmtId="0" fontId="7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1" fillId="0" borderId="0" xfId="0" applyFont="1"/>
    <xf numFmtId="164" fontId="1" fillId="0" borderId="0" xfId="0" applyNumberFormat="1" applyFont="1" applyBorder="1"/>
    <xf numFmtId="0" fontId="1" fillId="0" borderId="0" xfId="0" applyFont="1" applyBorder="1"/>
    <xf numFmtId="1" fontId="1" fillId="0" borderId="0" xfId="0" applyNumberFormat="1" applyFont="1"/>
    <xf numFmtId="1" fontId="1" fillId="0" borderId="0" xfId="0" applyNumberFormat="1" applyFont="1" applyBorder="1"/>
    <xf numFmtId="1" fontId="18" fillId="0" borderId="0" xfId="0" applyNumberFormat="1" applyFont="1"/>
    <xf numFmtId="165" fontId="17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0" fontId="0" fillId="0" borderId="3" xfId="0" applyBorder="1"/>
    <xf numFmtId="165" fontId="1" fillId="0" borderId="0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0" fontId="7" fillId="0" borderId="4" xfId="0" applyFont="1" applyBorder="1"/>
    <xf numFmtId="0" fontId="12" fillId="0" borderId="0" xfId="0" applyFont="1" applyBorder="1" applyAlignment="1">
      <alignment horizontal="center"/>
    </xf>
    <xf numFmtId="8" fontId="10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right"/>
    </xf>
    <xf numFmtId="1" fontId="9" fillId="0" borderId="0" xfId="0" applyNumberFormat="1" applyFont="1" applyBorder="1"/>
    <xf numFmtId="0" fontId="2" fillId="0" borderId="5" xfId="0" applyFont="1" applyBorder="1"/>
    <xf numFmtId="0" fontId="7" fillId="0" borderId="5" xfId="0" applyFont="1" applyBorder="1"/>
    <xf numFmtId="0" fontId="0" fillId="0" borderId="5" xfId="0" applyBorder="1"/>
    <xf numFmtId="0" fontId="0" fillId="0" borderId="0" xfId="0" applyFill="1"/>
    <xf numFmtId="0" fontId="16" fillId="0" borderId="0" xfId="0" applyFont="1"/>
    <xf numFmtId="164" fontId="19" fillId="0" borderId="0" xfId="0" applyNumberFormat="1" applyFont="1" applyBorder="1"/>
    <xf numFmtId="0" fontId="16" fillId="0" borderId="0" xfId="0" applyFont="1" applyBorder="1"/>
    <xf numFmtId="1" fontId="7" fillId="0" borderId="0" xfId="0" applyNumberFormat="1" applyFont="1" applyBorder="1"/>
    <xf numFmtId="0" fontId="0" fillId="2" borderId="0" xfId="0" applyFill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164" fontId="2" fillId="0" borderId="8" xfId="0" applyNumberFormat="1" applyFont="1" applyBorder="1" applyAlignment="1">
      <alignment wrapText="1"/>
    </xf>
    <xf numFmtId="164" fontId="0" fillId="0" borderId="9" xfId="0" applyNumberFormat="1" applyBorder="1"/>
    <xf numFmtId="1" fontId="0" fillId="0" borderId="5" xfId="0" applyNumberFormat="1" applyBorder="1"/>
    <xf numFmtId="3" fontId="0" fillId="0" borderId="9" xfId="0" applyNumberFormat="1" applyFill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0" fillId="0" borderId="5" xfId="0" applyNumberFormat="1" applyBorder="1"/>
    <xf numFmtId="0" fontId="0" fillId="0" borderId="9" xfId="0" applyNumberFormat="1" applyBorder="1" applyAlignment="1">
      <alignment horizontal="right"/>
    </xf>
    <xf numFmtId="0" fontId="9" fillId="0" borderId="5" xfId="0" applyFont="1" applyBorder="1"/>
    <xf numFmtId="165" fontId="9" fillId="0" borderId="9" xfId="0" applyNumberFormat="1" applyFont="1" applyBorder="1" applyAlignment="1">
      <alignment horizontal="right"/>
    </xf>
    <xf numFmtId="0" fontId="8" fillId="0" borderId="5" xfId="0" applyFont="1" applyBorder="1"/>
    <xf numFmtId="165" fontId="8" fillId="0" borderId="9" xfId="0" applyNumberFormat="1" applyFont="1" applyBorder="1" applyAlignment="1">
      <alignment horizontal="right"/>
    </xf>
    <xf numFmtId="0" fontId="4" fillId="0" borderId="5" xfId="0" applyFont="1" applyBorder="1"/>
    <xf numFmtId="0" fontId="5" fillId="0" borderId="5" xfId="0" applyFont="1" applyBorder="1"/>
    <xf numFmtId="165" fontId="5" fillId="0" borderId="9" xfId="0" applyNumberFormat="1" applyFont="1" applyBorder="1" applyAlignment="1">
      <alignment horizontal="right"/>
    </xf>
    <xf numFmtId="0" fontId="6" fillId="0" borderId="5" xfId="0" applyFont="1" applyBorder="1"/>
    <xf numFmtId="164" fontId="4" fillId="0" borderId="9" xfId="0" applyNumberFormat="1" applyFont="1" applyBorder="1"/>
    <xf numFmtId="0" fontId="0" fillId="0" borderId="9" xfId="0" applyBorder="1"/>
    <xf numFmtId="0" fontId="5" fillId="0" borderId="5" xfId="0" applyFont="1" applyBorder="1" applyAlignment="1">
      <alignment horizontal="left"/>
    </xf>
    <xf numFmtId="0" fontId="16" fillId="0" borderId="5" xfId="0" applyFont="1" applyBorder="1"/>
    <xf numFmtId="165" fontId="16" fillId="0" borderId="9" xfId="0" applyNumberFormat="1" applyFont="1" applyBorder="1" applyAlignment="1">
      <alignment horizontal="right"/>
    </xf>
    <xf numFmtId="165" fontId="0" fillId="0" borderId="9" xfId="0" applyNumberFormat="1" applyBorder="1"/>
    <xf numFmtId="165" fontId="7" fillId="0" borderId="9" xfId="0" applyNumberFormat="1" applyFont="1" applyBorder="1" applyAlignment="1">
      <alignment horizontal="right"/>
    </xf>
    <xf numFmtId="1" fontId="1" fillId="0" borderId="5" xfId="0" applyNumberFormat="1" applyFont="1" applyBorder="1"/>
    <xf numFmtId="166" fontId="5" fillId="0" borderId="9" xfId="0" applyNumberFormat="1" applyFont="1" applyBorder="1" applyAlignment="1">
      <alignment horizontal="right"/>
    </xf>
    <xf numFmtId="164" fontId="1" fillId="0" borderId="9" xfId="0" applyNumberFormat="1" applyFont="1" applyBorder="1"/>
    <xf numFmtId="164" fontId="16" fillId="0" borderId="9" xfId="0" applyNumberFormat="1" applyFont="1" applyBorder="1"/>
    <xf numFmtId="0" fontId="2" fillId="0" borderId="5" xfId="0" applyFont="1" applyFill="1" applyBorder="1"/>
    <xf numFmtId="0" fontId="1" fillId="0" borderId="5" xfId="0" applyFont="1" applyBorder="1"/>
    <xf numFmtId="165" fontId="1" fillId="0" borderId="9" xfId="0" applyNumberFormat="1" applyFont="1" applyBorder="1" applyAlignment="1">
      <alignment horizontal="right"/>
    </xf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1" fontId="1" fillId="0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Alignment="1">
      <alignment horizontal="center"/>
    </xf>
    <xf numFmtId="1" fontId="2" fillId="0" borderId="0" xfId="0" applyNumberFormat="1" applyFont="1" applyBorder="1"/>
    <xf numFmtId="0" fontId="7" fillId="0" borderId="0" xfId="0" applyFont="1" applyFill="1" applyAlignment="1">
      <alignment horizontal="justify"/>
    </xf>
    <xf numFmtId="0" fontId="0" fillId="0" borderId="0" xfId="0" applyAlignment="1"/>
    <xf numFmtId="0" fontId="0" fillId="0" borderId="0" xfId="0" applyFill="1" applyBorder="1" applyAlignment="1"/>
    <xf numFmtId="0" fontId="7" fillId="0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7" fillId="0" borderId="0" xfId="0" applyFont="1" applyBorder="1" applyAlignment="1"/>
    <xf numFmtId="0" fontId="2" fillId="0" borderId="0" xfId="0" applyFont="1" applyBorder="1" applyAlignment="1"/>
    <xf numFmtId="43" fontId="0" fillId="2" borderId="0" xfId="1" applyFont="1" applyFill="1"/>
    <xf numFmtId="1" fontId="0" fillId="0" borderId="0" xfId="0" applyNumberForma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7" fontId="0" fillId="2" borderId="0" xfId="1" applyNumberFormat="1" applyFont="1" applyFill="1"/>
    <xf numFmtId="7" fontId="0" fillId="0" borderId="0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167" fontId="0" fillId="0" borderId="9" xfId="1" applyNumberFormat="1" applyFont="1" applyBorder="1"/>
    <xf numFmtId="167" fontId="0" fillId="0" borderId="0" xfId="1" applyNumberFormat="1" applyFont="1" applyBorder="1" applyAlignment="1">
      <alignment horizontal="right"/>
    </xf>
    <xf numFmtId="164" fontId="9" fillId="0" borderId="9" xfId="1" applyNumberFormat="1" applyFont="1" applyBorder="1"/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164" fontId="16" fillId="0" borderId="9" xfId="0" applyNumberFormat="1" applyFont="1" applyBorder="1" applyAlignment="1">
      <alignment horizontal="right"/>
    </xf>
    <xf numFmtId="7" fontId="7" fillId="2" borderId="0" xfId="1" applyNumberFormat="1" applyFont="1" applyFill="1"/>
    <xf numFmtId="7" fontId="0" fillId="2" borderId="0" xfId="1" applyNumberFormat="1" applyFont="1" applyFill="1"/>
    <xf numFmtId="164" fontId="0" fillId="2" borderId="0" xfId="0" applyNumberFormat="1" applyFill="1"/>
    <xf numFmtId="44" fontId="0" fillId="2" borderId="0" xfId="1" applyNumberFormat="1" applyFont="1" applyFill="1"/>
    <xf numFmtId="164" fontId="0" fillId="2" borderId="0" xfId="1" applyNumberFormat="1" applyFont="1" applyFill="1"/>
    <xf numFmtId="164" fontId="7" fillId="0" borderId="0" xfId="0" applyNumberFormat="1" applyFont="1" applyBorder="1" applyAlignment="1">
      <alignment horizontal="right"/>
    </xf>
    <xf numFmtId="9" fontId="7" fillId="0" borderId="0" xfId="0" applyNumberFormat="1" applyFont="1" applyFill="1" applyBorder="1"/>
    <xf numFmtId="1" fontId="1" fillId="0" borderId="9" xfId="0" applyNumberFormat="1" applyFont="1" applyFill="1" applyBorder="1" applyAlignment="1">
      <alignment horizontal="right"/>
    </xf>
    <xf numFmtId="167" fontId="0" fillId="0" borderId="0" xfId="1" applyNumberFormat="1" applyFont="1"/>
    <xf numFmtId="167" fontId="0" fillId="0" borderId="0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8" fontId="5" fillId="0" borderId="9" xfId="0" applyNumberFormat="1" applyFont="1" applyBorder="1" applyAlignment="1">
      <alignment horizontal="right"/>
    </xf>
    <xf numFmtId="164" fontId="0" fillId="2" borderId="0" xfId="0" applyNumberFormat="1" applyFill="1" applyAlignment="1"/>
    <xf numFmtId="164" fontId="4" fillId="0" borderId="22" xfId="1" applyNumberFormat="1" applyFont="1" applyFill="1" applyBorder="1"/>
    <xf numFmtId="164" fontId="4" fillId="0" borderId="22" xfId="0" applyNumberFormat="1" applyFont="1" applyBorder="1"/>
    <xf numFmtId="167" fontId="7" fillId="2" borderId="0" xfId="1" applyNumberFormat="1" applyFont="1" applyFill="1" applyAlignment="1"/>
    <xf numFmtId="167" fontId="0" fillId="0" borderId="0" xfId="1" applyNumberFormat="1" applyFont="1" applyBorder="1" applyAlignment="1"/>
    <xf numFmtId="164" fontId="4" fillId="0" borderId="0" xfId="1" applyNumberFormat="1" applyFont="1" applyFill="1" applyBorder="1"/>
    <xf numFmtId="165" fontId="4" fillId="0" borderId="9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7" fillId="0" borderId="9" xfId="0" applyNumberFormat="1" applyFont="1" applyFill="1" applyBorder="1" applyAlignment="1">
      <alignment horizontal="right"/>
    </xf>
    <xf numFmtId="165" fontId="0" fillId="0" borderId="11" xfId="0" applyNumberFormat="1" applyBorder="1" applyAlignment="1">
      <alignment horizontal="center"/>
    </xf>
    <xf numFmtId="164" fontId="0" fillId="0" borderId="23" xfId="0" applyNumberFormat="1" applyBorder="1"/>
    <xf numFmtId="165" fontId="13" fillId="0" borderId="0" xfId="0" applyNumberFormat="1" applyFont="1" applyBorder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11" xfId="0" applyNumberFormat="1" applyFont="1" applyBorder="1" applyAlignment="1">
      <alignment horizontal="center"/>
    </xf>
    <xf numFmtId="6" fontId="13" fillId="0" borderId="0" xfId="0" applyNumberFormat="1" applyFont="1" applyBorder="1" applyAlignment="1">
      <alignment horizontal="center"/>
    </xf>
    <xf numFmtId="6" fontId="14" fillId="0" borderId="0" xfId="0" applyNumberFormat="1" applyFont="1" applyBorder="1" applyAlignment="1">
      <alignment horizontal="center"/>
    </xf>
    <xf numFmtId="6" fontId="13" fillId="0" borderId="11" xfId="0" applyNumberFormat="1" applyFont="1" applyBorder="1" applyAlignment="1">
      <alignment horizontal="center"/>
    </xf>
    <xf numFmtId="6" fontId="14" fillId="0" borderId="11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0" borderId="23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64" fontId="4" fillId="2" borderId="22" xfId="1" applyNumberFormat="1" applyFont="1" applyFill="1" applyBorder="1"/>
    <xf numFmtId="169" fontId="0" fillId="2" borderId="0" xfId="1" applyNumberFormat="1" applyFont="1" applyFill="1"/>
    <xf numFmtId="4" fontId="0" fillId="2" borderId="0" xfId="1" applyNumberFormat="1" applyFont="1" applyFill="1"/>
    <xf numFmtId="0" fontId="7" fillId="0" borderId="0" xfId="0" applyNumberFormat="1" applyFont="1" applyAlignment="1">
      <alignment horizontal="center"/>
    </xf>
    <xf numFmtId="164" fontId="4" fillId="0" borderId="9" xfId="0" applyNumberFormat="1" applyFont="1" applyFill="1" applyBorder="1" applyAlignment="1">
      <alignment horizontal="right"/>
    </xf>
    <xf numFmtId="164" fontId="2" fillId="0" borderId="7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206375</xdr:colOff>
      <xdr:row>15</xdr:row>
      <xdr:rowOff>142875</xdr:rowOff>
    </xdr:from>
    <xdr:to>
      <xdr:col>15</xdr:col>
      <xdr:colOff>891479</xdr:colOff>
      <xdr:row>19</xdr:row>
      <xdr:rowOff>3239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11493500" y="3270250"/>
          <a:ext cx="10432354" cy="6858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349249</xdr:colOff>
      <xdr:row>14</xdr:row>
      <xdr:rowOff>31750</xdr:rowOff>
    </xdr:from>
    <xdr:to>
      <xdr:col>21</xdr:col>
      <xdr:colOff>446978</xdr:colOff>
      <xdr:row>18</xdr:row>
      <xdr:rowOff>82614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2762249" y="2254250"/>
          <a:ext cx="10432354" cy="685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15874</xdr:colOff>
      <xdr:row>23</xdr:row>
      <xdr:rowOff>63499</xdr:rowOff>
    </xdr:from>
    <xdr:to>
      <xdr:col>27</xdr:col>
      <xdr:colOff>192978</xdr:colOff>
      <xdr:row>27</xdr:row>
      <xdr:rowOff>82613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8508999" y="4079874"/>
          <a:ext cx="10432354" cy="685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555625</xdr:colOff>
      <xdr:row>18</xdr:row>
      <xdr:rowOff>31750</xdr:rowOff>
    </xdr:from>
    <xdr:to>
      <xdr:col>28</xdr:col>
      <xdr:colOff>129479</xdr:colOff>
      <xdr:row>22</xdr:row>
      <xdr:rowOff>82614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7016750" y="2889250"/>
          <a:ext cx="10432354" cy="685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603250</xdr:colOff>
      <xdr:row>16</xdr:row>
      <xdr:rowOff>111125</xdr:rowOff>
    </xdr:from>
    <xdr:to>
      <xdr:col>25</xdr:col>
      <xdr:colOff>97729</xdr:colOff>
      <xdr:row>21</xdr:row>
      <xdr:rowOff>3239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4826000" y="2651125"/>
          <a:ext cx="10432354" cy="6858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16</xdr:row>
      <xdr:rowOff>126999</xdr:rowOff>
    </xdr:from>
    <xdr:to>
      <xdr:col>25</xdr:col>
      <xdr:colOff>145354</xdr:colOff>
      <xdr:row>21</xdr:row>
      <xdr:rowOff>19113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5476875" y="2666999"/>
          <a:ext cx="10432354" cy="6858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349250</xdr:colOff>
      <xdr:row>19</xdr:row>
      <xdr:rowOff>0</xdr:rowOff>
    </xdr:from>
    <xdr:to>
      <xdr:col>25</xdr:col>
      <xdr:colOff>304104</xdr:colOff>
      <xdr:row>23</xdr:row>
      <xdr:rowOff>50864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5635625" y="3016250"/>
          <a:ext cx="10432354" cy="6858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269875</xdr:colOff>
      <xdr:row>14</xdr:row>
      <xdr:rowOff>127000</xdr:rowOff>
    </xdr:from>
    <xdr:to>
      <xdr:col>22</xdr:col>
      <xdr:colOff>367604</xdr:colOff>
      <xdr:row>19</xdr:row>
      <xdr:rowOff>19114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3889375" y="2349500"/>
          <a:ext cx="10432354" cy="6858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444500</xdr:colOff>
      <xdr:row>18</xdr:row>
      <xdr:rowOff>111125</xdr:rowOff>
    </xdr:from>
    <xdr:to>
      <xdr:col>23</xdr:col>
      <xdr:colOff>2479</xdr:colOff>
      <xdr:row>23</xdr:row>
      <xdr:rowOff>3239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3460750" y="2968625"/>
          <a:ext cx="10432354" cy="6858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127000</xdr:colOff>
      <xdr:row>14</xdr:row>
      <xdr:rowOff>95250</xdr:rowOff>
    </xdr:from>
    <xdr:to>
      <xdr:col>23</xdr:col>
      <xdr:colOff>304104</xdr:colOff>
      <xdr:row>18</xdr:row>
      <xdr:rowOff>146114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6937375" y="2317750"/>
          <a:ext cx="10432354" cy="685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U79"/>
  <sheetViews>
    <sheetView tabSelected="1" topLeftCell="F3" zoomScale="60" zoomScaleNormal="60" zoomScaleSheetLayoutView="100" workbookViewId="0">
      <selection activeCell="R3" sqref="R3"/>
    </sheetView>
  </sheetViews>
  <sheetFormatPr defaultColWidth="9.140625" defaultRowHeight="12.75" x14ac:dyDescent="0.2"/>
  <cols>
    <col min="1" max="1" width="11.5703125" style="40" customWidth="1"/>
    <col min="2" max="2" width="34.140625" style="40" customWidth="1"/>
    <col min="3" max="3" width="19.42578125" style="41" customWidth="1"/>
    <col min="4" max="4" width="24.7109375" style="42" customWidth="1"/>
    <col min="5" max="5" width="21.28515625" style="42" customWidth="1"/>
    <col min="6" max="6" width="20.42578125" style="41" customWidth="1"/>
    <col min="7" max="8" width="18.7109375" style="42" customWidth="1"/>
    <col min="9" max="9" width="17" style="41" customWidth="1"/>
    <col min="10" max="12" width="24.140625" style="42" customWidth="1"/>
    <col min="13" max="14" width="20.28515625" style="42" customWidth="1"/>
    <col min="15" max="16" width="16.5703125" style="42" customWidth="1"/>
    <col min="17" max="17" width="20.140625" style="46" bestFit="1" customWidth="1"/>
    <col min="18" max="16384" width="9.140625" style="45"/>
  </cols>
  <sheetData>
    <row r="1" spans="1:17" ht="13.5" thickBot="1" x14ac:dyDescent="0.25">
      <c r="A1" s="212">
        <v>1</v>
      </c>
      <c r="B1" s="40">
        <f>A1+1</f>
        <v>2</v>
      </c>
      <c r="C1" s="40">
        <f>B1+1</f>
        <v>3</v>
      </c>
      <c r="D1" s="40">
        <f>C1+1</f>
        <v>4</v>
      </c>
      <c r="E1" s="40">
        <f>D1+1</f>
        <v>5</v>
      </c>
      <c r="F1" s="40">
        <v>6</v>
      </c>
      <c r="G1" s="40">
        <v>7</v>
      </c>
      <c r="H1" s="40"/>
      <c r="I1" s="40">
        <v>8</v>
      </c>
      <c r="J1" s="40">
        <v>9</v>
      </c>
      <c r="K1" s="40">
        <v>10</v>
      </c>
      <c r="L1" s="40">
        <v>11</v>
      </c>
      <c r="M1" s="40">
        <v>12</v>
      </c>
      <c r="N1" s="40"/>
      <c r="O1" s="40">
        <v>13</v>
      </c>
      <c r="P1" s="40">
        <v>14</v>
      </c>
      <c r="Q1" s="40">
        <v>15</v>
      </c>
    </row>
    <row r="2" spans="1:17" ht="16.5" customHeight="1" x14ac:dyDescent="0.25">
      <c r="A2" s="126" t="s">
        <v>13</v>
      </c>
      <c r="B2" s="127" t="s">
        <v>14</v>
      </c>
      <c r="C2" s="128" t="s">
        <v>15</v>
      </c>
      <c r="D2" s="129" t="s">
        <v>16</v>
      </c>
      <c r="E2" s="129" t="s">
        <v>17</v>
      </c>
      <c r="F2" s="128" t="s">
        <v>18</v>
      </c>
      <c r="G2" s="129" t="s">
        <v>19</v>
      </c>
      <c r="H2" s="129" t="s">
        <v>68</v>
      </c>
      <c r="I2" s="128" t="s">
        <v>20</v>
      </c>
      <c r="J2" s="129" t="s">
        <v>21</v>
      </c>
      <c r="K2" s="128" t="s">
        <v>15</v>
      </c>
      <c r="L2" s="129" t="s">
        <v>19</v>
      </c>
      <c r="M2" s="129" t="s">
        <v>16</v>
      </c>
      <c r="N2" s="130" t="s">
        <v>78</v>
      </c>
      <c r="O2" s="130" t="s">
        <v>48</v>
      </c>
      <c r="P2" s="130" t="s">
        <v>19</v>
      </c>
      <c r="Q2" s="131" t="s">
        <v>57</v>
      </c>
    </row>
    <row r="3" spans="1:17" ht="15.75" x14ac:dyDescent="0.25">
      <c r="A3" s="132" t="s">
        <v>23</v>
      </c>
      <c r="B3" s="35" t="s">
        <v>24</v>
      </c>
      <c r="C3" s="36" t="s">
        <v>25</v>
      </c>
      <c r="D3" s="50" t="s">
        <v>26</v>
      </c>
      <c r="E3" s="50" t="s">
        <v>27</v>
      </c>
      <c r="F3" s="36" t="s">
        <v>28</v>
      </c>
      <c r="G3" s="50" t="s">
        <v>29</v>
      </c>
      <c r="H3" s="50" t="s">
        <v>37</v>
      </c>
      <c r="I3" s="36" t="s">
        <v>30</v>
      </c>
      <c r="J3" s="50" t="s">
        <v>31</v>
      </c>
      <c r="K3" s="36" t="s">
        <v>63</v>
      </c>
      <c r="L3" s="51" t="s">
        <v>64</v>
      </c>
      <c r="M3" s="50" t="s">
        <v>15</v>
      </c>
      <c r="N3" s="51" t="s">
        <v>79</v>
      </c>
      <c r="O3" s="51" t="s">
        <v>49</v>
      </c>
      <c r="P3" s="51" t="s">
        <v>45</v>
      </c>
      <c r="Q3" s="133" t="s">
        <v>22</v>
      </c>
    </row>
    <row r="4" spans="1:17" ht="15.75" x14ac:dyDescent="0.25">
      <c r="A4" s="132" t="s">
        <v>33</v>
      </c>
      <c r="B4" s="35" t="s">
        <v>34</v>
      </c>
      <c r="C4" s="36" t="s">
        <v>32</v>
      </c>
      <c r="D4" s="50" t="s">
        <v>25</v>
      </c>
      <c r="E4" s="52" t="s">
        <v>35</v>
      </c>
      <c r="F4" s="36" t="s">
        <v>36</v>
      </c>
      <c r="G4" s="50" t="s">
        <v>43</v>
      </c>
      <c r="H4" s="50" t="s">
        <v>69</v>
      </c>
      <c r="I4" s="36" t="s">
        <v>37</v>
      </c>
      <c r="J4" s="50" t="s">
        <v>37</v>
      </c>
      <c r="K4" s="36" t="s">
        <v>65</v>
      </c>
      <c r="L4" s="51" t="s">
        <v>65</v>
      </c>
      <c r="M4" s="51" t="s">
        <v>67</v>
      </c>
      <c r="N4" s="51"/>
      <c r="O4" s="51"/>
      <c r="P4" s="51" t="s">
        <v>39</v>
      </c>
      <c r="Q4" s="133" t="s">
        <v>50</v>
      </c>
    </row>
    <row r="5" spans="1:17" ht="16.5" thickBot="1" x14ac:dyDescent="0.3">
      <c r="A5" s="134"/>
      <c r="B5" s="135" t="s">
        <v>38</v>
      </c>
      <c r="C5" s="136" t="s">
        <v>72</v>
      </c>
      <c r="D5" s="137" t="s">
        <v>73</v>
      </c>
      <c r="E5" s="137" t="s">
        <v>74</v>
      </c>
      <c r="F5" s="136" t="s">
        <v>39</v>
      </c>
      <c r="G5" s="137" t="s">
        <v>39</v>
      </c>
      <c r="H5" s="137" t="s">
        <v>70</v>
      </c>
      <c r="I5" s="136" t="s">
        <v>40</v>
      </c>
      <c r="J5" s="137" t="s">
        <v>75</v>
      </c>
      <c r="K5" s="138"/>
      <c r="L5" s="139"/>
      <c r="M5" s="140" t="s">
        <v>42</v>
      </c>
      <c r="N5" s="140"/>
      <c r="O5" s="140"/>
      <c r="P5" s="140"/>
      <c r="Q5" s="141" t="s">
        <v>76</v>
      </c>
    </row>
    <row r="6" spans="1:17" ht="18.75" customHeight="1" x14ac:dyDescent="0.25">
      <c r="A6" s="122"/>
      <c r="B6" s="121" t="s">
        <v>179</v>
      </c>
      <c r="C6" s="198">
        <f>('Back-up'!F17+'Back-up'!F22)</f>
        <v>0</v>
      </c>
      <c r="D6" s="200">
        <f>(C6*60)</f>
        <v>0</v>
      </c>
      <c r="E6" s="200">
        <f>'Back-up'!$F$31</f>
        <v>0</v>
      </c>
      <c r="F6" s="198">
        <f>'Back-up'!F58</f>
        <v>0</v>
      </c>
      <c r="G6" s="200">
        <f>F6*60</f>
        <v>0</v>
      </c>
      <c r="H6" s="200">
        <f>+'Back-up'!H41</f>
        <v>0</v>
      </c>
      <c r="I6" s="202" t="e">
        <f>'Back-up'!F42</f>
        <v>#DIV/0!</v>
      </c>
      <c r="J6" s="203" t="e">
        <f>I6*60</f>
        <v>#DIV/0!</v>
      </c>
      <c r="K6" s="202">
        <f>'Back-up'!F52</f>
        <v>0</v>
      </c>
      <c r="L6" s="200">
        <f>60*K6</f>
        <v>0</v>
      </c>
      <c r="M6" s="203">
        <f>60*'Back-up'!F$76</f>
        <v>0</v>
      </c>
      <c r="N6" s="203">
        <f>+'Back-up'!H$74</f>
        <v>0</v>
      </c>
      <c r="O6" s="203">
        <f>'Back-up'!H$70</f>
        <v>0</v>
      </c>
      <c r="P6" s="203">
        <f>60*'Back-up'!H$62</f>
        <v>0</v>
      </c>
      <c r="Q6" s="206" t="e">
        <f>SUM(D6+E6+G6+H6+J6+L6+M6+N6+O6+P6)</f>
        <v>#DIV/0!</v>
      </c>
    </row>
    <row r="7" spans="1:17" ht="18.75" customHeight="1" x14ac:dyDescent="0.25">
      <c r="A7" s="122"/>
      <c r="B7" s="121" t="s">
        <v>180</v>
      </c>
      <c r="C7" s="198">
        <f>('Back-up'!G17+'Back-up'!G22)+C6</f>
        <v>0</v>
      </c>
      <c r="D7" s="200">
        <f>(C7*60)</f>
        <v>0</v>
      </c>
      <c r="E7" s="200">
        <f>'Back-up'!F31+'Back-up'!G31</f>
        <v>0</v>
      </c>
      <c r="F7" s="198">
        <f>'Back-up'!G58</f>
        <v>0</v>
      </c>
      <c r="G7" s="200">
        <f>F7*60</f>
        <v>0</v>
      </c>
      <c r="H7" s="200">
        <f>+'Back-up'!$H$41</f>
        <v>0</v>
      </c>
      <c r="I7" s="202" t="e">
        <f>'Back-up'!G42</f>
        <v>#DIV/0!</v>
      </c>
      <c r="J7" s="203" t="e">
        <f>I7*60</f>
        <v>#DIV/0!</v>
      </c>
      <c r="K7" s="202">
        <f>'Back-up'!G52</f>
        <v>0</v>
      </c>
      <c r="L7" s="200">
        <f>60*K7</f>
        <v>0</v>
      </c>
      <c r="M7" s="203">
        <f>60*'Back-up'!F$76</f>
        <v>0</v>
      </c>
      <c r="N7" s="203">
        <f>+'Back-up'!H$74</f>
        <v>0</v>
      </c>
      <c r="O7" s="203">
        <f>'Back-up'!H$70</f>
        <v>0</v>
      </c>
      <c r="P7" s="203">
        <f>60*'Back-up'!H$62</f>
        <v>0</v>
      </c>
      <c r="Q7" s="206" t="e">
        <f t="shared" ref="Q7:Q33" si="0">D7+E7+G7+H7+J7+L7+M7+N7+O7+P7</f>
        <v>#DIV/0!</v>
      </c>
    </row>
    <row r="8" spans="1:17" s="25" customFormat="1" ht="15.75" x14ac:dyDescent="0.25">
      <c r="A8" s="122">
        <v>1</v>
      </c>
      <c r="B8" s="73"/>
      <c r="C8" s="198">
        <f>+C7</f>
        <v>0</v>
      </c>
      <c r="D8" s="200">
        <f>SUM(C8:C67)</f>
        <v>0</v>
      </c>
      <c r="E8" s="200">
        <f>+'Back-up'!G31</f>
        <v>0</v>
      </c>
      <c r="F8" s="198">
        <f>+F7</f>
        <v>0</v>
      </c>
      <c r="G8" s="200">
        <f t="shared" ref="G8:G39" si="1">F8*(61-A8)</f>
        <v>0</v>
      </c>
      <c r="H8" s="200">
        <f>+'Back-up'!$H$41</f>
        <v>0</v>
      </c>
      <c r="I8" s="202" t="e">
        <f>'Back-up'!H42</f>
        <v>#DIV/0!</v>
      </c>
      <c r="J8" s="203" t="e">
        <f>SUM(I8:$I$67)</f>
        <v>#DIV/0!</v>
      </c>
      <c r="K8" s="202">
        <f>+'Back-up'!$H$52</f>
        <v>0</v>
      </c>
      <c r="L8" s="200">
        <f t="shared" ref="L8:L39" si="2">K8*(61-A8)</f>
        <v>0</v>
      </c>
      <c r="M8" s="203">
        <f>(61-A8)*'Back-up'!F$76</f>
        <v>0</v>
      </c>
      <c r="N8" s="203">
        <f>+'Back-up'!H$74</f>
        <v>0</v>
      </c>
      <c r="O8" s="203">
        <f>'Back-up'!H$70</f>
        <v>0</v>
      </c>
      <c r="P8" s="203">
        <f>(61-A8)*'Back-up'!H$62</f>
        <v>0</v>
      </c>
      <c r="Q8" s="206" t="e">
        <f t="shared" si="0"/>
        <v>#DIV/0!</v>
      </c>
    </row>
    <row r="9" spans="1:17" s="25" customFormat="1" ht="15.75" x14ac:dyDescent="0.25">
      <c r="A9" s="122">
        <f>A8+1</f>
        <v>2</v>
      </c>
      <c r="B9" s="73"/>
      <c r="C9" s="198">
        <f>C8</f>
        <v>0</v>
      </c>
      <c r="D9" s="200">
        <f t="shared" ref="D9:D67" si="3">SUM(C9:C68)</f>
        <v>0</v>
      </c>
      <c r="E9" s="200"/>
      <c r="F9" s="198">
        <f t="shared" ref="F9:F67" si="4">F8</f>
        <v>0</v>
      </c>
      <c r="G9" s="200">
        <f t="shared" si="1"/>
        <v>0</v>
      </c>
      <c r="H9" s="200">
        <f>+'Back-up'!$H$41</f>
        <v>0</v>
      </c>
      <c r="I9" s="202" t="e">
        <f>'Back-up'!H42</f>
        <v>#DIV/0!</v>
      </c>
      <c r="J9" s="203" t="e">
        <f>SUM(I9:$I$67)</f>
        <v>#DIV/0!</v>
      </c>
      <c r="K9" s="202">
        <f>K8</f>
        <v>0</v>
      </c>
      <c r="L9" s="200">
        <f t="shared" si="2"/>
        <v>0</v>
      </c>
      <c r="M9" s="203">
        <f>(61-A9)*'Back-up'!F$76</f>
        <v>0</v>
      </c>
      <c r="N9" s="203">
        <f>+'Back-up'!H$74</f>
        <v>0</v>
      </c>
      <c r="O9" s="203">
        <f>'Back-up'!H$70</f>
        <v>0</v>
      </c>
      <c r="P9" s="203">
        <f>(61-A9)*'Back-up'!H$62</f>
        <v>0</v>
      </c>
      <c r="Q9" s="206" t="e">
        <f t="shared" si="0"/>
        <v>#DIV/0!</v>
      </c>
    </row>
    <row r="10" spans="1:17" s="25" customFormat="1" ht="15.75" x14ac:dyDescent="0.25">
      <c r="A10" s="122">
        <f t="shared" ref="A10:A60" si="5">A9+1</f>
        <v>3</v>
      </c>
      <c r="B10" s="73"/>
      <c r="C10" s="198">
        <f t="shared" ref="C10:C67" si="6">C9</f>
        <v>0</v>
      </c>
      <c r="D10" s="200">
        <f t="shared" si="3"/>
        <v>0</v>
      </c>
      <c r="E10" s="200"/>
      <c r="F10" s="198">
        <f t="shared" si="4"/>
        <v>0</v>
      </c>
      <c r="G10" s="200">
        <f t="shared" si="1"/>
        <v>0</v>
      </c>
      <c r="H10" s="200">
        <f>+'Back-up'!$H$41</f>
        <v>0</v>
      </c>
      <c r="I10" s="202" t="e">
        <f>'Back-up'!H42</f>
        <v>#DIV/0!</v>
      </c>
      <c r="J10" s="203" t="e">
        <f>SUM(I10:$I$67)</f>
        <v>#DIV/0!</v>
      </c>
      <c r="K10" s="202">
        <f t="shared" ref="K10:K67" si="7">K9</f>
        <v>0</v>
      </c>
      <c r="L10" s="200">
        <f t="shared" si="2"/>
        <v>0</v>
      </c>
      <c r="M10" s="203">
        <f>(61-A10)*'Back-up'!F$76</f>
        <v>0</v>
      </c>
      <c r="N10" s="203">
        <f>+'Back-up'!H$74</f>
        <v>0</v>
      </c>
      <c r="O10" s="203">
        <f>'Back-up'!H$70</f>
        <v>0</v>
      </c>
      <c r="P10" s="203">
        <f>(61-A10)*'Back-up'!H$62</f>
        <v>0</v>
      </c>
      <c r="Q10" s="206" t="e">
        <f t="shared" si="0"/>
        <v>#DIV/0!</v>
      </c>
    </row>
    <row r="11" spans="1:17" s="25" customFormat="1" ht="15.75" x14ac:dyDescent="0.25">
      <c r="A11" s="122">
        <f t="shared" si="5"/>
        <v>4</v>
      </c>
      <c r="B11" s="73"/>
      <c r="C11" s="198">
        <f t="shared" si="6"/>
        <v>0</v>
      </c>
      <c r="D11" s="200">
        <f t="shared" si="3"/>
        <v>0</v>
      </c>
      <c r="E11" s="200"/>
      <c r="F11" s="198">
        <f t="shared" si="4"/>
        <v>0</v>
      </c>
      <c r="G11" s="200">
        <f t="shared" si="1"/>
        <v>0</v>
      </c>
      <c r="H11" s="200">
        <f>+'Back-up'!$H$41</f>
        <v>0</v>
      </c>
      <c r="I11" s="202" t="e">
        <f>'Back-up'!H42</f>
        <v>#DIV/0!</v>
      </c>
      <c r="J11" s="203" t="e">
        <f>SUM(I11:$I$67)</f>
        <v>#DIV/0!</v>
      </c>
      <c r="K11" s="202">
        <f t="shared" si="7"/>
        <v>0</v>
      </c>
      <c r="L11" s="200">
        <f t="shared" si="2"/>
        <v>0</v>
      </c>
      <c r="M11" s="203">
        <f>(61-A11)*'Back-up'!F$76</f>
        <v>0</v>
      </c>
      <c r="N11" s="203">
        <f>+'Back-up'!H$74</f>
        <v>0</v>
      </c>
      <c r="O11" s="203">
        <f>'Back-up'!H$70</f>
        <v>0</v>
      </c>
      <c r="P11" s="203">
        <f>(61-A11)*'Back-up'!H$62</f>
        <v>0</v>
      </c>
      <c r="Q11" s="206" t="e">
        <f t="shared" si="0"/>
        <v>#DIV/0!</v>
      </c>
    </row>
    <row r="12" spans="1:17" s="25" customFormat="1" ht="15.75" x14ac:dyDescent="0.25">
      <c r="A12" s="122">
        <f t="shared" si="5"/>
        <v>5</v>
      </c>
      <c r="B12" s="73"/>
      <c r="C12" s="198">
        <f t="shared" si="6"/>
        <v>0</v>
      </c>
      <c r="D12" s="200">
        <f t="shared" si="3"/>
        <v>0</v>
      </c>
      <c r="E12" s="200"/>
      <c r="F12" s="198">
        <f t="shared" si="4"/>
        <v>0</v>
      </c>
      <c r="G12" s="200">
        <f t="shared" si="1"/>
        <v>0</v>
      </c>
      <c r="H12" s="200">
        <f>+'Back-up'!$H$41</f>
        <v>0</v>
      </c>
      <c r="I12" s="202" t="e">
        <f>'Back-up'!H42</f>
        <v>#DIV/0!</v>
      </c>
      <c r="J12" s="203" t="e">
        <f>SUM(I12:$I$67)</f>
        <v>#DIV/0!</v>
      </c>
      <c r="K12" s="202">
        <f t="shared" si="7"/>
        <v>0</v>
      </c>
      <c r="L12" s="200">
        <f t="shared" si="2"/>
        <v>0</v>
      </c>
      <c r="M12" s="203">
        <f>(61-A12)*'Back-up'!F$76</f>
        <v>0</v>
      </c>
      <c r="N12" s="203">
        <f>+'Back-up'!H$74</f>
        <v>0</v>
      </c>
      <c r="O12" s="203">
        <f>'Back-up'!H$70</f>
        <v>0</v>
      </c>
      <c r="P12" s="203">
        <f>(61-A12)*'Back-up'!H$62</f>
        <v>0</v>
      </c>
      <c r="Q12" s="206" t="e">
        <f t="shared" si="0"/>
        <v>#DIV/0!</v>
      </c>
    </row>
    <row r="13" spans="1:17" s="25" customFormat="1" ht="15.75" x14ac:dyDescent="0.25">
      <c r="A13" s="122">
        <f>A12+1</f>
        <v>6</v>
      </c>
      <c r="B13" s="73"/>
      <c r="C13" s="198">
        <f t="shared" si="6"/>
        <v>0</v>
      </c>
      <c r="D13" s="200">
        <f t="shared" si="3"/>
        <v>0</v>
      </c>
      <c r="E13" s="200"/>
      <c r="F13" s="198">
        <f t="shared" si="4"/>
        <v>0</v>
      </c>
      <c r="G13" s="200">
        <f t="shared" si="1"/>
        <v>0</v>
      </c>
      <c r="H13" s="200">
        <f>+'Back-up'!$H$41</f>
        <v>0</v>
      </c>
      <c r="I13" s="202" t="e">
        <f>'Back-up'!H42</f>
        <v>#DIV/0!</v>
      </c>
      <c r="J13" s="203" t="e">
        <f>SUM(I13:$I$67)</f>
        <v>#DIV/0!</v>
      </c>
      <c r="K13" s="202">
        <f t="shared" si="7"/>
        <v>0</v>
      </c>
      <c r="L13" s="200">
        <f t="shared" si="2"/>
        <v>0</v>
      </c>
      <c r="M13" s="203">
        <f>(61-A13)*'Back-up'!F$76</f>
        <v>0</v>
      </c>
      <c r="N13" s="203">
        <f>+'Back-up'!H$74</f>
        <v>0</v>
      </c>
      <c r="O13" s="203">
        <f>'Back-up'!H$70</f>
        <v>0</v>
      </c>
      <c r="P13" s="203">
        <f>(61-A13)*'Back-up'!H$62</f>
        <v>0</v>
      </c>
      <c r="Q13" s="206" t="e">
        <f t="shared" si="0"/>
        <v>#DIV/0!</v>
      </c>
    </row>
    <row r="14" spans="1:17" s="25" customFormat="1" ht="15.75" x14ac:dyDescent="0.25">
      <c r="A14" s="122">
        <f t="shared" si="5"/>
        <v>7</v>
      </c>
      <c r="B14" s="73"/>
      <c r="C14" s="198">
        <f t="shared" si="6"/>
        <v>0</v>
      </c>
      <c r="D14" s="200">
        <f t="shared" si="3"/>
        <v>0</v>
      </c>
      <c r="E14" s="200"/>
      <c r="F14" s="198">
        <f t="shared" si="4"/>
        <v>0</v>
      </c>
      <c r="G14" s="200">
        <f t="shared" si="1"/>
        <v>0</v>
      </c>
      <c r="H14" s="200">
        <f>+'Back-up'!$H$41</f>
        <v>0</v>
      </c>
      <c r="I14" s="202" t="e">
        <f>'Back-up'!H42</f>
        <v>#DIV/0!</v>
      </c>
      <c r="J14" s="203" t="e">
        <f>SUM(I14:$I$67)</f>
        <v>#DIV/0!</v>
      </c>
      <c r="K14" s="202">
        <f t="shared" si="7"/>
        <v>0</v>
      </c>
      <c r="L14" s="200">
        <f t="shared" si="2"/>
        <v>0</v>
      </c>
      <c r="M14" s="203">
        <f>(61-A14)*'Back-up'!F$76</f>
        <v>0</v>
      </c>
      <c r="N14" s="203">
        <f>+'Back-up'!H$74</f>
        <v>0</v>
      </c>
      <c r="O14" s="203">
        <f>'Back-up'!H$70</f>
        <v>0</v>
      </c>
      <c r="P14" s="203">
        <f>(61-A14)*'Back-up'!H$62</f>
        <v>0</v>
      </c>
      <c r="Q14" s="206" t="e">
        <f t="shared" si="0"/>
        <v>#DIV/0!</v>
      </c>
    </row>
    <row r="15" spans="1:17" s="25" customFormat="1" ht="15.75" x14ac:dyDescent="0.25">
      <c r="A15" s="122">
        <f t="shared" si="5"/>
        <v>8</v>
      </c>
      <c r="B15" s="73"/>
      <c r="C15" s="198">
        <f t="shared" si="6"/>
        <v>0</v>
      </c>
      <c r="D15" s="200">
        <f t="shared" si="3"/>
        <v>0</v>
      </c>
      <c r="E15" s="200"/>
      <c r="F15" s="198">
        <f t="shared" si="4"/>
        <v>0</v>
      </c>
      <c r="G15" s="200">
        <f t="shared" si="1"/>
        <v>0</v>
      </c>
      <c r="H15" s="200">
        <f>+'Back-up'!$H$41</f>
        <v>0</v>
      </c>
      <c r="I15" s="202" t="e">
        <f>'Back-up'!H42</f>
        <v>#DIV/0!</v>
      </c>
      <c r="J15" s="203" t="e">
        <f>SUM(I15:$I$67)</f>
        <v>#DIV/0!</v>
      </c>
      <c r="K15" s="202">
        <f t="shared" si="7"/>
        <v>0</v>
      </c>
      <c r="L15" s="200">
        <f t="shared" si="2"/>
        <v>0</v>
      </c>
      <c r="M15" s="203">
        <f>(61-A15)*'Back-up'!F$76</f>
        <v>0</v>
      </c>
      <c r="N15" s="203">
        <f>+'Back-up'!H$74</f>
        <v>0</v>
      </c>
      <c r="O15" s="203">
        <f>'Back-up'!H$70</f>
        <v>0</v>
      </c>
      <c r="P15" s="203">
        <f>(61-A15)*'Back-up'!H$62</f>
        <v>0</v>
      </c>
      <c r="Q15" s="206" t="e">
        <f t="shared" si="0"/>
        <v>#DIV/0!</v>
      </c>
    </row>
    <row r="16" spans="1:17" s="25" customFormat="1" ht="15.75" x14ac:dyDescent="0.25">
      <c r="A16" s="122">
        <f t="shared" si="5"/>
        <v>9</v>
      </c>
      <c r="B16" s="73"/>
      <c r="C16" s="198">
        <f t="shared" si="6"/>
        <v>0</v>
      </c>
      <c r="D16" s="200">
        <f t="shared" si="3"/>
        <v>0</v>
      </c>
      <c r="E16" s="200"/>
      <c r="F16" s="198">
        <f t="shared" si="4"/>
        <v>0</v>
      </c>
      <c r="G16" s="200">
        <f t="shared" si="1"/>
        <v>0</v>
      </c>
      <c r="H16" s="200">
        <f>+'Back-up'!$H$41</f>
        <v>0</v>
      </c>
      <c r="I16" s="202" t="e">
        <f>'Back-up'!H42</f>
        <v>#DIV/0!</v>
      </c>
      <c r="J16" s="203" t="e">
        <f>SUM(I16:$I$67)</f>
        <v>#DIV/0!</v>
      </c>
      <c r="K16" s="202">
        <f t="shared" si="7"/>
        <v>0</v>
      </c>
      <c r="L16" s="200">
        <f t="shared" si="2"/>
        <v>0</v>
      </c>
      <c r="M16" s="203">
        <f>(61-A16)*'Back-up'!F$76</f>
        <v>0</v>
      </c>
      <c r="N16" s="203">
        <f>+'Back-up'!H$74</f>
        <v>0</v>
      </c>
      <c r="O16" s="203">
        <f>'Back-up'!H$70</f>
        <v>0</v>
      </c>
      <c r="P16" s="203">
        <f>(61-A16)*'Back-up'!H$62</f>
        <v>0</v>
      </c>
      <c r="Q16" s="206" t="e">
        <f t="shared" si="0"/>
        <v>#DIV/0!</v>
      </c>
    </row>
    <row r="17" spans="1:17" s="25" customFormat="1" ht="15.75" x14ac:dyDescent="0.25">
      <c r="A17" s="122">
        <f t="shared" si="5"/>
        <v>10</v>
      </c>
      <c r="B17" s="73"/>
      <c r="C17" s="198">
        <f t="shared" si="6"/>
        <v>0</v>
      </c>
      <c r="D17" s="200">
        <f t="shared" si="3"/>
        <v>0</v>
      </c>
      <c r="E17" s="200"/>
      <c r="F17" s="198">
        <f t="shared" si="4"/>
        <v>0</v>
      </c>
      <c r="G17" s="200">
        <f t="shared" si="1"/>
        <v>0</v>
      </c>
      <c r="H17" s="200">
        <f>+'Back-up'!$H$41</f>
        <v>0</v>
      </c>
      <c r="I17" s="202" t="e">
        <f>'Back-up'!H42</f>
        <v>#DIV/0!</v>
      </c>
      <c r="J17" s="203" t="e">
        <f>SUM(I17:$I$67)</f>
        <v>#DIV/0!</v>
      </c>
      <c r="K17" s="202">
        <f t="shared" si="7"/>
        <v>0</v>
      </c>
      <c r="L17" s="200">
        <f t="shared" si="2"/>
        <v>0</v>
      </c>
      <c r="M17" s="203">
        <f>(61-A17)*'Back-up'!F$76</f>
        <v>0</v>
      </c>
      <c r="N17" s="203">
        <f>+'Back-up'!H$74</f>
        <v>0</v>
      </c>
      <c r="O17" s="203">
        <f>'Back-up'!H$70</f>
        <v>0</v>
      </c>
      <c r="P17" s="203">
        <f>(61-A17)*'Back-up'!H$62</f>
        <v>0</v>
      </c>
      <c r="Q17" s="206" t="e">
        <f t="shared" si="0"/>
        <v>#DIV/0!</v>
      </c>
    </row>
    <row r="18" spans="1:17" s="25" customFormat="1" ht="15.75" x14ac:dyDescent="0.25">
      <c r="A18" s="122">
        <f t="shared" si="5"/>
        <v>11</v>
      </c>
      <c r="B18" s="73"/>
      <c r="C18" s="198">
        <f>C17</f>
        <v>0</v>
      </c>
      <c r="D18" s="200">
        <f t="shared" si="3"/>
        <v>0</v>
      </c>
      <c r="E18" s="200"/>
      <c r="F18" s="198">
        <f t="shared" si="4"/>
        <v>0</v>
      </c>
      <c r="G18" s="200">
        <f t="shared" si="1"/>
        <v>0</v>
      </c>
      <c r="H18" s="200">
        <f>+'Back-up'!$H$41</f>
        <v>0</v>
      </c>
      <c r="I18" s="202" t="e">
        <f>'Back-up'!H42</f>
        <v>#DIV/0!</v>
      </c>
      <c r="J18" s="203" t="e">
        <f>SUM(I18:$I$67)</f>
        <v>#DIV/0!</v>
      </c>
      <c r="K18" s="202">
        <f t="shared" si="7"/>
        <v>0</v>
      </c>
      <c r="L18" s="200">
        <f t="shared" si="2"/>
        <v>0</v>
      </c>
      <c r="M18" s="203">
        <f>(61-A18)*'Back-up'!F$76</f>
        <v>0</v>
      </c>
      <c r="N18" s="203">
        <f>+'Back-up'!H$74</f>
        <v>0</v>
      </c>
      <c r="O18" s="203">
        <f>'Back-up'!H$70</f>
        <v>0</v>
      </c>
      <c r="P18" s="203">
        <f>(61-A18)*'Back-up'!H$62</f>
        <v>0</v>
      </c>
      <c r="Q18" s="206" t="e">
        <f t="shared" si="0"/>
        <v>#DIV/0!</v>
      </c>
    </row>
    <row r="19" spans="1:17" s="25" customFormat="1" ht="15.75" x14ac:dyDescent="0.25">
      <c r="A19" s="122">
        <f t="shared" si="5"/>
        <v>12</v>
      </c>
      <c r="B19" s="73"/>
      <c r="C19" s="198">
        <f t="shared" si="6"/>
        <v>0</v>
      </c>
      <c r="D19" s="200">
        <f t="shared" si="3"/>
        <v>0</v>
      </c>
      <c r="E19" s="200"/>
      <c r="F19" s="198">
        <f t="shared" si="4"/>
        <v>0</v>
      </c>
      <c r="G19" s="200">
        <f t="shared" si="1"/>
        <v>0</v>
      </c>
      <c r="H19" s="200">
        <f>+'Back-up'!$H$41</f>
        <v>0</v>
      </c>
      <c r="I19" s="202" t="e">
        <f>'Back-up'!H42</f>
        <v>#DIV/0!</v>
      </c>
      <c r="J19" s="203" t="e">
        <f>SUM(I19:$I$67)</f>
        <v>#DIV/0!</v>
      </c>
      <c r="K19" s="202">
        <f t="shared" si="7"/>
        <v>0</v>
      </c>
      <c r="L19" s="200">
        <f t="shared" si="2"/>
        <v>0</v>
      </c>
      <c r="M19" s="203">
        <f>(61-A19)*'Back-up'!F$76</f>
        <v>0</v>
      </c>
      <c r="N19" s="203">
        <f>+'Back-up'!H$74</f>
        <v>0</v>
      </c>
      <c r="O19" s="203">
        <f>'Back-up'!H$70</f>
        <v>0</v>
      </c>
      <c r="P19" s="203">
        <f>(61-A19)*'Back-up'!H$62</f>
        <v>0</v>
      </c>
      <c r="Q19" s="206" t="e">
        <f t="shared" si="0"/>
        <v>#DIV/0!</v>
      </c>
    </row>
    <row r="20" spans="1:17" s="25" customFormat="1" ht="15.75" x14ac:dyDescent="0.25">
      <c r="A20" s="122">
        <f t="shared" si="5"/>
        <v>13</v>
      </c>
      <c r="B20" s="73"/>
      <c r="C20" s="198">
        <f t="shared" si="6"/>
        <v>0</v>
      </c>
      <c r="D20" s="200">
        <f t="shared" si="3"/>
        <v>0</v>
      </c>
      <c r="E20" s="200"/>
      <c r="F20" s="198">
        <f t="shared" si="4"/>
        <v>0</v>
      </c>
      <c r="G20" s="200">
        <f t="shared" si="1"/>
        <v>0</v>
      </c>
      <c r="H20" s="200">
        <f>+'Back-up'!$H$41</f>
        <v>0</v>
      </c>
      <c r="I20" s="202" t="e">
        <f>'Back-up'!H42</f>
        <v>#DIV/0!</v>
      </c>
      <c r="J20" s="203" t="e">
        <f>SUM(I20:$I$67)</f>
        <v>#DIV/0!</v>
      </c>
      <c r="K20" s="202">
        <f t="shared" si="7"/>
        <v>0</v>
      </c>
      <c r="L20" s="200">
        <f t="shared" si="2"/>
        <v>0</v>
      </c>
      <c r="M20" s="203">
        <f>(61-A20)*'Back-up'!F$76</f>
        <v>0</v>
      </c>
      <c r="N20" s="203">
        <f>+'Back-up'!H$74</f>
        <v>0</v>
      </c>
      <c r="O20" s="203">
        <f>'Back-up'!H$70</f>
        <v>0</v>
      </c>
      <c r="P20" s="203">
        <f>(61-A20)*'Back-up'!H$62</f>
        <v>0</v>
      </c>
      <c r="Q20" s="206" t="e">
        <f t="shared" si="0"/>
        <v>#DIV/0!</v>
      </c>
    </row>
    <row r="21" spans="1:17" s="25" customFormat="1" ht="15.75" x14ac:dyDescent="0.25">
      <c r="A21" s="122">
        <f t="shared" si="5"/>
        <v>14</v>
      </c>
      <c r="B21" s="73"/>
      <c r="C21" s="198">
        <f t="shared" si="6"/>
        <v>0</v>
      </c>
      <c r="D21" s="200">
        <f t="shared" si="3"/>
        <v>0</v>
      </c>
      <c r="E21" s="200"/>
      <c r="F21" s="198">
        <f t="shared" si="4"/>
        <v>0</v>
      </c>
      <c r="G21" s="200">
        <f t="shared" si="1"/>
        <v>0</v>
      </c>
      <c r="H21" s="200">
        <f>+'Back-up'!$H$41</f>
        <v>0</v>
      </c>
      <c r="I21" s="202" t="e">
        <f>'Back-up'!H42</f>
        <v>#DIV/0!</v>
      </c>
      <c r="J21" s="203" t="e">
        <f>SUM(I21:$I$67)</f>
        <v>#DIV/0!</v>
      </c>
      <c r="K21" s="202">
        <f t="shared" si="7"/>
        <v>0</v>
      </c>
      <c r="L21" s="200">
        <f t="shared" si="2"/>
        <v>0</v>
      </c>
      <c r="M21" s="203">
        <f>(61-A21)*'Back-up'!F$76</f>
        <v>0</v>
      </c>
      <c r="N21" s="203">
        <f>+'Back-up'!H$74</f>
        <v>0</v>
      </c>
      <c r="O21" s="203">
        <f>'Back-up'!H$70</f>
        <v>0</v>
      </c>
      <c r="P21" s="203">
        <f>(61-A21)*'Back-up'!H$62</f>
        <v>0</v>
      </c>
      <c r="Q21" s="206" t="e">
        <f t="shared" si="0"/>
        <v>#DIV/0!</v>
      </c>
    </row>
    <row r="22" spans="1:17" s="25" customFormat="1" ht="15.75" x14ac:dyDescent="0.25">
      <c r="A22" s="122">
        <f t="shared" si="5"/>
        <v>15</v>
      </c>
      <c r="B22" s="73"/>
      <c r="C22" s="198">
        <f t="shared" si="6"/>
        <v>0</v>
      </c>
      <c r="D22" s="200">
        <f t="shared" si="3"/>
        <v>0</v>
      </c>
      <c r="E22" s="200"/>
      <c r="F22" s="198">
        <f t="shared" si="4"/>
        <v>0</v>
      </c>
      <c r="G22" s="200">
        <f t="shared" si="1"/>
        <v>0</v>
      </c>
      <c r="H22" s="200">
        <f>+'Back-up'!$H$41</f>
        <v>0</v>
      </c>
      <c r="I22" s="202" t="e">
        <f>'Back-up'!H42</f>
        <v>#DIV/0!</v>
      </c>
      <c r="J22" s="203" t="e">
        <f>SUM(I22:$I$67)</f>
        <v>#DIV/0!</v>
      </c>
      <c r="K22" s="202">
        <f t="shared" si="7"/>
        <v>0</v>
      </c>
      <c r="L22" s="200">
        <f t="shared" si="2"/>
        <v>0</v>
      </c>
      <c r="M22" s="203">
        <f>(61-A22)*'Back-up'!F$76</f>
        <v>0</v>
      </c>
      <c r="N22" s="203">
        <f>+'Back-up'!H$74</f>
        <v>0</v>
      </c>
      <c r="O22" s="203">
        <f>'Back-up'!H$70</f>
        <v>0</v>
      </c>
      <c r="P22" s="203">
        <f>(61-A22)*'Back-up'!H$62</f>
        <v>0</v>
      </c>
      <c r="Q22" s="206" t="e">
        <f t="shared" si="0"/>
        <v>#DIV/0!</v>
      </c>
    </row>
    <row r="23" spans="1:17" s="25" customFormat="1" ht="15.75" x14ac:dyDescent="0.25">
      <c r="A23" s="122">
        <f t="shared" si="5"/>
        <v>16</v>
      </c>
      <c r="B23" s="73"/>
      <c r="C23" s="198">
        <f t="shared" si="6"/>
        <v>0</v>
      </c>
      <c r="D23" s="200">
        <f t="shared" si="3"/>
        <v>0</v>
      </c>
      <c r="E23" s="200"/>
      <c r="F23" s="198">
        <f t="shared" si="4"/>
        <v>0</v>
      </c>
      <c r="G23" s="200">
        <f t="shared" si="1"/>
        <v>0</v>
      </c>
      <c r="H23" s="200">
        <f>+'Back-up'!$H$41</f>
        <v>0</v>
      </c>
      <c r="I23" s="202" t="e">
        <f>'Back-up'!H42</f>
        <v>#DIV/0!</v>
      </c>
      <c r="J23" s="203" t="e">
        <f>SUM(I23:$I$67)</f>
        <v>#DIV/0!</v>
      </c>
      <c r="K23" s="202">
        <f t="shared" si="7"/>
        <v>0</v>
      </c>
      <c r="L23" s="200">
        <f t="shared" si="2"/>
        <v>0</v>
      </c>
      <c r="M23" s="203">
        <f>(61-A23)*'Back-up'!F$76</f>
        <v>0</v>
      </c>
      <c r="N23" s="203">
        <f>+'Back-up'!H$74</f>
        <v>0</v>
      </c>
      <c r="O23" s="203">
        <f>'Back-up'!H$70</f>
        <v>0</v>
      </c>
      <c r="P23" s="203">
        <f>(61-A23)*'Back-up'!H$62</f>
        <v>0</v>
      </c>
      <c r="Q23" s="206" t="e">
        <f t="shared" si="0"/>
        <v>#DIV/0!</v>
      </c>
    </row>
    <row r="24" spans="1:17" s="25" customFormat="1" ht="15.75" x14ac:dyDescent="0.25">
      <c r="A24" s="122">
        <f t="shared" si="5"/>
        <v>17</v>
      </c>
      <c r="B24" s="73"/>
      <c r="C24" s="198">
        <f t="shared" si="6"/>
        <v>0</v>
      </c>
      <c r="D24" s="200">
        <f t="shared" si="3"/>
        <v>0</v>
      </c>
      <c r="E24" s="200"/>
      <c r="F24" s="198">
        <f t="shared" si="4"/>
        <v>0</v>
      </c>
      <c r="G24" s="200">
        <f t="shared" si="1"/>
        <v>0</v>
      </c>
      <c r="H24" s="200">
        <f>+'Back-up'!$H$41</f>
        <v>0</v>
      </c>
      <c r="I24" s="202" t="e">
        <f>'Back-up'!H42</f>
        <v>#DIV/0!</v>
      </c>
      <c r="J24" s="203" t="e">
        <f>SUM(I24:$I$67)</f>
        <v>#DIV/0!</v>
      </c>
      <c r="K24" s="202">
        <f t="shared" si="7"/>
        <v>0</v>
      </c>
      <c r="L24" s="200">
        <f t="shared" si="2"/>
        <v>0</v>
      </c>
      <c r="M24" s="203">
        <f>(61-A24)*'Back-up'!F$76</f>
        <v>0</v>
      </c>
      <c r="N24" s="203">
        <f>+'Back-up'!H$74</f>
        <v>0</v>
      </c>
      <c r="O24" s="203">
        <f>'Back-up'!H$70</f>
        <v>0</v>
      </c>
      <c r="P24" s="203">
        <f>(61-A24)*'Back-up'!H$62</f>
        <v>0</v>
      </c>
      <c r="Q24" s="206" t="e">
        <f t="shared" si="0"/>
        <v>#DIV/0!</v>
      </c>
    </row>
    <row r="25" spans="1:17" s="25" customFormat="1" ht="15.75" x14ac:dyDescent="0.25">
      <c r="A25" s="122">
        <f t="shared" si="5"/>
        <v>18</v>
      </c>
      <c r="B25" s="73"/>
      <c r="C25" s="198">
        <f t="shared" si="6"/>
        <v>0</v>
      </c>
      <c r="D25" s="200">
        <f t="shared" si="3"/>
        <v>0</v>
      </c>
      <c r="E25" s="200"/>
      <c r="F25" s="198">
        <f t="shared" si="4"/>
        <v>0</v>
      </c>
      <c r="G25" s="200">
        <f t="shared" si="1"/>
        <v>0</v>
      </c>
      <c r="H25" s="200">
        <f>+'Back-up'!$H$41</f>
        <v>0</v>
      </c>
      <c r="I25" s="202" t="e">
        <f>'Back-up'!H42</f>
        <v>#DIV/0!</v>
      </c>
      <c r="J25" s="203" t="e">
        <f>SUM(I25:$I$67)</f>
        <v>#DIV/0!</v>
      </c>
      <c r="K25" s="202">
        <f t="shared" si="7"/>
        <v>0</v>
      </c>
      <c r="L25" s="200">
        <f t="shared" si="2"/>
        <v>0</v>
      </c>
      <c r="M25" s="203">
        <f>(61-A25)*'Back-up'!F$76</f>
        <v>0</v>
      </c>
      <c r="N25" s="203">
        <f>+'Back-up'!H$74</f>
        <v>0</v>
      </c>
      <c r="O25" s="203">
        <f>'Back-up'!H$70</f>
        <v>0</v>
      </c>
      <c r="P25" s="203">
        <f>(61-A25)*'Back-up'!H$62</f>
        <v>0</v>
      </c>
      <c r="Q25" s="206" t="e">
        <f t="shared" si="0"/>
        <v>#DIV/0!</v>
      </c>
    </row>
    <row r="26" spans="1:17" s="25" customFormat="1" ht="15.75" x14ac:dyDescent="0.25">
      <c r="A26" s="122">
        <f t="shared" si="5"/>
        <v>19</v>
      </c>
      <c r="B26" s="73"/>
      <c r="C26" s="198">
        <f t="shared" si="6"/>
        <v>0</v>
      </c>
      <c r="D26" s="200">
        <f t="shared" si="3"/>
        <v>0</v>
      </c>
      <c r="E26" s="200"/>
      <c r="F26" s="198">
        <f t="shared" si="4"/>
        <v>0</v>
      </c>
      <c r="G26" s="200">
        <f t="shared" si="1"/>
        <v>0</v>
      </c>
      <c r="H26" s="200">
        <f>+'Back-up'!$H$41</f>
        <v>0</v>
      </c>
      <c r="I26" s="202" t="e">
        <f>'Back-up'!H42</f>
        <v>#DIV/0!</v>
      </c>
      <c r="J26" s="203" t="e">
        <f>SUM(I26:$I$67)</f>
        <v>#DIV/0!</v>
      </c>
      <c r="K26" s="202">
        <f t="shared" si="7"/>
        <v>0</v>
      </c>
      <c r="L26" s="200">
        <f t="shared" si="2"/>
        <v>0</v>
      </c>
      <c r="M26" s="203">
        <f>(61-A26)*'Back-up'!F$76</f>
        <v>0</v>
      </c>
      <c r="N26" s="203">
        <f>+'Back-up'!H$74</f>
        <v>0</v>
      </c>
      <c r="O26" s="203">
        <f>'Back-up'!H$70</f>
        <v>0</v>
      </c>
      <c r="P26" s="203">
        <f>(61-A26)*'Back-up'!H$62</f>
        <v>0</v>
      </c>
      <c r="Q26" s="206" t="e">
        <f t="shared" si="0"/>
        <v>#DIV/0!</v>
      </c>
    </row>
    <row r="27" spans="1:17" s="25" customFormat="1" ht="15.75" x14ac:dyDescent="0.25">
      <c r="A27" s="122">
        <f t="shared" si="5"/>
        <v>20</v>
      </c>
      <c r="B27" s="73"/>
      <c r="C27" s="198">
        <f t="shared" si="6"/>
        <v>0</v>
      </c>
      <c r="D27" s="200">
        <f t="shared" si="3"/>
        <v>0</v>
      </c>
      <c r="E27" s="200"/>
      <c r="F27" s="198">
        <f t="shared" si="4"/>
        <v>0</v>
      </c>
      <c r="G27" s="200">
        <f t="shared" si="1"/>
        <v>0</v>
      </c>
      <c r="H27" s="200">
        <f>+'Back-up'!$H$41</f>
        <v>0</v>
      </c>
      <c r="I27" s="202" t="e">
        <f>'Back-up'!H42</f>
        <v>#DIV/0!</v>
      </c>
      <c r="J27" s="203" t="e">
        <f>SUM(I27:$I$67)</f>
        <v>#DIV/0!</v>
      </c>
      <c r="K27" s="202">
        <f t="shared" si="7"/>
        <v>0</v>
      </c>
      <c r="L27" s="200">
        <f t="shared" si="2"/>
        <v>0</v>
      </c>
      <c r="M27" s="203">
        <f>(61-A27)*'Back-up'!F$76</f>
        <v>0</v>
      </c>
      <c r="N27" s="203">
        <f>+'Back-up'!H$74</f>
        <v>0</v>
      </c>
      <c r="O27" s="203">
        <f>'Back-up'!H$70</f>
        <v>0</v>
      </c>
      <c r="P27" s="203">
        <f>(61-A27)*'Back-up'!H$62</f>
        <v>0</v>
      </c>
      <c r="Q27" s="206" t="e">
        <f t="shared" si="0"/>
        <v>#DIV/0!</v>
      </c>
    </row>
    <row r="28" spans="1:17" s="25" customFormat="1" ht="15.75" x14ac:dyDescent="0.25">
      <c r="A28" s="122">
        <f t="shared" si="5"/>
        <v>21</v>
      </c>
      <c r="B28" s="73"/>
      <c r="C28" s="198">
        <f t="shared" si="6"/>
        <v>0</v>
      </c>
      <c r="D28" s="200">
        <f t="shared" si="3"/>
        <v>0</v>
      </c>
      <c r="E28" s="200"/>
      <c r="F28" s="198">
        <f t="shared" si="4"/>
        <v>0</v>
      </c>
      <c r="G28" s="200">
        <f t="shared" si="1"/>
        <v>0</v>
      </c>
      <c r="H28" s="200">
        <f>+'Back-up'!$H$41</f>
        <v>0</v>
      </c>
      <c r="I28" s="202" t="e">
        <f>'Back-up'!H42</f>
        <v>#DIV/0!</v>
      </c>
      <c r="J28" s="203" t="e">
        <f>SUM(I28:$I$67)</f>
        <v>#DIV/0!</v>
      </c>
      <c r="K28" s="202">
        <f t="shared" si="7"/>
        <v>0</v>
      </c>
      <c r="L28" s="200">
        <f t="shared" si="2"/>
        <v>0</v>
      </c>
      <c r="M28" s="203">
        <f>(61-A28)*'Back-up'!F$76</f>
        <v>0</v>
      </c>
      <c r="N28" s="203">
        <f>+'Back-up'!H$74</f>
        <v>0</v>
      </c>
      <c r="O28" s="203">
        <f>'Back-up'!H$70</f>
        <v>0</v>
      </c>
      <c r="P28" s="203">
        <f>(61-A28)*'Back-up'!H$62</f>
        <v>0</v>
      </c>
      <c r="Q28" s="206" t="e">
        <f t="shared" si="0"/>
        <v>#DIV/0!</v>
      </c>
    </row>
    <row r="29" spans="1:17" s="25" customFormat="1" ht="15.75" x14ac:dyDescent="0.25">
      <c r="A29" s="122">
        <f>A28+1</f>
        <v>22</v>
      </c>
      <c r="B29" s="73"/>
      <c r="C29" s="198">
        <f>C28</f>
        <v>0</v>
      </c>
      <c r="D29" s="200">
        <f t="shared" si="3"/>
        <v>0</v>
      </c>
      <c r="E29" s="200"/>
      <c r="F29" s="198">
        <f t="shared" si="4"/>
        <v>0</v>
      </c>
      <c r="G29" s="200">
        <f t="shared" si="1"/>
        <v>0</v>
      </c>
      <c r="H29" s="200">
        <f>+'Back-up'!$H$41</f>
        <v>0</v>
      </c>
      <c r="I29" s="202" t="e">
        <f>'Back-up'!H42</f>
        <v>#DIV/0!</v>
      </c>
      <c r="J29" s="203" t="e">
        <f>SUM(I29:$I$67)</f>
        <v>#DIV/0!</v>
      </c>
      <c r="K29" s="202">
        <f t="shared" si="7"/>
        <v>0</v>
      </c>
      <c r="L29" s="200">
        <f t="shared" si="2"/>
        <v>0</v>
      </c>
      <c r="M29" s="203">
        <f>(61-A29)*'Back-up'!F$76</f>
        <v>0</v>
      </c>
      <c r="N29" s="203">
        <f>+'Back-up'!H$74</f>
        <v>0</v>
      </c>
      <c r="O29" s="203">
        <f>'Back-up'!H$70</f>
        <v>0</v>
      </c>
      <c r="P29" s="203">
        <f>(61-A29)*'Back-up'!H$62</f>
        <v>0</v>
      </c>
      <c r="Q29" s="206" t="e">
        <f t="shared" si="0"/>
        <v>#DIV/0!</v>
      </c>
    </row>
    <row r="30" spans="1:17" s="25" customFormat="1" ht="15.75" x14ac:dyDescent="0.25">
      <c r="A30" s="122">
        <f t="shared" si="5"/>
        <v>23</v>
      </c>
      <c r="B30" s="73"/>
      <c r="C30" s="198">
        <f t="shared" si="6"/>
        <v>0</v>
      </c>
      <c r="D30" s="200">
        <f t="shared" si="3"/>
        <v>0</v>
      </c>
      <c r="E30" s="200"/>
      <c r="F30" s="198">
        <f t="shared" si="4"/>
        <v>0</v>
      </c>
      <c r="G30" s="200">
        <f t="shared" si="1"/>
        <v>0</v>
      </c>
      <c r="H30" s="200">
        <f>+'Back-up'!$H$41</f>
        <v>0</v>
      </c>
      <c r="I30" s="202" t="e">
        <f>'Back-up'!H42</f>
        <v>#DIV/0!</v>
      </c>
      <c r="J30" s="203" t="e">
        <f>SUM(I30:$I$67)</f>
        <v>#DIV/0!</v>
      </c>
      <c r="K30" s="202">
        <f t="shared" si="7"/>
        <v>0</v>
      </c>
      <c r="L30" s="200">
        <f t="shared" si="2"/>
        <v>0</v>
      </c>
      <c r="M30" s="203">
        <f>(61-A30)*'Back-up'!F$76</f>
        <v>0</v>
      </c>
      <c r="N30" s="203">
        <f>+'Back-up'!H$74</f>
        <v>0</v>
      </c>
      <c r="O30" s="203">
        <f>'Back-up'!H$70</f>
        <v>0</v>
      </c>
      <c r="P30" s="203">
        <f>(61-A30)*'Back-up'!H$62</f>
        <v>0</v>
      </c>
      <c r="Q30" s="206" t="e">
        <f t="shared" si="0"/>
        <v>#DIV/0!</v>
      </c>
    </row>
    <row r="31" spans="1:17" s="25" customFormat="1" ht="15.75" x14ac:dyDescent="0.25">
      <c r="A31" s="122">
        <f t="shared" si="5"/>
        <v>24</v>
      </c>
      <c r="B31" s="73"/>
      <c r="C31" s="198">
        <f t="shared" si="6"/>
        <v>0</v>
      </c>
      <c r="D31" s="200">
        <f t="shared" si="3"/>
        <v>0</v>
      </c>
      <c r="E31" s="200"/>
      <c r="F31" s="198">
        <f t="shared" si="4"/>
        <v>0</v>
      </c>
      <c r="G31" s="200">
        <f t="shared" si="1"/>
        <v>0</v>
      </c>
      <c r="H31" s="200">
        <f>+'Back-up'!$H$41</f>
        <v>0</v>
      </c>
      <c r="I31" s="202" t="e">
        <f>'Back-up'!H42</f>
        <v>#DIV/0!</v>
      </c>
      <c r="J31" s="203" t="e">
        <f>SUM(I31:$I$67)</f>
        <v>#DIV/0!</v>
      </c>
      <c r="K31" s="202">
        <f t="shared" si="7"/>
        <v>0</v>
      </c>
      <c r="L31" s="200">
        <f t="shared" si="2"/>
        <v>0</v>
      </c>
      <c r="M31" s="203">
        <f>(61-A31)*'Back-up'!F$76</f>
        <v>0</v>
      </c>
      <c r="N31" s="203">
        <f>+'Back-up'!H$74</f>
        <v>0</v>
      </c>
      <c r="O31" s="203">
        <f>'Back-up'!H$70</f>
        <v>0</v>
      </c>
      <c r="P31" s="203">
        <f>(61-A31)*'Back-up'!H$62</f>
        <v>0</v>
      </c>
      <c r="Q31" s="206" t="e">
        <f t="shared" si="0"/>
        <v>#DIV/0!</v>
      </c>
    </row>
    <row r="32" spans="1:17" s="25" customFormat="1" ht="15.75" x14ac:dyDescent="0.25">
      <c r="A32" s="122">
        <f t="shared" si="5"/>
        <v>25</v>
      </c>
      <c r="B32" s="73"/>
      <c r="C32" s="198">
        <f t="shared" si="6"/>
        <v>0</v>
      </c>
      <c r="D32" s="200">
        <f t="shared" si="3"/>
        <v>0</v>
      </c>
      <c r="E32" s="200"/>
      <c r="F32" s="198">
        <f t="shared" si="4"/>
        <v>0</v>
      </c>
      <c r="G32" s="200">
        <f t="shared" si="1"/>
        <v>0</v>
      </c>
      <c r="H32" s="200">
        <f>+'Back-up'!$H$41</f>
        <v>0</v>
      </c>
      <c r="I32" s="202" t="e">
        <f>'Back-up'!H42</f>
        <v>#DIV/0!</v>
      </c>
      <c r="J32" s="203" t="e">
        <f>SUM(I32:$I$67)</f>
        <v>#DIV/0!</v>
      </c>
      <c r="K32" s="202">
        <f t="shared" si="7"/>
        <v>0</v>
      </c>
      <c r="L32" s="200">
        <f t="shared" si="2"/>
        <v>0</v>
      </c>
      <c r="M32" s="203">
        <f>(61-A32)*'Back-up'!F$76</f>
        <v>0</v>
      </c>
      <c r="N32" s="203">
        <f>+'Back-up'!H$74</f>
        <v>0</v>
      </c>
      <c r="O32" s="203">
        <f>'Back-up'!H$70</f>
        <v>0</v>
      </c>
      <c r="P32" s="203">
        <f>(61-A32)*'Back-up'!H$62</f>
        <v>0</v>
      </c>
      <c r="Q32" s="206" t="e">
        <f t="shared" si="0"/>
        <v>#DIV/0!</v>
      </c>
    </row>
    <row r="33" spans="1:17" s="25" customFormat="1" ht="15.75" x14ac:dyDescent="0.25">
      <c r="A33" s="122">
        <f t="shared" si="5"/>
        <v>26</v>
      </c>
      <c r="B33" s="73"/>
      <c r="C33" s="198">
        <f t="shared" si="6"/>
        <v>0</v>
      </c>
      <c r="D33" s="200">
        <f t="shared" si="3"/>
        <v>0</v>
      </c>
      <c r="E33" s="200"/>
      <c r="F33" s="198">
        <f t="shared" si="4"/>
        <v>0</v>
      </c>
      <c r="G33" s="200">
        <f t="shared" si="1"/>
        <v>0</v>
      </c>
      <c r="H33" s="200">
        <f>+'Back-up'!$H$41</f>
        <v>0</v>
      </c>
      <c r="I33" s="202" t="e">
        <f>'Back-up'!H42</f>
        <v>#DIV/0!</v>
      </c>
      <c r="J33" s="203" t="e">
        <f>SUM(I33:$I$67)</f>
        <v>#DIV/0!</v>
      </c>
      <c r="K33" s="202">
        <f t="shared" si="7"/>
        <v>0</v>
      </c>
      <c r="L33" s="200">
        <f t="shared" si="2"/>
        <v>0</v>
      </c>
      <c r="M33" s="203">
        <f>(61-A33)*'Back-up'!F$76</f>
        <v>0</v>
      </c>
      <c r="N33" s="203">
        <f>+'Back-up'!H$74</f>
        <v>0</v>
      </c>
      <c r="O33" s="203">
        <f>'Back-up'!H$70</f>
        <v>0</v>
      </c>
      <c r="P33" s="203">
        <f>(61-A33)*'Back-up'!H$62</f>
        <v>0</v>
      </c>
      <c r="Q33" s="206" t="e">
        <f t="shared" si="0"/>
        <v>#DIV/0!</v>
      </c>
    </row>
    <row r="34" spans="1:17" s="25" customFormat="1" ht="15.75" x14ac:dyDescent="0.25">
      <c r="A34" s="122">
        <f t="shared" si="5"/>
        <v>27</v>
      </c>
      <c r="B34" s="73"/>
      <c r="C34" s="198">
        <f t="shared" si="6"/>
        <v>0</v>
      </c>
      <c r="D34" s="200">
        <f t="shared" si="3"/>
        <v>0</v>
      </c>
      <c r="E34" s="200"/>
      <c r="F34" s="198">
        <f t="shared" si="4"/>
        <v>0</v>
      </c>
      <c r="G34" s="200">
        <f t="shared" si="1"/>
        <v>0</v>
      </c>
      <c r="H34" s="200">
        <f>+'Back-up'!$H$41</f>
        <v>0</v>
      </c>
      <c r="I34" s="202" t="e">
        <f>'Back-up'!H42</f>
        <v>#DIV/0!</v>
      </c>
      <c r="J34" s="203" t="e">
        <f>SUM(I34:$I$67)</f>
        <v>#DIV/0!</v>
      </c>
      <c r="K34" s="202">
        <f t="shared" si="7"/>
        <v>0</v>
      </c>
      <c r="L34" s="200">
        <f t="shared" si="2"/>
        <v>0</v>
      </c>
      <c r="M34" s="203">
        <f>(61-A34)*'Back-up'!F$76</f>
        <v>0</v>
      </c>
      <c r="N34" s="203">
        <f>+'Back-up'!H$74</f>
        <v>0</v>
      </c>
      <c r="O34" s="203">
        <f>'Back-up'!H$70</f>
        <v>0</v>
      </c>
      <c r="P34" s="203">
        <f>(61-A34)*'Back-up'!H$62</f>
        <v>0</v>
      </c>
      <c r="Q34" s="206" t="e">
        <f t="shared" ref="Q34:Q65" si="8">D34+E34+G34+H34+J34+L34+M34+N34+O34+P34</f>
        <v>#DIV/0!</v>
      </c>
    </row>
    <row r="35" spans="1:17" s="25" customFormat="1" ht="15.75" x14ac:dyDescent="0.25">
      <c r="A35" s="122">
        <f t="shared" si="5"/>
        <v>28</v>
      </c>
      <c r="B35" s="73"/>
      <c r="C35" s="198">
        <f t="shared" si="6"/>
        <v>0</v>
      </c>
      <c r="D35" s="200">
        <f t="shared" si="3"/>
        <v>0</v>
      </c>
      <c r="E35" s="200"/>
      <c r="F35" s="198">
        <f t="shared" si="4"/>
        <v>0</v>
      </c>
      <c r="G35" s="200">
        <f t="shared" si="1"/>
        <v>0</v>
      </c>
      <c r="H35" s="200">
        <f>+'Back-up'!$H$41</f>
        <v>0</v>
      </c>
      <c r="I35" s="202" t="e">
        <f>'Back-up'!H42</f>
        <v>#DIV/0!</v>
      </c>
      <c r="J35" s="203" t="e">
        <f>SUM(I35:$I$67)</f>
        <v>#DIV/0!</v>
      </c>
      <c r="K35" s="202">
        <f t="shared" si="7"/>
        <v>0</v>
      </c>
      <c r="L35" s="200">
        <f t="shared" si="2"/>
        <v>0</v>
      </c>
      <c r="M35" s="203">
        <f>(61-A35)*'Back-up'!F$76</f>
        <v>0</v>
      </c>
      <c r="N35" s="203">
        <f>+'Back-up'!H$74</f>
        <v>0</v>
      </c>
      <c r="O35" s="203">
        <f>'Back-up'!H$70</f>
        <v>0</v>
      </c>
      <c r="P35" s="203">
        <f>(61-A35)*'Back-up'!H$62</f>
        <v>0</v>
      </c>
      <c r="Q35" s="206" t="e">
        <f t="shared" si="8"/>
        <v>#DIV/0!</v>
      </c>
    </row>
    <row r="36" spans="1:17" s="25" customFormat="1" ht="15.75" x14ac:dyDescent="0.25">
      <c r="A36" s="122">
        <f t="shared" si="5"/>
        <v>29</v>
      </c>
      <c r="B36" s="73"/>
      <c r="C36" s="198">
        <f t="shared" si="6"/>
        <v>0</v>
      </c>
      <c r="D36" s="200">
        <f t="shared" si="3"/>
        <v>0</v>
      </c>
      <c r="E36" s="200"/>
      <c r="F36" s="198">
        <f t="shared" si="4"/>
        <v>0</v>
      </c>
      <c r="G36" s="200">
        <f t="shared" si="1"/>
        <v>0</v>
      </c>
      <c r="H36" s="200">
        <f>+'Back-up'!$H$41</f>
        <v>0</v>
      </c>
      <c r="I36" s="202" t="e">
        <f>'Back-up'!H42</f>
        <v>#DIV/0!</v>
      </c>
      <c r="J36" s="203" t="e">
        <f>SUM(I36:$I$67)</f>
        <v>#DIV/0!</v>
      </c>
      <c r="K36" s="202">
        <f t="shared" si="7"/>
        <v>0</v>
      </c>
      <c r="L36" s="200">
        <f t="shared" si="2"/>
        <v>0</v>
      </c>
      <c r="M36" s="203">
        <f>(61-A36)*'Back-up'!F$76</f>
        <v>0</v>
      </c>
      <c r="N36" s="203">
        <f>+'Back-up'!H$74</f>
        <v>0</v>
      </c>
      <c r="O36" s="203">
        <f>'Back-up'!H$70</f>
        <v>0</v>
      </c>
      <c r="P36" s="203">
        <f>(61-A36)*'Back-up'!H$62</f>
        <v>0</v>
      </c>
      <c r="Q36" s="206" t="e">
        <f t="shared" si="8"/>
        <v>#DIV/0!</v>
      </c>
    </row>
    <row r="37" spans="1:17" s="25" customFormat="1" ht="15.75" x14ac:dyDescent="0.25">
      <c r="A37" s="122">
        <f t="shared" si="5"/>
        <v>30</v>
      </c>
      <c r="B37" s="73"/>
      <c r="C37" s="198">
        <f t="shared" si="6"/>
        <v>0</v>
      </c>
      <c r="D37" s="200">
        <f t="shared" si="3"/>
        <v>0</v>
      </c>
      <c r="E37" s="200"/>
      <c r="F37" s="198">
        <f t="shared" si="4"/>
        <v>0</v>
      </c>
      <c r="G37" s="200">
        <f t="shared" si="1"/>
        <v>0</v>
      </c>
      <c r="H37" s="200">
        <f>+'Back-up'!$H$41</f>
        <v>0</v>
      </c>
      <c r="I37" s="202" t="e">
        <f>'Back-up'!$H$42</f>
        <v>#DIV/0!</v>
      </c>
      <c r="J37" s="203" t="e">
        <f>SUM(I37:$I$67)</f>
        <v>#DIV/0!</v>
      </c>
      <c r="K37" s="202">
        <f t="shared" si="7"/>
        <v>0</v>
      </c>
      <c r="L37" s="200">
        <f t="shared" si="2"/>
        <v>0</v>
      </c>
      <c r="M37" s="203">
        <f>(61-A37)*'Back-up'!F$76</f>
        <v>0</v>
      </c>
      <c r="N37" s="203">
        <f>+'Back-up'!H$74</f>
        <v>0</v>
      </c>
      <c r="O37" s="203">
        <f>'Back-up'!H$70</f>
        <v>0</v>
      </c>
      <c r="P37" s="203">
        <f>(61-A37)*'Back-up'!H$62</f>
        <v>0</v>
      </c>
      <c r="Q37" s="206" t="e">
        <f t="shared" si="8"/>
        <v>#DIV/0!</v>
      </c>
    </row>
    <row r="38" spans="1:17" s="25" customFormat="1" ht="15.75" x14ac:dyDescent="0.25">
      <c r="A38" s="122">
        <f t="shared" si="5"/>
        <v>31</v>
      </c>
      <c r="B38" s="73"/>
      <c r="C38" s="198">
        <f t="shared" si="6"/>
        <v>0</v>
      </c>
      <c r="D38" s="200">
        <f t="shared" si="3"/>
        <v>0</v>
      </c>
      <c r="E38" s="200"/>
      <c r="F38" s="198">
        <f t="shared" si="4"/>
        <v>0</v>
      </c>
      <c r="G38" s="200">
        <f t="shared" si="1"/>
        <v>0</v>
      </c>
      <c r="H38" s="200">
        <f>+'Back-up'!$H$41</f>
        <v>0</v>
      </c>
      <c r="I38" s="202" t="e">
        <f>'Back-up'!$H$42</f>
        <v>#DIV/0!</v>
      </c>
      <c r="J38" s="203" t="e">
        <f>SUM(I38:$I$67)</f>
        <v>#DIV/0!</v>
      </c>
      <c r="K38" s="202">
        <f t="shared" si="7"/>
        <v>0</v>
      </c>
      <c r="L38" s="200">
        <f t="shared" si="2"/>
        <v>0</v>
      </c>
      <c r="M38" s="203">
        <f>(61-A38)*'Back-up'!F$76</f>
        <v>0</v>
      </c>
      <c r="N38" s="203">
        <f>+'Back-up'!H$74</f>
        <v>0</v>
      </c>
      <c r="O38" s="203">
        <f>'Back-up'!H$70</f>
        <v>0</v>
      </c>
      <c r="P38" s="203">
        <f>(61-A38)*'Back-up'!H$62</f>
        <v>0</v>
      </c>
      <c r="Q38" s="206" t="e">
        <f t="shared" si="8"/>
        <v>#DIV/0!</v>
      </c>
    </row>
    <row r="39" spans="1:17" s="25" customFormat="1" ht="15.75" x14ac:dyDescent="0.25">
      <c r="A39" s="122">
        <f t="shared" si="5"/>
        <v>32</v>
      </c>
      <c r="B39" s="73"/>
      <c r="C39" s="198">
        <f t="shared" si="6"/>
        <v>0</v>
      </c>
      <c r="D39" s="200">
        <f t="shared" si="3"/>
        <v>0</v>
      </c>
      <c r="E39" s="200"/>
      <c r="F39" s="198">
        <f t="shared" si="4"/>
        <v>0</v>
      </c>
      <c r="G39" s="200">
        <f t="shared" si="1"/>
        <v>0</v>
      </c>
      <c r="H39" s="200">
        <f>+'Back-up'!$H$41</f>
        <v>0</v>
      </c>
      <c r="I39" s="202" t="e">
        <f>'Back-up'!$H$42</f>
        <v>#DIV/0!</v>
      </c>
      <c r="J39" s="203" t="e">
        <f>SUM(I39:$I$67)</f>
        <v>#DIV/0!</v>
      </c>
      <c r="K39" s="202">
        <f t="shared" si="7"/>
        <v>0</v>
      </c>
      <c r="L39" s="200">
        <f t="shared" si="2"/>
        <v>0</v>
      </c>
      <c r="M39" s="203">
        <f>(61-A39)*'Back-up'!F$76</f>
        <v>0</v>
      </c>
      <c r="N39" s="203">
        <f>+'Back-up'!H$74</f>
        <v>0</v>
      </c>
      <c r="O39" s="203">
        <f>'Back-up'!H$70</f>
        <v>0</v>
      </c>
      <c r="P39" s="203">
        <f>(61-A39)*'Back-up'!H$62</f>
        <v>0</v>
      </c>
      <c r="Q39" s="206" t="e">
        <f t="shared" si="8"/>
        <v>#DIV/0!</v>
      </c>
    </row>
    <row r="40" spans="1:17" s="25" customFormat="1" ht="15.75" x14ac:dyDescent="0.25">
      <c r="A40" s="122">
        <f t="shared" si="5"/>
        <v>33</v>
      </c>
      <c r="B40" s="73"/>
      <c r="C40" s="198">
        <f t="shared" si="6"/>
        <v>0</v>
      </c>
      <c r="D40" s="200">
        <f t="shared" si="3"/>
        <v>0</v>
      </c>
      <c r="E40" s="200"/>
      <c r="F40" s="198">
        <f t="shared" si="4"/>
        <v>0</v>
      </c>
      <c r="G40" s="200">
        <f t="shared" ref="G40:G67" si="9">F40*(61-A40)</f>
        <v>0</v>
      </c>
      <c r="H40" s="200">
        <f>+'Back-up'!$H$41</f>
        <v>0</v>
      </c>
      <c r="I40" s="202" t="e">
        <f>'Back-up'!$H$42</f>
        <v>#DIV/0!</v>
      </c>
      <c r="J40" s="203" t="e">
        <f>SUM(I40:$I$67)</f>
        <v>#DIV/0!</v>
      </c>
      <c r="K40" s="202">
        <f t="shared" si="7"/>
        <v>0</v>
      </c>
      <c r="L40" s="200">
        <f t="shared" ref="L40:L67" si="10">K40*(61-A40)</f>
        <v>0</v>
      </c>
      <c r="M40" s="203">
        <f>(61-A40)*'Back-up'!F$76</f>
        <v>0</v>
      </c>
      <c r="N40" s="203">
        <f>+'Back-up'!H$74</f>
        <v>0</v>
      </c>
      <c r="O40" s="203">
        <f>'Back-up'!H$70</f>
        <v>0</v>
      </c>
      <c r="P40" s="203">
        <f>(61-A40)*'Back-up'!H$62</f>
        <v>0</v>
      </c>
      <c r="Q40" s="206" t="e">
        <f t="shared" si="8"/>
        <v>#DIV/0!</v>
      </c>
    </row>
    <row r="41" spans="1:17" s="25" customFormat="1" ht="15.75" x14ac:dyDescent="0.25">
      <c r="A41" s="122">
        <f t="shared" si="5"/>
        <v>34</v>
      </c>
      <c r="B41" s="73"/>
      <c r="C41" s="198">
        <f t="shared" si="6"/>
        <v>0</v>
      </c>
      <c r="D41" s="200">
        <f t="shared" si="3"/>
        <v>0</v>
      </c>
      <c r="E41" s="200"/>
      <c r="F41" s="198">
        <f t="shared" si="4"/>
        <v>0</v>
      </c>
      <c r="G41" s="200">
        <f t="shared" si="9"/>
        <v>0</v>
      </c>
      <c r="H41" s="200">
        <f>+'Back-up'!$H$41</f>
        <v>0</v>
      </c>
      <c r="I41" s="202" t="e">
        <f>'Back-up'!$H$42</f>
        <v>#DIV/0!</v>
      </c>
      <c r="J41" s="203" t="e">
        <f>SUM(I41:$I$67)</f>
        <v>#DIV/0!</v>
      </c>
      <c r="K41" s="202">
        <f t="shared" si="7"/>
        <v>0</v>
      </c>
      <c r="L41" s="200">
        <f t="shared" si="10"/>
        <v>0</v>
      </c>
      <c r="M41" s="203">
        <f>(61-A41)*'Back-up'!F$76</f>
        <v>0</v>
      </c>
      <c r="N41" s="203">
        <f>+'Back-up'!H$74</f>
        <v>0</v>
      </c>
      <c r="O41" s="203">
        <f>'Back-up'!H$70</f>
        <v>0</v>
      </c>
      <c r="P41" s="203">
        <f>(61-A41)*'Back-up'!H$62</f>
        <v>0</v>
      </c>
      <c r="Q41" s="206" t="e">
        <f t="shared" si="8"/>
        <v>#DIV/0!</v>
      </c>
    </row>
    <row r="42" spans="1:17" s="25" customFormat="1" ht="15.75" x14ac:dyDescent="0.25">
      <c r="A42" s="122">
        <f t="shared" si="5"/>
        <v>35</v>
      </c>
      <c r="B42" s="73"/>
      <c r="C42" s="198">
        <f t="shared" si="6"/>
        <v>0</v>
      </c>
      <c r="D42" s="200">
        <f t="shared" si="3"/>
        <v>0</v>
      </c>
      <c r="E42" s="200"/>
      <c r="F42" s="198">
        <f t="shared" si="4"/>
        <v>0</v>
      </c>
      <c r="G42" s="200">
        <f t="shared" si="9"/>
        <v>0</v>
      </c>
      <c r="H42" s="200">
        <f>+'Back-up'!$H$41</f>
        <v>0</v>
      </c>
      <c r="I42" s="202" t="e">
        <f>'Back-up'!$H$42</f>
        <v>#DIV/0!</v>
      </c>
      <c r="J42" s="203" t="e">
        <f>SUM(I42:$I$67)</f>
        <v>#DIV/0!</v>
      </c>
      <c r="K42" s="202">
        <f t="shared" si="7"/>
        <v>0</v>
      </c>
      <c r="L42" s="200">
        <f t="shared" si="10"/>
        <v>0</v>
      </c>
      <c r="M42" s="203">
        <f>(61-A42)*'Back-up'!F$76</f>
        <v>0</v>
      </c>
      <c r="N42" s="203">
        <f>+'Back-up'!H$74</f>
        <v>0</v>
      </c>
      <c r="O42" s="203">
        <f>'Back-up'!H$70</f>
        <v>0</v>
      </c>
      <c r="P42" s="203">
        <f>(61-A42)*'Back-up'!H$62</f>
        <v>0</v>
      </c>
      <c r="Q42" s="206" t="e">
        <f t="shared" si="8"/>
        <v>#DIV/0!</v>
      </c>
    </row>
    <row r="43" spans="1:17" s="25" customFormat="1" ht="15.75" x14ac:dyDescent="0.25">
      <c r="A43" s="122">
        <f t="shared" si="5"/>
        <v>36</v>
      </c>
      <c r="B43" s="73"/>
      <c r="C43" s="198">
        <f t="shared" si="6"/>
        <v>0</v>
      </c>
      <c r="D43" s="200">
        <f t="shared" si="3"/>
        <v>0</v>
      </c>
      <c r="E43" s="200"/>
      <c r="F43" s="198">
        <f t="shared" si="4"/>
        <v>0</v>
      </c>
      <c r="G43" s="200">
        <f t="shared" si="9"/>
        <v>0</v>
      </c>
      <c r="H43" s="200">
        <f>+'Back-up'!$H$41</f>
        <v>0</v>
      </c>
      <c r="I43" s="202" t="e">
        <f>'Back-up'!$H$42</f>
        <v>#DIV/0!</v>
      </c>
      <c r="J43" s="203" t="e">
        <f>SUM(I43:$I$67)</f>
        <v>#DIV/0!</v>
      </c>
      <c r="K43" s="202">
        <f t="shared" si="7"/>
        <v>0</v>
      </c>
      <c r="L43" s="200">
        <f t="shared" si="10"/>
        <v>0</v>
      </c>
      <c r="M43" s="203">
        <f>(61-A43)*'Back-up'!F$76</f>
        <v>0</v>
      </c>
      <c r="N43" s="203">
        <f>+'Back-up'!H$74</f>
        <v>0</v>
      </c>
      <c r="O43" s="203">
        <f>'Back-up'!H$70</f>
        <v>0</v>
      </c>
      <c r="P43" s="203">
        <f>(61-A43)*'Back-up'!H$62</f>
        <v>0</v>
      </c>
      <c r="Q43" s="206" t="e">
        <f t="shared" si="8"/>
        <v>#DIV/0!</v>
      </c>
    </row>
    <row r="44" spans="1:17" s="25" customFormat="1" ht="15.75" x14ac:dyDescent="0.25">
      <c r="A44" s="122">
        <f t="shared" si="5"/>
        <v>37</v>
      </c>
      <c r="B44" s="73"/>
      <c r="C44" s="198">
        <f t="shared" si="6"/>
        <v>0</v>
      </c>
      <c r="D44" s="200">
        <f t="shared" si="3"/>
        <v>0</v>
      </c>
      <c r="E44" s="200"/>
      <c r="F44" s="198">
        <f t="shared" si="4"/>
        <v>0</v>
      </c>
      <c r="G44" s="200">
        <f t="shared" si="9"/>
        <v>0</v>
      </c>
      <c r="H44" s="200">
        <f>+'Back-up'!$H$41</f>
        <v>0</v>
      </c>
      <c r="I44" s="202" t="e">
        <f>'Back-up'!$H$42</f>
        <v>#DIV/0!</v>
      </c>
      <c r="J44" s="203" t="e">
        <f>SUM(I44:$I$67)</f>
        <v>#DIV/0!</v>
      </c>
      <c r="K44" s="202">
        <f t="shared" si="7"/>
        <v>0</v>
      </c>
      <c r="L44" s="200">
        <f t="shared" si="10"/>
        <v>0</v>
      </c>
      <c r="M44" s="203">
        <f>(61-A44)*'Back-up'!F$76</f>
        <v>0</v>
      </c>
      <c r="N44" s="203">
        <f>+'Back-up'!H$74</f>
        <v>0</v>
      </c>
      <c r="O44" s="203">
        <f>'Back-up'!H$70</f>
        <v>0</v>
      </c>
      <c r="P44" s="203">
        <f>(61-A44)*'Back-up'!H$62</f>
        <v>0</v>
      </c>
      <c r="Q44" s="206" t="e">
        <f t="shared" si="8"/>
        <v>#DIV/0!</v>
      </c>
    </row>
    <row r="45" spans="1:17" s="25" customFormat="1" ht="15.75" x14ac:dyDescent="0.25">
      <c r="A45" s="122">
        <f t="shared" si="5"/>
        <v>38</v>
      </c>
      <c r="B45" s="73"/>
      <c r="C45" s="198">
        <f t="shared" si="6"/>
        <v>0</v>
      </c>
      <c r="D45" s="200">
        <f t="shared" si="3"/>
        <v>0</v>
      </c>
      <c r="E45" s="200"/>
      <c r="F45" s="198">
        <f t="shared" si="4"/>
        <v>0</v>
      </c>
      <c r="G45" s="200">
        <f t="shared" si="9"/>
        <v>0</v>
      </c>
      <c r="H45" s="200">
        <f>+'Back-up'!$H$41</f>
        <v>0</v>
      </c>
      <c r="I45" s="202" t="e">
        <f>'Back-up'!$H$42</f>
        <v>#DIV/0!</v>
      </c>
      <c r="J45" s="203" t="e">
        <f>SUM(I45:$I$67)</f>
        <v>#DIV/0!</v>
      </c>
      <c r="K45" s="202">
        <f t="shared" si="7"/>
        <v>0</v>
      </c>
      <c r="L45" s="200">
        <f t="shared" si="10"/>
        <v>0</v>
      </c>
      <c r="M45" s="203">
        <f>(61-A45)*'Back-up'!F$76</f>
        <v>0</v>
      </c>
      <c r="N45" s="203">
        <f>+'Back-up'!H$74</f>
        <v>0</v>
      </c>
      <c r="O45" s="203">
        <f>'Back-up'!H$70</f>
        <v>0</v>
      </c>
      <c r="P45" s="203">
        <f>(61-A45)*'Back-up'!H$62</f>
        <v>0</v>
      </c>
      <c r="Q45" s="206" t="e">
        <f t="shared" si="8"/>
        <v>#DIV/0!</v>
      </c>
    </row>
    <row r="46" spans="1:17" s="25" customFormat="1" ht="15.75" x14ac:dyDescent="0.25">
      <c r="A46" s="122">
        <f t="shared" si="5"/>
        <v>39</v>
      </c>
      <c r="B46" s="73"/>
      <c r="C46" s="198">
        <f t="shared" si="6"/>
        <v>0</v>
      </c>
      <c r="D46" s="200">
        <f t="shared" si="3"/>
        <v>0</v>
      </c>
      <c r="E46" s="200"/>
      <c r="F46" s="198">
        <f t="shared" si="4"/>
        <v>0</v>
      </c>
      <c r="G46" s="200">
        <f t="shared" si="9"/>
        <v>0</v>
      </c>
      <c r="H46" s="200">
        <f>+'Back-up'!$H$41</f>
        <v>0</v>
      </c>
      <c r="I46" s="202" t="e">
        <f>'Back-up'!$H$42</f>
        <v>#DIV/0!</v>
      </c>
      <c r="J46" s="203" t="e">
        <f>SUM(I46:$I$67)</f>
        <v>#DIV/0!</v>
      </c>
      <c r="K46" s="202">
        <f t="shared" si="7"/>
        <v>0</v>
      </c>
      <c r="L46" s="200">
        <f t="shared" si="10"/>
        <v>0</v>
      </c>
      <c r="M46" s="203">
        <f>(61-A46)*'Back-up'!F$76</f>
        <v>0</v>
      </c>
      <c r="N46" s="203">
        <f>+'Back-up'!H$74</f>
        <v>0</v>
      </c>
      <c r="O46" s="203">
        <f>'Back-up'!H$70</f>
        <v>0</v>
      </c>
      <c r="P46" s="203">
        <f>(61-A46)*'Back-up'!H$62</f>
        <v>0</v>
      </c>
      <c r="Q46" s="206" t="e">
        <f t="shared" si="8"/>
        <v>#DIV/0!</v>
      </c>
    </row>
    <row r="47" spans="1:17" s="25" customFormat="1" ht="15.75" x14ac:dyDescent="0.25">
      <c r="A47" s="122">
        <f t="shared" si="5"/>
        <v>40</v>
      </c>
      <c r="B47" s="73"/>
      <c r="C47" s="198">
        <f t="shared" si="6"/>
        <v>0</v>
      </c>
      <c r="D47" s="200">
        <f t="shared" si="3"/>
        <v>0</v>
      </c>
      <c r="E47" s="200"/>
      <c r="F47" s="198">
        <f t="shared" si="4"/>
        <v>0</v>
      </c>
      <c r="G47" s="200">
        <f t="shared" si="9"/>
        <v>0</v>
      </c>
      <c r="H47" s="200">
        <f>+'Back-up'!$H$41</f>
        <v>0</v>
      </c>
      <c r="I47" s="202" t="e">
        <f>'Back-up'!$H$42</f>
        <v>#DIV/0!</v>
      </c>
      <c r="J47" s="203" t="e">
        <f>SUM(I47:$I$67)</f>
        <v>#DIV/0!</v>
      </c>
      <c r="K47" s="202">
        <f t="shared" si="7"/>
        <v>0</v>
      </c>
      <c r="L47" s="200">
        <f t="shared" si="10"/>
        <v>0</v>
      </c>
      <c r="M47" s="203">
        <f>(61-A47)*'Back-up'!F$76</f>
        <v>0</v>
      </c>
      <c r="N47" s="203">
        <f>+'Back-up'!H$74</f>
        <v>0</v>
      </c>
      <c r="O47" s="203">
        <f>'Back-up'!H$70</f>
        <v>0</v>
      </c>
      <c r="P47" s="203">
        <f>(61-A47)*'Back-up'!H$62</f>
        <v>0</v>
      </c>
      <c r="Q47" s="206" t="e">
        <f t="shared" si="8"/>
        <v>#DIV/0!</v>
      </c>
    </row>
    <row r="48" spans="1:17" s="25" customFormat="1" ht="15.75" x14ac:dyDescent="0.25">
      <c r="A48" s="122">
        <f t="shared" si="5"/>
        <v>41</v>
      </c>
      <c r="B48" s="73"/>
      <c r="C48" s="198">
        <f t="shared" si="6"/>
        <v>0</v>
      </c>
      <c r="D48" s="200">
        <f t="shared" si="3"/>
        <v>0</v>
      </c>
      <c r="E48" s="200"/>
      <c r="F48" s="198">
        <f t="shared" si="4"/>
        <v>0</v>
      </c>
      <c r="G48" s="200">
        <f t="shared" si="9"/>
        <v>0</v>
      </c>
      <c r="H48" s="200">
        <f>+'Back-up'!$H$41</f>
        <v>0</v>
      </c>
      <c r="I48" s="202" t="e">
        <f>'Back-up'!$H$42</f>
        <v>#DIV/0!</v>
      </c>
      <c r="J48" s="203" t="e">
        <f>SUM(I48:$I$67)</f>
        <v>#DIV/0!</v>
      </c>
      <c r="K48" s="202">
        <f t="shared" si="7"/>
        <v>0</v>
      </c>
      <c r="L48" s="200">
        <f t="shared" si="10"/>
        <v>0</v>
      </c>
      <c r="M48" s="203">
        <f>(61-A48)*'Back-up'!F$76</f>
        <v>0</v>
      </c>
      <c r="N48" s="203">
        <f>+'Back-up'!H$74</f>
        <v>0</v>
      </c>
      <c r="O48" s="203">
        <f>'Back-up'!H$70</f>
        <v>0</v>
      </c>
      <c r="P48" s="203">
        <f>(61-A48)*'Back-up'!H$62</f>
        <v>0</v>
      </c>
      <c r="Q48" s="206" t="e">
        <f t="shared" si="8"/>
        <v>#DIV/0!</v>
      </c>
    </row>
    <row r="49" spans="1:17" s="25" customFormat="1" ht="15.75" x14ac:dyDescent="0.25">
      <c r="A49" s="122">
        <f t="shared" si="5"/>
        <v>42</v>
      </c>
      <c r="B49" s="73"/>
      <c r="C49" s="198">
        <f t="shared" si="6"/>
        <v>0</v>
      </c>
      <c r="D49" s="200">
        <f t="shared" si="3"/>
        <v>0</v>
      </c>
      <c r="E49" s="200"/>
      <c r="F49" s="198">
        <f t="shared" si="4"/>
        <v>0</v>
      </c>
      <c r="G49" s="200">
        <f t="shared" si="9"/>
        <v>0</v>
      </c>
      <c r="H49" s="200">
        <f>+'Back-up'!$H$41</f>
        <v>0</v>
      </c>
      <c r="I49" s="202" t="e">
        <f>'Back-up'!$H$42</f>
        <v>#DIV/0!</v>
      </c>
      <c r="J49" s="203" t="e">
        <f>SUM(I49:$I$67)</f>
        <v>#DIV/0!</v>
      </c>
      <c r="K49" s="202">
        <f t="shared" si="7"/>
        <v>0</v>
      </c>
      <c r="L49" s="200">
        <f t="shared" si="10"/>
        <v>0</v>
      </c>
      <c r="M49" s="203">
        <f>(61-A49)*'Back-up'!F$76</f>
        <v>0</v>
      </c>
      <c r="N49" s="203">
        <f>+'Back-up'!H$74</f>
        <v>0</v>
      </c>
      <c r="O49" s="203">
        <f>'Back-up'!H$70</f>
        <v>0</v>
      </c>
      <c r="P49" s="203">
        <f>(61-A49)*'Back-up'!H$62</f>
        <v>0</v>
      </c>
      <c r="Q49" s="206" t="e">
        <f t="shared" si="8"/>
        <v>#DIV/0!</v>
      </c>
    </row>
    <row r="50" spans="1:17" s="25" customFormat="1" ht="15.75" x14ac:dyDescent="0.25">
      <c r="A50" s="122">
        <f t="shared" si="5"/>
        <v>43</v>
      </c>
      <c r="B50" s="73"/>
      <c r="C50" s="198">
        <f t="shared" si="6"/>
        <v>0</v>
      </c>
      <c r="D50" s="200">
        <f t="shared" si="3"/>
        <v>0</v>
      </c>
      <c r="E50" s="200"/>
      <c r="F50" s="198">
        <f t="shared" si="4"/>
        <v>0</v>
      </c>
      <c r="G50" s="200">
        <f t="shared" si="9"/>
        <v>0</v>
      </c>
      <c r="H50" s="200">
        <f>+'Back-up'!$H$41</f>
        <v>0</v>
      </c>
      <c r="I50" s="202" t="e">
        <f>'Back-up'!$H$42</f>
        <v>#DIV/0!</v>
      </c>
      <c r="J50" s="203" t="e">
        <f>SUM(I50:$I$67)</f>
        <v>#DIV/0!</v>
      </c>
      <c r="K50" s="202">
        <f t="shared" si="7"/>
        <v>0</v>
      </c>
      <c r="L50" s="200">
        <f t="shared" si="10"/>
        <v>0</v>
      </c>
      <c r="M50" s="203">
        <f>(61-A50)*'Back-up'!F$76</f>
        <v>0</v>
      </c>
      <c r="N50" s="203">
        <f>+'Back-up'!H$74</f>
        <v>0</v>
      </c>
      <c r="O50" s="203">
        <f>'Back-up'!H$70</f>
        <v>0</v>
      </c>
      <c r="P50" s="203">
        <f>(61-A50)*'Back-up'!H$62</f>
        <v>0</v>
      </c>
      <c r="Q50" s="206" t="e">
        <f t="shared" si="8"/>
        <v>#DIV/0!</v>
      </c>
    </row>
    <row r="51" spans="1:17" s="25" customFormat="1" ht="15.75" x14ac:dyDescent="0.25">
      <c r="A51" s="122">
        <f t="shared" si="5"/>
        <v>44</v>
      </c>
      <c r="B51" s="73"/>
      <c r="C51" s="198">
        <f t="shared" si="6"/>
        <v>0</v>
      </c>
      <c r="D51" s="200">
        <f t="shared" si="3"/>
        <v>0</v>
      </c>
      <c r="E51" s="200"/>
      <c r="F51" s="198">
        <f t="shared" si="4"/>
        <v>0</v>
      </c>
      <c r="G51" s="200">
        <f t="shared" si="9"/>
        <v>0</v>
      </c>
      <c r="H51" s="200">
        <f>+'Back-up'!$H$41</f>
        <v>0</v>
      </c>
      <c r="I51" s="202" t="e">
        <f>'Back-up'!$H$42</f>
        <v>#DIV/0!</v>
      </c>
      <c r="J51" s="203" t="e">
        <f>SUM(I51:$I$67)</f>
        <v>#DIV/0!</v>
      </c>
      <c r="K51" s="202">
        <f t="shared" si="7"/>
        <v>0</v>
      </c>
      <c r="L51" s="200">
        <f t="shared" si="10"/>
        <v>0</v>
      </c>
      <c r="M51" s="203">
        <f>(61-A51)*'Back-up'!F$76</f>
        <v>0</v>
      </c>
      <c r="N51" s="203">
        <f>+'Back-up'!H$74</f>
        <v>0</v>
      </c>
      <c r="O51" s="203">
        <f>'Back-up'!H$70</f>
        <v>0</v>
      </c>
      <c r="P51" s="203">
        <f>(61-A51)*'Back-up'!H$62</f>
        <v>0</v>
      </c>
      <c r="Q51" s="206" t="e">
        <f t="shared" si="8"/>
        <v>#DIV/0!</v>
      </c>
    </row>
    <row r="52" spans="1:17" s="25" customFormat="1" ht="15.75" x14ac:dyDescent="0.25">
      <c r="A52" s="122">
        <f t="shared" si="5"/>
        <v>45</v>
      </c>
      <c r="B52" s="73"/>
      <c r="C52" s="198">
        <f t="shared" si="6"/>
        <v>0</v>
      </c>
      <c r="D52" s="200">
        <f t="shared" si="3"/>
        <v>0</v>
      </c>
      <c r="E52" s="200"/>
      <c r="F52" s="198">
        <f t="shared" si="4"/>
        <v>0</v>
      </c>
      <c r="G52" s="200">
        <f t="shared" si="9"/>
        <v>0</v>
      </c>
      <c r="H52" s="200">
        <f>+'Back-up'!$H$41</f>
        <v>0</v>
      </c>
      <c r="I52" s="202" t="e">
        <f>'Back-up'!$H$42</f>
        <v>#DIV/0!</v>
      </c>
      <c r="J52" s="203" t="e">
        <f>SUM(I52:$I$67)</f>
        <v>#DIV/0!</v>
      </c>
      <c r="K52" s="202">
        <f t="shared" si="7"/>
        <v>0</v>
      </c>
      <c r="L52" s="200">
        <f t="shared" si="10"/>
        <v>0</v>
      </c>
      <c r="M52" s="203">
        <f>(61-A52)*'Back-up'!F$76</f>
        <v>0</v>
      </c>
      <c r="N52" s="203">
        <f>+'Back-up'!H$74</f>
        <v>0</v>
      </c>
      <c r="O52" s="203">
        <f>'Back-up'!H$70</f>
        <v>0</v>
      </c>
      <c r="P52" s="203">
        <f>(61-A52)*'Back-up'!H$62</f>
        <v>0</v>
      </c>
      <c r="Q52" s="206" t="e">
        <f t="shared" si="8"/>
        <v>#DIV/0!</v>
      </c>
    </row>
    <row r="53" spans="1:17" s="25" customFormat="1" ht="15.75" x14ac:dyDescent="0.25">
      <c r="A53" s="122">
        <f t="shared" si="5"/>
        <v>46</v>
      </c>
      <c r="B53" s="73"/>
      <c r="C53" s="198">
        <f t="shared" si="6"/>
        <v>0</v>
      </c>
      <c r="D53" s="200">
        <f t="shared" si="3"/>
        <v>0</v>
      </c>
      <c r="E53" s="200"/>
      <c r="F53" s="198">
        <f t="shared" si="4"/>
        <v>0</v>
      </c>
      <c r="G53" s="200">
        <f t="shared" si="9"/>
        <v>0</v>
      </c>
      <c r="H53" s="200">
        <f>+'Back-up'!$H$41</f>
        <v>0</v>
      </c>
      <c r="I53" s="202" t="e">
        <f>'Back-up'!$H$42</f>
        <v>#DIV/0!</v>
      </c>
      <c r="J53" s="203" t="e">
        <f>SUM(I53:$I$67)</f>
        <v>#DIV/0!</v>
      </c>
      <c r="K53" s="202">
        <f t="shared" si="7"/>
        <v>0</v>
      </c>
      <c r="L53" s="200">
        <f t="shared" si="10"/>
        <v>0</v>
      </c>
      <c r="M53" s="203">
        <f>(61-A53)*'Back-up'!F$76</f>
        <v>0</v>
      </c>
      <c r="N53" s="203">
        <f>+'Back-up'!H$74</f>
        <v>0</v>
      </c>
      <c r="O53" s="203">
        <f>'Back-up'!H$70</f>
        <v>0</v>
      </c>
      <c r="P53" s="203">
        <f>(61-A53)*'Back-up'!H$62</f>
        <v>0</v>
      </c>
      <c r="Q53" s="206" t="e">
        <f t="shared" si="8"/>
        <v>#DIV/0!</v>
      </c>
    </row>
    <row r="54" spans="1:17" s="25" customFormat="1" ht="15.75" x14ac:dyDescent="0.25">
      <c r="A54" s="122">
        <f t="shared" si="5"/>
        <v>47</v>
      </c>
      <c r="B54" s="73"/>
      <c r="C54" s="198">
        <f t="shared" si="6"/>
        <v>0</v>
      </c>
      <c r="D54" s="200">
        <f t="shared" si="3"/>
        <v>0</v>
      </c>
      <c r="E54" s="200"/>
      <c r="F54" s="198">
        <f t="shared" si="4"/>
        <v>0</v>
      </c>
      <c r="G54" s="200">
        <f t="shared" si="9"/>
        <v>0</v>
      </c>
      <c r="H54" s="200">
        <f>+'Back-up'!$H$41</f>
        <v>0</v>
      </c>
      <c r="I54" s="202" t="e">
        <f>'Back-up'!$H$42</f>
        <v>#DIV/0!</v>
      </c>
      <c r="J54" s="203" t="e">
        <f>SUM(I54:$I$67)</f>
        <v>#DIV/0!</v>
      </c>
      <c r="K54" s="202">
        <f t="shared" si="7"/>
        <v>0</v>
      </c>
      <c r="L54" s="200">
        <f t="shared" si="10"/>
        <v>0</v>
      </c>
      <c r="M54" s="203">
        <f>(61-A54)*'Back-up'!F$76</f>
        <v>0</v>
      </c>
      <c r="N54" s="203">
        <f>+'Back-up'!H$74</f>
        <v>0</v>
      </c>
      <c r="O54" s="203">
        <f>'Back-up'!H$70</f>
        <v>0</v>
      </c>
      <c r="P54" s="203">
        <f>(61-A54)*'Back-up'!H$62</f>
        <v>0</v>
      </c>
      <c r="Q54" s="206" t="e">
        <f t="shared" si="8"/>
        <v>#DIV/0!</v>
      </c>
    </row>
    <row r="55" spans="1:17" s="25" customFormat="1" ht="15.75" x14ac:dyDescent="0.25">
      <c r="A55" s="122">
        <f t="shared" si="5"/>
        <v>48</v>
      </c>
      <c r="B55" s="73"/>
      <c r="C55" s="198">
        <f t="shared" si="6"/>
        <v>0</v>
      </c>
      <c r="D55" s="200">
        <f t="shared" si="3"/>
        <v>0</v>
      </c>
      <c r="E55" s="200"/>
      <c r="F55" s="198">
        <f t="shared" si="4"/>
        <v>0</v>
      </c>
      <c r="G55" s="200">
        <f t="shared" si="9"/>
        <v>0</v>
      </c>
      <c r="H55" s="200">
        <f>+'Back-up'!$H$41</f>
        <v>0</v>
      </c>
      <c r="I55" s="202" t="e">
        <f>'Back-up'!$H$42</f>
        <v>#DIV/0!</v>
      </c>
      <c r="J55" s="203" t="e">
        <f>SUM(I55:$I$67)</f>
        <v>#DIV/0!</v>
      </c>
      <c r="K55" s="202">
        <f t="shared" si="7"/>
        <v>0</v>
      </c>
      <c r="L55" s="200">
        <f t="shared" si="10"/>
        <v>0</v>
      </c>
      <c r="M55" s="203">
        <f>(61-A55)*'Back-up'!F$76</f>
        <v>0</v>
      </c>
      <c r="N55" s="203">
        <f>+'Back-up'!H$74</f>
        <v>0</v>
      </c>
      <c r="O55" s="203">
        <f>'Back-up'!H$70</f>
        <v>0</v>
      </c>
      <c r="P55" s="203">
        <f>(61-A55)*'Back-up'!H$62</f>
        <v>0</v>
      </c>
      <c r="Q55" s="206" t="e">
        <f t="shared" si="8"/>
        <v>#DIV/0!</v>
      </c>
    </row>
    <row r="56" spans="1:17" s="25" customFormat="1" ht="15.75" x14ac:dyDescent="0.25">
      <c r="A56" s="122">
        <f t="shared" si="5"/>
        <v>49</v>
      </c>
      <c r="B56" s="73"/>
      <c r="C56" s="198">
        <f t="shared" si="6"/>
        <v>0</v>
      </c>
      <c r="D56" s="200">
        <f t="shared" si="3"/>
        <v>0</v>
      </c>
      <c r="E56" s="200"/>
      <c r="F56" s="198">
        <f t="shared" si="4"/>
        <v>0</v>
      </c>
      <c r="G56" s="200">
        <f t="shared" si="9"/>
        <v>0</v>
      </c>
      <c r="H56" s="200">
        <f>+'Back-up'!$H$41</f>
        <v>0</v>
      </c>
      <c r="I56" s="202" t="e">
        <f>'Back-up'!$H$42</f>
        <v>#DIV/0!</v>
      </c>
      <c r="J56" s="203" t="e">
        <f>SUM(I56:$I$67)</f>
        <v>#DIV/0!</v>
      </c>
      <c r="K56" s="202">
        <f t="shared" si="7"/>
        <v>0</v>
      </c>
      <c r="L56" s="200">
        <f t="shared" si="10"/>
        <v>0</v>
      </c>
      <c r="M56" s="203">
        <f>(61-A56)*'Back-up'!F$76</f>
        <v>0</v>
      </c>
      <c r="N56" s="203">
        <f>+'Back-up'!H$74</f>
        <v>0</v>
      </c>
      <c r="O56" s="203">
        <f>'Back-up'!H$70</f>
        <v>0</v>
      </c>
      <c r="P56" s="203">
        <f>(61-A56)*'Back-up'!H$62</f>
        <v>0</v>
      </c>
      <c r="Q56" s="206" t="e">
        <f t="shared" si="8"/>
        <v>#DIV/0!</v>
      </c>
    </row>
    <row r="57" spans="1:17" s="25" customFormat="1" ht="15.75" x14ac:dyDescent="0.25">
      <c r="A57" s="122">
        <f t="shared" si="5"/>
        <v>50</v>
      </c>
      <c r="B57" s="73"/>
      <c r="C57" s="198">
        <f t="shared" si="6"/>
        <v>0</v>
      </c>
      <c r="D57" s="200">
        <f t="shared" si="3"/>
        <v>0</v>
      </c>
      <c r="E57" s="200"/>
      <c r="F57" s="198">
        <f t="shared" si="4"/>
        <v>0</v>
      </c>
      <c r="G57" s="200">
        <f t="shared" si="9"/>
        <v>0</v>
      </c>
      <c r="H57" s="200">
        <f>+'Back-up'!$H$41</f>
        <v>0</v>
      </c>
      <c r="I57" s="202" t="e">
        <f>'Back-up'!$H$42</f>
        <v>#DIV/0!</v>
      </c>
      <c r="J57" s="203" t="e">
        <f>SUM(I57:$I$67)</f>
        <v>#DIV/0!</v>
      </c>
      <c r="K57" s="202">
        <f t="shared" si="7"/>
        <v>0</v>
      </c>
      <c r="L57" s="200">
        <f t="shared" si="10"/>
        <v>0</v>
      </c>
      <c r="M57" s="203">
        <f>(61-A57)*'Back-up'!F$76</f>
        <v>0</v>
      </c>
      <c r="N57" s="203">
        <f>+'Back-up'!H$74</f>
        <v>0</v>
      </c>
      <c r="O57" s="203">
        <f>'Back-up'!H$70</f>
        <v>0</v>
      </c>
      <c r="P57" s="203">
        <f>(61-A57)*'Back-up'!H$62</f>
        <v>0</v>
      </c>
      <c r="Q57" s="206" t="e">
        <f t="shared" si="8"/>
        <v>#DIV/0!</v>
      </c>
    </row>
    <row r="58" spans="1:17" s="25" customFormat="1" ht="15.75" x14ac:dyDescent="0.25">
      <c r="A58" s="122">
        <f t="shared" si="5"/>
        <v>51</v>
      </c>
      <c r="B58" s="73"/>
      <c r="C58" s="198">
        <f t="shared" si="6"/>
        <v>0</v>
      </c>
      <c r="D58" s="200">
        <f t="shared" si="3"/>
        <v>0</v>
      </c>
      <c r="E58" s="200"/>
      <c r="F58" s="198">
        <f t="shared" si="4"/>
        <v>0</v>
      </c>
      <c r="G58" s="200">
        <f t="shared" si="9"/>
        <v>0</v>
      </c>
      <c r="H58" s="200">
        <f>+'Back-up'!$H$41</f>
        <v>0</v>
      </c>
      <c r="I58" s="202" t="e">
        <f>'Back-up'!$H$42</f>
        <v>#DIV/0!</v>
      </c>
      <c r="J58" s="203" t="e">
        <f>SUM(I58:$I$67)</f>
        <v>#DIV/0!</v>
      </c>
      <c r="K58" s="202">
        <f t="shared" si="7"/>
        <v>0</v>
      </c>
      <c r="L58" s="200">
        <f t="shared" si="10"/>
        <v>0</v>
      </c>
      <c r="M58" s="203">
        <f>(61-A58)*'Back-up'!F$76</f>
        <v>0</v>
      </c>
      <c r="N58" s="203">
        <f>+'Back-up'!H$74</f>
        <v>0</v>
      </c>
      <c r="O58" s="203">
        <f>'Back-up'!H$70</f>
        <v>0</v>
      </c>
      <c r="P58" s="203">
        <f>(61-A58)*'Back-up'!H$62</f>
        <v>0</v>
      </c>
      <c r="Q58" s="206" t="e">
        <f t="shared" si="8"/>
        <v>#DIV/0!</v>
      </c>
    </row>
    <row r="59" spans="1:17" s="25" customFormat="1" ht="15.75" x14ac:dyDescent="0.25">
      <c r="A59" s="122">
        <f t="shared" si="5"/>
        <v>52</v>
      </c>
      <c r="B59" s="73"/>
      <c r="C59" s="198">
        <f t="shared" si="6"/>
        <v>0</v>
      </c>
      <c r="D59" s="200">
        <f t="shared" si="3"/>
        <v>0</v>
      </c>
      <c r="E59" s="200"/>
      <c r="F59" s="198">
        <f t="shared" si="4"/>
        <v>0</v>
      </c>
      <c r="G59" s="200">
        <f t="shared" si="9"/>
        <v>0</v>
      </c>
      <c r="H59" s="200">
        <f>+'Back-up'!$H$41</f>
        <v>0</v>
      </c>
      <c r="I59" s="202" t="e">
        <f>'Back-up'!$H$42</f>
        <v>#DIV/0!</v>
      </c>
      <c r="J59" s="203" t="e">
        <f>SUM(I59:$I$67)</f>
        <v>#DIV/0!</v>
      </c>
      <c r="K59" s="202">
        <f t="shared" si="7"/>
        <v>0</v>
      </c>
      <c r="L59" s="200">
        <f t="shared" si="10"/>
        <v>0</v>
      </c>
      <c r="M59" s="203">
        <f>(61-A59)*'Back-up'!F$76</f>
        <v>0</v>
      </c>
      <c r="N59" s="203">
        <f>+'Back-up'!H$74</f>
        <v>0</v>
      </c>
      <c r="O59" s="203">
        <f>'Back-up'!H$70</f>
        <v>0</v>
      </c>
      <c r="P59" s="203">
        <f>(61-A59)*'Back-up'!H$62</f>
        <v>0</v>
      </c>
      <c r="Q59" s="206" t="e">
        <f t="shared" si="8"/>
        <v>#DIV/0!</v>
      </c>
    </row>
    <row r="60" spans="1:17" s="25" customFormat="1" ht="15.75" x14ac:dyDescent="0.25">
      <c r="A60" s="122">
        <f t="shared" si="5"/>
        <v>53</v>
      </c>
      <c r="B60" s="73"/>
      <c r="C60" s="198">
        <f t="shared" si="6"/>
        <v>0</v>
      </c>
      <c r="D60" s="200">
        <f t="shared" si="3"/>
        <v>0</v>
      </c>
      <c r="E60" s="200"/>
      <c r="F60" s="198">
        <f t="shared" si="4"/>
        <v>0</v>
      </c>
      <c r="G60" s="200">
        <f t="shared" si="9"/>
        <v>0</v>
      </c>
      <c r="H60" s="200">
        <f>+'Back-up'!$H$41</f>
        <v>0</v>
      </c>
      <c r="I60" s="202" t="e">
        <f>'Back-up'!$H$42</f>
        <v>#DIV/0!</v>
      </c>
      <c r="J60" s="203" t="e">
        <f>SUM(I60:$I$67)</f>
        <v>#DIV/0!</v>
      </c>
      <c r="K60" s="202">
        <f t="shared" si="7"/>
        <v>0</v>
      </c>
      <c r="L60" s="200">
        <f t="shared" si="10"/>
        <v>0</v>
      </c>
      <c r="M60" s="203">
        <f>(61-A60)*'Back-up'!F$76</f>
        <v>0</v>
      </c>
      <c r="N60" s="203">
        <f>+'Back-up'!H$74</f>
        <v>0</v>
      </c>
      <c r="O60" s="203">
        <f>'Back-up'!H$70</f>
        <v>0</v>
      </c>
      <c r="P60" s="203">
        <f>(61-A60)*'Back-up'!H$62</f>
        <v>0</v>
      </c>
      <c r="Q60" s="206" t="e">
        <f t="shared" si="8"/>
        <v>#DIV/0!</v>
      </c>
    </row>
    <row r="61" spans="1:17" s="25" customFormat="1" ht="15.75" x14ac:dyDescent="0.25">
      <c r="A61" s="122">
        <v>54</v>
      </c>
      <c r="B61" s="73"/>
      <c r="C61" s="198">
        <f t="shared" si="6"/>
        <v>0</v>
      </c>
      <c r="D61" s="200">
        <f t="shared" si="3"/>
        <v>0</v>
      </c>
      <c r="E61" s="200"/>
      <c r="F61" s="198">
        <f t="shared" si="4"/>
        <v>0</v>
      </c>
      <c r="G61" s="200">
        <f t="shared" si="9"/>
        <v>0</v>
      </c>
      <c r="H61" s="200">
        <f>+'Back-up'!$H$41</f>
        <v>0</v>
      </c>
      <c r="I61" s="202" t="e">
        <f>'Back-up'!$H$42</f>
        <v>#DIV/0!</v>
      </c>
      <c r="J61" s="203" t="e">
        <f>SUM(I61:$I$67)</f>
        <v>#DIV/0!</v>
      </c>
      <c r="K61" s="202">
        <f t="shared" si="7"/>
        <v>0</v>
      </c>
      <c r="L61" s="200">
        <f t="shared" si="10"/>
        <v>0</v>
      </c>
      <c r="M61" s="203">
        <f>(61-A61)*'Back-up'!F$76</f>
        <v>0</v>
      </c>
      <c r="N61" s="203">
        <f>+'Back-up'!H$74</f>
        <v>0</v>
      </c>
      <c r="O61" s="203">
        <f>'Back-up'!H$70</f>
        <v>0</v>
      </c>
      <c r="P61" s="203">
        <f>(61-A61)*'Back-up'!H$62</f>
        <v>0</v>
      </c>
      <c r="Q61" s="206" t="e">
        <f t="shared" si="8"/>
        <v>#DIV/0!</v>
      </c>
    </row>
    <row r="62" spans="1:17" s="25" customFormat="1" ht="15.75" x14ac:dyDescent="0.25">
      <c r="A62" s="122">
        <v>55</v>
      </c>
      <c r="B62" s="73"/>
      <c r="C62" s="198">
        <f t="shared" si="6"/>
        <v>0</v>
      </c>
      <c r="D62" s="200">
        <f t="shared" si="3"/>
        <v>0</v>
      </c>
      <c r="E62" s="200"/>
      <c r="F62" s="198">
        <f t="shared" si="4"/>
        <v>0</v>
      </c>
      <c r="G62" s="200">
        <f t="shared" si="9"/>
        <v>0</v>
      </c>
      <c r="H62" s="200">
        <f>+'Back-up'!$H$41</f>
        <v>0</v>
      </c>
      <c r="I62" s="202" t="e">
        <f>'Back-up'!$H$42</f>
        <v>#DIV/0!</v>
      </c>
      <c r="J62" s="203" t="e">
        <f>SUM(I62:$I$67)</f>
        <v>#DIV/0!</v>
      </c>
      <c r="K62" s="202">
        <f t="shared" si="7"/>
        <v>0</v>
      </c>
      <c r="L62" s="200">
        <f t="shared" si="10"/>
        <v>0</v>
      </c>
      <c r="M62" s="203">
        <f>(61-A62)*'Back-up'!F$76</f>
        <v>0</v>
      </c>
      <c r="N62" s="203">
        <f>+'Back-up'!H$74</f>
        <v>0</v>
      </c>
      <c r="O62" s="203">
        <f>'Back-up'!H$70</f>
        <v>0</v>
      </c>
      <c r="P62" s="203">
        <f>(61-A62)*'Back-up'!H$62</f>
        <v>0</v>
      </c>
      <c r="Q62" s="206" t="e">
        <f t="shared" si="8"/>
        <v>#DIV/0!</v>
      </c>
    </row>
    <row r="63" spans="1:17" s="25" customFormat="1" ht="15.75" x14ac:dyDescent="0.25">
      <c r="A63" s="122">
        <v>56</v>
      </c>
      <c r="B63" s="73"/>
      <c r="C63" s="198">
        <f t="shared" si="6"/>
        <v>0</v>
      </c>
      <c r="D63" s="200">
        <f t="shared" si="3"/>
        <v>0</v>
      </c>
      <c r="E63" s="200"/>
      <c r="F63" s="198">
        <f t="shared" si="4"/>
        <v>0</v>
      </c>
      <c r="G63" s="200">
        <f t="shared" si="9"/>
        <v>0</v>
      </c>
      <c r="H63" s="200">
        <f>+'Back-up'!$H$41</f>
        <v>0</v>
      </c>
      <c r="I63" s="202" t="e">
        <f>'Back-up'!$H$42</f>
        <v>#DIV/0!</v>
      </c>
      <c r="J63" s="203" t="e">
        <f>SUM(I63:$I$67)</f>
        <v>#DIV/0!</v>
      </c>
      <c r="K63" s="202">
        <f t="shared" si="7"/>
        <v>0</v>
      </c>
      <c r="L63" s="200">
        <f t="shared" si="10"/>
        <v>0</v>
      </c>
      <c r="M63" s="203">
        <f>(61-A63)*'Back-up'!F$76</f>
        <v>0</v>
      </c>
      <c r="N63" s="203">
        <f>+'Back-up'!H$74</f>
        <v>0</v>
      </c>
      <c r="O63" s="203">
        <f>'Back-up'!H$70</f>
        <v>0</v>
      </c>
      <c r="P63" s="203">
        <f>(61-A63)*'Back-up'!H$62</f>
        <v>0</v>
      </c>
      <c r="Q63" s="206" t="e">
        <f t="shared" si="8"/>
        <v>#DIV/0!</v>
      </c>
    </row>
    <row r="64" spans="1:17" s="25" customFormat="1" ht="15.75" x14ac:dyDescent="0.25">
      <c r="A64" s="122">
        <v>57</v>
      </c>
      <c r="B64" s="73"/>
      <c r="C64" s="198">
        <f t="shared" si="6"/>
        <v>0</v>
      </c>
      <c r="D64" s="200">
        <f t="shared" si="3"/>
        <v>0</v>
      </c>
      <c r="E64" s="200"/>
      <c r="F64" s="198">
        <f t="shared" si="4"/>
        <v>0</v>
      </c>
      <c r="G64" s="200">
        <f t="shared" si="9"/>
        <v>0</v>
      </c>
      <c r="H64" s="200">
        <f>+'Back-up'!$H$41</f>
        <v>0</v>
      </c>
      <c r="I64" s="202" t="e">
        <f>'Back-up'!$H$42</f>
        <v>#DIV/0!</v>
      </c>
      <c r="J64" s="203" t="e">
        <f>SUM(I64:$I$67)</f>
        <v>#DIV/0!</v>
      </c>
      <c r="K64" s="202">
        <f t="shared" si="7"/>
        <v>0</v>
      </c>
      <c r="L64" s="200">
        <f t="shared" si="10"/>
        <v>0</v>
      </c>
      <c r="M64" s="203">
        <f>(61-A64)*'Back-up'!F$76</f>
        <v>0</v>
      </c>
      <c r="N64" s="203">
        <f>+'Back-up'!H$74</f>
        <v>0</v>
      </c>
      <c r="O64" s="203">
        <f>'Back-up'!H$70</f>
        <v>0</v>
      </c>
      <c r="P64" s="203">
        <f>(61-A64)*'Back-up'!H$62</f>
        <v>0</v>
      </c>
      <c r="Q64" s="206" t="e">
        <f t="shared" si="8"/>
        <v>#DIV/0!</v>
      </c>
    </row>
    <row r="65" spans="1:255" s="25" customFormat="1" ht="15.75" x14ac:dyDescent="0.25">
      <c r="A65" s="122">
        <v>58</v>
      </c>
      <c r="B65" s="73"/>
      <c r="C65" s="198">
        <f t="shared" si="6"/>
        <v>0</v>
      </c>
      <c r="D65" s="200">
        <f t="shared" si="3"/>
        <v>0</v>
      </c>
      <c r="E65" s="200"/>
      <c r="F65" s="198">
        <f t="shared" si="4"/>
        <v>0</v>
      </c>
      <c r="G65" s="200">
        <f t="shared" si="9"/>
        <v>0</v>
      </c>
      <c r="H65" s="200">
        <f>+'Back-up'!$H$41</f>
        <v>0</v>
      </c>
      <c r="I65" s="202" t="e">
        <f>'Back-up'!$H$42</f>
        <v>#DIV/0!</v>
      </c>
      <c r="J65" s="203" t="e">
        <f>SUM(I65:$I$67)</f>
        <v>#DIV/0!</v>
      </c>
      <c r="K65" s="202">
        <f t="shared" si="7"/>
        <v>0</v>
      </c>
      <c r="L65" s="200">
        <f t="shared" si="10"/>
        <v>0</v>
      </c>
      <c r="M65" s="203">
        <f>(61-A65)*'Back-up'!F$76</f>
        <v>0</v>
      </c>
      <c r="N65" s="203">
        <f>+'Back-up'!H$74</f>
        <v>0</v>
      </c>
      <c r="O65" s="203">
        <f>'Back-up'!H$70</f>
        <v>0</v>
      </c>
      <c r="P65" s="203">
        <f>(61-A65)*'Back-up'!H$62</f>
        <v>0</v>
      </c>
      <c r="Q65" s="206" t="e">
        <f t="shared" si="8"/>
        <v>#DIV/0!</v>
      </c>
    </row>
    <row r="66" spans="1:255" s="25" customFormat="1" ht="15.75" x14ac:dyDescent="0.25">
      <c r="A66" s="122">
        <v>59</v>
      </c>
      <c r="B66" s="73"/>
      <c r="C66" s="198">
        <f t="shared" si="6"/>
        <v>0</v>
      </c>
      <c r="D66" s="200">
        <f t="shared" si="3"/>
        <v>0</v>
      </c>
      <c r="E66" s="200"/>
      <c r="F66" s="198">
        <f t="shared" si="4"/>
        <v>0</v>
      </c>
      <c r="G66" s="200">
        <f t="shared" si="9"/>
        <v>0</v>
      </c>
      <c r="H66" s="200">
        <f>+'Back-up'!$H$41</f>
        <v>0</v>
      </c>
      <c r="I66" s="202" t="e">
        <f>'Back-up'!$H$42</f>
        <v>#DIV/0!</v>
      </c>
      <c r="J66" s="203" t="e">
        <f>SUM(I66:$I$67)</f>
        <v>#DIV/0!</v>
      </c>
      <c r="K66" s="202">
        <f t="shared" si="7"/>
        <v>0</v>
      </c>
      <c r="L66" s="200">
        <f t="shared" si="10"/>
        <v>0</v>
      </c>
      <c r="M66" s="203">
        <f>(61-A66)*'Back-up'!F$76</f>
        <v>0</v>
      </c>
      <c r="N66" s="203">
        <f>+'Back-up'!H$74</f>
        <v>0</v>
      </c>
      <c r="O66" s="203">
        <f>'Back-up'!H$70</f>
        <v>0</v>
      </c>
      <c r="P66" s="203">
        <f>(61-A66)*'Back-up'!H$62</f>
        <v>0</v>
      </c>
      <c r="Q66" s="206" t="e">
        <f>D66+E66+G66+H66+J66+L66+M66+N66+O66+P66</f>
        <v>#DIV/0!</v>
      </c>
    </row>
    <row r="67" spans="1:255" s="72" customFormat="1" ht="16.5" thickBot="1" x14ac:dyDescent="0.3">
      <c r="A67" s="123">
        <v>60</v>
      </c>
      <c r="B67" s="124"/>
      <c r="C67" s="199">
        <f t="shared" si="6"/>
        <v>0</v>
      </c>
      <c r="D67" s="201">
        <f t="shared" si="3"/>
        <v>0</v>
      </c>
      <c r="E67" s="125"/>
      <c r="F67" s="199">
        <f t="shared" si="4"/>
        <v>0</v>
      </c>
      <c r="G67" s="201">
        <f t="shared" si="9"/>
        <v>0</v>
      </c>
      <c r="H67" s="201">
        <f>+'Back-up'!$H$41</f>
        <v>0</v>
      </c>
      <c r="I67" s="204" t="e">
        <f>'Back-up'!$H$42</f>
        <v>#DIV/0!</v>
      </c>
      <c r="J67" s="205" t="e">
        <f>SUM(I67:$I$67)</f>
        <v>#DIV/0!</v>
      </c>
      <c r="K67" s="204">
        <f t="shared" si="7"/>
        <v>0</v>
      </c>
      <c r="L67" s="201">
        <f t="shared" si="10"/>
        <v>0</v>
      </c>
      <c r="M67" s="205">
        <f>(61-A67)*'Back-up'!F$76</f>
        <v>0</v>
      </c>
      <c r="N67" s="205">
        <f>+'Back-up'!H$74</f>
        <v>0</v>
      </c>
      <c r="O67" s="205">
        <f>'Back-up'!H$70</f>
        <v>0</v>
      </c>
      <c r="P67" s="205">
        <f>(61-A67)*'Back-up'!H$62</f>
        <v>0</v>
      </c>
      <c r="Q67" s="207" t="e">
        <f>D67+E67+G67+H67+J67+L67+M67+N67+O67+P67</f>
        <v>#DIV/0!</v>
      </c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</row>
    <row r="68" spans="1:255" s="25" customFormat="1" ht="15.75" x14ac:dyDescent="0.25">
      <c r="A68" s="73"/>
      <c r="B68" s="73"/>
      <c r="C68" s="38"/>
      <c r="D68" s="54"/>
      <c r="E68" s="54"/>
      <c r="F68" s="38"/>
      <c r="G68" s="54"/>
      <c r="H68" s="54"/>
      <c r="I68" s="39"/>
      <c r="J68" s="53"/>
      <c r="K68" s="53"/>
      <c r="L68" s="53"/>
      <c r="M68" s="53"/>
      <c r="N68" s="53"/>
      <c r="O68" s="53"/>
      <c r="P68" s="53"/>
      <c r="Q68" s="74"/>
    </row>
    <row r="69" spans="1:255" s="25" customFormat="1" ht="15.75" x14ac:dyDescent="0.25">
      <c r="A69" s="73"/>
      <c r="B69" s="73"/>
      <c r="C69" s="38"/>
      <c r="D69" s="54"/>
      <c r="E69" s="54"/>
      <c r="F69" s="38"/>
      <c r="G69" s="54"/>
      <c r="H69" s="54"/>
      <c r="I69" s="39"/>
      <c r="J69" s="53"/>
      <c r="K69" s="53"/>
      <c r="L69" s="53"/>
      <c r="M69" s="53"/>
      <c r="N69" s="53"/>
      <c r="O69" s="53"/>
      <c r="P69" s="53"/>
      <c r="Q69" s="74"/>
    </row>
    <row r="70" spans="1:255" s="25" customFormat="1" ht="15.75" x14ac:dyDescent="0.25">
      <c r="A70" s="73"/>
      <c r="B70" s="73"/>
      <c r="C70" s="38"/>
      <c r="D70" s="54"/>
      <c r="E70" s="54"/>
      <c r="F70" s="38"/>
      <c r="G70" s="54"/>
      <c r="H70" s="54"/>
      <c r="I70" s="39"/>
      <c r="J70" s="53"/>
      <c r="K70" s="53"/>
      <c r="L70" s="53"/>
      <c r="M70" s="53"/>
      <c r="N70" s="53"/>
      <c r="O70" s="53"/>
      <c r="P70" s="53"/>
      <c r="Q70" s="74"/>
    </row>
    <row r="71" spans="1:255" x14ac:dyDescent="0.2">
      <c r="Q71" s="43"/>
    </row>
    <row r="72" spans="1:255" ht="15.75" x14ac:dyDescent="0.25">
      <c r="B72" s="44" t="s">
        <v>41</v>
      </c>
      <c r="C72" s="57" t="s">
        <v>174</v>
      </c>
      <c r="D72" s="57"/>
      <c r="E72" s="57"/>
      <c r="F72" s="4"/>
      <c r="G72" s="3"/>
      <c r="H72" s="3"/>
    </row>
    <row r="73" spans="1:255" ht="15" x14ac:dyDescent="0.2">
      <c r="A73" s="37"/>
      <c r="B73" s="37">
        <v>1</v>
      </c>
      <c r="C73" s="49" t="s">
        <v>175</v>
      </c>
      <c r="D73" s="49"/>
      <c r="E73" s="49"/>
      <c r="F73" s="49"/>
      <c r="G73" s="49"/>
      <c r="H73" s="49"/>
    </row>
    <row r="74" spans="1:255" ht="15" x14ac:dyDescent="0.2">
      <c r="A74" s="37"/>
      <c r="B74" s="37">
        <v>2</v>
      </c>
      <c r="C74" s="49" t="s">
        <v>176</v>
      </c>
      <c r="D74" s="49"/>
      <c r="E74" s="49"/>
      <c r="F74" s="49"/>
      <c r="G74" s="49"/>
      <c r="H74" s="49"/>
    </row>
    <row r="75" spans="1:255" ht="15" x14ac:dyDescent="0.2">
      <c r="A75" s="37"/>
      <c r="B75" s="37">
        <v>3</v>
      </c>
      <c r="C75" s="49" t="s">
        <v>58</v>
      </c>
      <c r="D75" s="49"/>
      <c r="E75" s="49"/>
      <c r="F75" s="49"/>
      <c r="G75" s="49"/>
      <c r="H75" s="49"/>
    </row>
    <row r="76" spans="1:255" ht="15" x14ac:dyDescent="0.2">
      <c r="A76" s="37"/>
      <c r="B76" s="37">
        <v>4</v>
      </c>
      <c r="C76" s="49" t="s">
        <v>56</v>
      </c>
      <c r="D76" s="49"/>
      <c r="E76" s="49"/>
      <c r="F76" s="49"/>
      <c r="G76" s="49"/>
      <c r="H76" s="49"/>
    </row>
    <row r="77" spans="1:255" ht="15" x14ac:dyDescent="0.2">
      <c r="A77" s="37"/>
      <c r="B77" s="37"/>
      <c r="C77" s="49"/>
      <c r="D77" s="49"/>
      <c r="E77" s="49"/>
      <c r="F77" s="49"/>
      <c r="G77" s="49"/>
      <c r="H77" s="49"/>
    </row>
    <row r="78" spans="1:255" ht="15" x14ac:dyDescent="0.2">
      <c r="B78" s="37"/>
      <c r="C78" s="49"/>
      <c r="D78" s="49"/>
      <c r="E78" s="49"/>
      <c r="F78" s="49"/>
      <c r="G78" s="49"/>
      <c r="H78" s="49"/>
    </row>
    <row r="79" spans="1:255" ht="15.75" x14ac:dyDescent="0.25">
      <c r="A79" s="37"/>
      <c r="B79" s="37"/>
      <c r="C79" s="49"/>
      <c r="D79" s="49"/>
      <c r="E79" s="49"/>
      <c r="F79" s="49"/>
      <c r="G79" s="49"/>
      <c r="H79" s="49"/>
      <c r="I79" s="47"/>
      <c r="J79" s="48"/>
      <c r="K79" s="48"/>
      <c r="L79" s="48"/>
      <c r="M79" s="48"/>
      <c r="N79" s="48"/>
      <c r="O79" s="48"/>
      <c r="P79" s="48"/>
      <c r="Q79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55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H8"/>
  <sheetViews>
    <sheetView zoomScale="60" zoomScaleNormal="60" workbookViewId="0">
      <selection activeCell="I8" sqref="I8"/>
    </sheetView>
  </sheetViews>
  <sheetFormatPr defaultRowHeight="12.75" x14ac:dyDescent="0.2"/>
  <cols>
    <col min="8" max="8" width="10.140625" bestFit="1" customWidth="1"/>
  </cols>
  <sheetData>
    <row r="2" spans="2:8" x14ac:dyDescent="0.2">
      <c r="B2" s="143" t="s">
        <v>80</v>
      </c>
    </row>
    <row r="3" spans="2:8" x14ac:dyDescent="0.2">
      <c r="B3" s="6"/>
    </row>
    <row r="4" spans="2:8" x14ac:dyDescent="0.2">
      <c r="B4" s="63" t="s">
        <v>77</v>
      </c>
    </row>
    <row r="5" spans="2:8" x14ac:dyDescent="0.2">
      <c r="B5" s="63" t="s">
        <v>143</v>
      </c>
      <c r="H5" s="174"/>
    </row>
    <row r="7" spans="2:8" x14ac:dyDescent="0.2">
      <c r="B7" s="6" t="s">
        <v>66</v>
      </c>
    </row>
    <row r="8" spans="2:8" x14ac:dyDescent="0.2">
      <c r="B8" s="63" t="s">
        <v>144</v>
      </c>
      <c r="H8" s="174"/>
    </row>
  </sheetData>
  <phoneticPr fontId="0" type="noConversion"/>
  <pageMargins left="0.75" right="0.75" top="1" bottom="1" header="0.5" footer="0.5"/>
  <pageSetup paperSize="9" orientation="portrait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T105"/>
  <sheetViews>
    <sheetView topLeftCell="A9" zoomScale="60" zoomScaleNormal="60" workbookViewId="0">
      <selection activeCell="H34" sqref="H34"/>
    </sheetView>
  </sheetViews>
  <sheetFormatPr defaultRowHeight="12.75" x14ac:dyDescent="0.2"/>
  <cols>
    <col min="2" max="2" width="41.42578125" customWidth="1"/>
    <col min="3" max="3" width="9.140625" style="2" bestFit="1" customWidth="1"/>
    <col min="4" max="4" width="10.140625" customWidth="1"/>
    <col min="5" max="5" width="11.7109375" hidden="1" customWidth="1"/>
    <col min="6" max="6" width="12.140625" style="1" bestFit="1" customWidth="1"/>
    <col min="7" max="7" width="12.140625" style="1" customWidth="1"/>
    <col min="8" max="8" width="15.140625" style="2" customWidth="1"/>
  </cols>
  <sheetData>
    <row r="1" spans="1:8" x14ac:dyDescent="0.2">
      <c r="A1" s="56"/>
    </row>
    <row r="2" spans="1:8" ht="13.5" thickBot="1" x14ac:dyDescent="0.25"/>
    <row r="3" spans="1:8" ht="39.950000000000003" customHeight="1" x14ac:dyDescent="0.2">
      <c r="B3" s="86" t="s">
        <v>8</v>
      </c>
      <c r="C3" s="214"/>
      <c r="D3" s="214"/>
      <c r="E3" s="214"/>
      <c r="F3" s="87" t="s">
        <v>59</v>
      </c>
      <c r="G3" s="87" t="s">
        <v>181</v>
      </c>
      <c r="H3" s="88" t="s">
        <v>5</v>
      </c>
    </row>
    <row r="4" spans="1:8" x14ac:dyDescent="0.2">
      <c r="B4" s="79"/>
      <c r="C4" s="5"/>
      <c r="D4" s="9" t="s">
        <v>12</v>
      </c>
      <c r="E4" s="6"/>
      <c r="F4" s="7"/>
      <c r="G4" s="7"/>
      <c r="H4" s="89"/>
    </row>
    <row r="5" spans="1:8" x14ac:dyDescent="0.2">
      <c r="B5" s="77" t="s">
        <v>0</v>
      </c>
      <c r="C5" s="8"/>
      <c r="D5" s="9"/>
      <c r="E5" s="9"/>
      <c r="F5" s="10"/>
      <c r="G5" s="10"/>
      <c r="H5" s="89"/>
    </row>
    <row r="6" spans="1:8" x14ac:dyDescent="0.2">
      <c r="B6" s="77"/>
      <c r="C6" s="8"/>
      <c r="D6" s="9"/>
      <c r="E6" s="9"/>
      <c r="F6" s="10"/>
      <c r="G6" s="10"/>
      <c r="H6" s="89"/>
    </row>
    <row r="7" spans="1:8" s="33" customFormat="1" x14ac:dyDescent="0.2">
      <c r="B7" s="90" t="s">
        <v>150</v>
      </c>
      <c r="C7" s="32"/>
      <c r="D7" s="32" t="s">
        <v>11</v>
      </c>
      <c r="E7" s="32"/>
      <c r="F7" s="155">
        <f>+'Environmental Monitoring'!H5</f>
        <v>0</v>
      </c>
      <c r="G7" s="155">
        <f>+'Environmental Monitoring'!H6</f>
        <v>0</v>
      </c>
      <c r="H7" s="91">
        <f t="shared" ref="H7:H15" si="0">SUM(F7:G7)</f>
        <v>0</v>
      </c>
    </row>
    <row r="8" spans="1:8" s="33" customFormat="1" x14ac:dyDescent="0.2">
      <c r="B8" s="90" t="s">
        <v>81</v>
      </c>
      <c r="C8" s="32"/>
      <c r="D8" s="32" t="s">
        <v>11</v>
      </c>
      <c r="E8" s="32"/>
      <c r="F8" s="155">
        <f>+'Environmental Monitoring'!H9</f>
        <v>0</v>
      </c>
      <c r="G8" s="155">
        <f>+'Environmental Monitoring'!H10</f>
        <v>0</v>
      </c>
      <c r="H8" s="91">
        <f t="shared" si="0"/>
        <v>0</v>
      </c>
    </row>
    <row r="9" spans="1:8" x14ac:dyDescent="0.2">
      <c r="B9" s="79" t="s">
        <v>157</v>
      </c>
      <c r="C9" s="5"/>
      <c r="D9" s="18" t="s">
        <v>10</v>
      </c>
      <c r="E9" s="6"/>
      <c r="F9" s="160">
        <f>+'Environmental Monitoring'!$H$13*'Back-up'!F8</f>
        <v>0</v>
      </c>
      <c r="G9" s="160">
        <f>+'Environmental Monitoring'!$H$13*'Back-up'!G8</f>
        <v>0</v>
      </c>
      <c r="H9" s="192">
        <f t="shared" si="0"/>
        <v>0</v>
      </c>
    </row>
    <row r="10" spans="1:8" x14ac:dyDescent="0.2">
      <c r="B10" s="79" t="s">
        <v>158</v>
      </c>
      <c r="C10" s="5"/>
      <c r="D10" s="18" t="s">
        <v>10</v>
      </c>
      <c r="E10" s="6"/>
      <c r="F10" s="160">
        <f>+'Environmental Monitoring'!$H$14*'Back-up'!F8</f>
        <v>0</v>
      </c>
      <c r="G10" s="160">
        <f>+'Environmental Monitoring'!$H$14*'Back-up'!G8</f>
        <v>0</v>
      </c>
      <c r="H10" s="192">
        <f t="shared" si="0"/>
        <v>0</v>
      </c>
    </row>
    <row r="11" spans="1:8" x14ac:dyDescent="0.2">
      <c r="B11" s="79" t="s">
        <v>83</v>
      </c>
      <c r="C11" s="5"/>
      <c r="D11" s="18" t="s">
        <v>10</v>
      </c>
      <c r="E11" s="6"/>
      <c r="F11" s="160">
        <f>+'Environmental Monitoring'!H17*'Environmental Monitoring'!H18</f>
        <v>0</v>
      </c>
      <c r="G11" s="160">
        <v>0</v>
      </c>
      <c r="H11" s="192">
        <f t="shared" si="0"/>
        <v>0</v>
      </c>
    </row>
    <row r="12" spans="1:8" s="33" customFormat="1" x14ac:dyDescent="0.2">
      <c r="B12" s="90" t="s">
        <v>84</v>
      </c>
      <c r="C12" s="32"/>
      <c r="D12" s="32" t="s">
        <v>11</v>
      </c>
      <c r="E12" s="32"/>
      <c r="F12" s="155">
        <f>+'Environmental Monitoring'!H21</f>
        <v>0</v>
      </c>
      <c r="G12" s="155">
        <f>+'Environmental Monitoring'!H22</f>
        <v>0</v>
      </c>
      <c r="H12" s="91">
        <f t="shared" si="0"/>
        <v>0</v>
      </c>
    </row>
    <row r="13" spans="1:8" x14ac:dyDescent="0.2">
      <c r="B13" s="79" t="s">
        <v>159</v>
      </c>
      <c r="C13" s="5"/>
      <c r="D13" s="18" t="s">
        <v>10</v>
      </c>
      <c r="E13" s="6"/>
      <c r="F13" s="161">
        <f>+F12*'Environmental Monitoring'!$H$23</f>
        <v>0</v>
      </c>
      <c r="G13" s="161">
        <f>+G12*'Environmental Monitoring'!$H$23</f>
        <v>0</v>
      </c>
      <c r="H13" s="192">
        <f t="shared" si="0"/>
        <v>0</v>
      </c>
    </row>
    <row r="14" spans="1:8" x14ac:dyDescent="0.2">
      <c r="B14" s="79" t="s">
        <v>145</v>
      </c>
      <c r="C14" s="5"/>
      <c r="D14" s="18" t="s">
        <v>10</v>
      </c>
      <c r="E14" s="6"/>
      <c r="F14" s="161">
        <f>+'Environmental Monitoring'!H26</f>
        <v>0</v>
      </c>
      <c r="G14" s="161">
        <v>0</v>
      </c>
      <c r="H14" s="192">
        <f t="shared" si="0"/>
        <v>0</v>
      </c>
    </row>
    <row r="15" spans="1:8" x14ac:dyDescent="0.2">
      <c r="B15" s="79" t="s">
        <v>85</v>
      </c>
      <c r="C15" s="5"/>
      <c r="D15" s="18" t="s">
        <v>10</v>
      </c>
      <c r="E15" s="6"/>
      <c r="F15" s="161">
        <f>+'Environmental Monitoring'!$H$30*'Environmental Monitoring'!$H$31</f>
        <v>0</v>
      </c>
      <c r="G15" s="161">
        <v>0</v>
      </c>
      <c r="H15" s="192">
        <f t="shared" si="0"/>
        <v>0</v>
      </c>
    </row>
    <row r="16" spans="1:8" s="56" customFormat="1" x14ac:dyDescent="0.2">
      <c r="B16" s="93"/>
      <c r="C16" s="55"/>
      <c r="D16" s="55"/>
      <c r="E16" s="55"/>
      <c r="F16" s="34"/>
      <c r="G16" s="34"/>
      <c r="H16" s="94"/>
    </row>
    <row r="17" spans="2:202" s="4" customFormat="1" x14ac:dyDescent="0.2">
      <c r="B17" s="95" t="s">
        <v>9</v>
      </c>
      <c r="C17" s="28"/>
      <c r="D17" s="29"/>
      <c r="E17" s="29"/>
      <c r="F17" s="162">
        <f>SUM(F9+F10+F11+F13+F14+F15)</f>
        <v>0</v>
      </c>
      <c r="G17" s="162">
        <f>SUM(G9+G10+G11+G13+G14+G15)</f>
        <v>0</v>
      </c>
      <c r="H17" s="163">
        <f>SUM(H9+H10+H11+H13+H14+H15)</f>
        <v>0</v>
      </c>
    </row>
    <row r="18" spans="2:202" s="4" customFormat="1" x14ac:dyDescent="0.2">
      <c r="B18" s="97"/>
      <c r="C18" s="11"/>
      <c r="D18" s="12"/>
      <c r="E18" s="12"/>
      <c r="F18" s="13"/>
      <c r="G18" s="13"/>
      <c r="H18" s="98"/>
    </row>
    <row r="19" spans="2:202" x14ac:dyDescent="0.2">
      <c r="B19" s="78" t="s">
        <v>160</v>
      </c>
      <c r="C19" s="14"/>
      <c r="D19" s="25" t="s">
        <v>11</v>
      </c>
      <c r="E19" s="15"/>
      <c r="F19" s="75">
        <f>+'Environmental Monitoring'!H34</f>
        <v>0</v>
      </c>
      <c r="G19" s="75">
        <f>+'Environmental Monitoring'!H35</f>
        <v>0</v>
      </c>
      <c r="H19" s="91">
        <f>SUM(F19:G19)</f>
        <v>0</v>
      </c>
    </row>
    <row r="20" spans="2:202" x14ac:dyDescent="0.2">
      <c r="B20" s="78" t="s">
        <v>161</v>
      </c>
      <c r="C20" s="14"/>
      <c r="D20" s="15"/>
      <c r="E20" s="15"/>
      <c r="F20" s="156">
        <f>+'Environmental Monitoring'!H37</f>
        <v>0</v>
      </c>
      <c r="G20" s="156">
        <f>+'Environmental Monitoring'!H38</f>
        <v>0</v>
      </c>
      <c r="H20" s="91">
        <f>SUM(F20:G20)</f>
        <v>0</v>
      </c>
    </row>
    <row r="21" spans="2:202" s="3" customFormat="1" x14ac:dyDescent="0.2">
      <c r="B21" s="99" t="s">
        <v>162</v>
      </c>
      <c r="C21" s="17"/>
      <c r="D21" s="18"/>
      <c r="E21" s="18"/>
      <c r="F21" s="164">
        <f>+'Environmental Monitoring'!$H$40*'Back-up'!F20</f>
        <v>0</v>
      </c>
      <c r="G21" s="164">
        <f>+'Environmental Monitoring'!$H$40*'Back-up'!G20</f>
        <v>0</v>
      </c>
      <c r="H21" s="192">
        <f>SUM(F21:G21)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</row>
    <row r="22" spans="2:202" x14ac:dyDescent="0.2">
      <c r="B22" s="100" t="s">
        <v>62</v>
      </c>
      <c r="C22" s="19"/>
      <c r="D22" s="20"/>
      <c r="E22" s="20"/>
      <c r="F22" s="27">
        <f>F21*'Environmental Monitoring'!$H$42/100</f>
        <v>0</v>
      </c>
      <c r="G22" s="27">
        <f>G21*'Environmental Monitoring'!$H$42/100</f>
        <v>0</v>
      </c>
      <c r="H22" s="192">
        <f>SUM(F22:G22)</f>
        <v>0</v>
      </c>
    </row>
    <row r="23" spans="2:202" x14ac:dyDescent="0.2">
      <c r="B23" s="100"/>
      <c r="C23" s="19"/>
      <c r="D23" s="20"/>
      <c r="E23" s="20"/>
      <c r="F23" s="21"/>
      <c r="G23" s="21"/>
      <c r="H23" s="101"/>
    </row>
    <row r="24" spans="2:202" x14ac:dyDescent="0.2">
      <c r="B24" s="77" t="s">
        <v>1</v>
      </c>
      <c r="C24" s="8"/>
      <c r="D24" s="9"/>
      <c r="E24" s="9"/>
      <c r="F24" s="10"/>
      <c r="G24" s="10"/>
      <c r="H24" s="89"/>
    </row>
    <row r="25" spans="2:202" x14ac:dyDescent="0.2">
      <c r="B25" s="79"/>
      <c r="C25" s="5"/>
      <c r="D25" s="6"/>
      <c r="E25" s="6"/>
      <c r="F25" s="10"/>
      <c r="G25" s="10"/>
      <c r="H25" s="8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</row>
    <row r="26" spans="2:202" ht="14.25" x14ac:dyDescent="0.2">
      <c r="B26" s="79" t="s">
        <v>163</v>
      </c>
      <c r="C26" s="5"/>
      <c r="D26" s="6" t="s">
        <v>2</v>
      </c>
      <c r="E26" s="6"/>
      <c r="F26" s="165">
        <f>+'Capping and Restoration'!H4</f>
        <v>0</v>
      </c>
      <c r="G26" s="165">
        <f>+'Capping and Restoration'!H5</f>
        <v>0</v>
      </c>
      <c r="H26" s="91"/>
    </row>
    <row r="27" spans="2:202" ht="14.25" x14ac:dyDescent="0.2">
      <c r="B27" s="79" t="s">
        <v>51</v>
      </c>
      <c r="C27" s="157">
        <f>+'Capping and Restoration'!H8</f>
        <v>0</v>
      </c>
      <c r="D27" s="6" t="s">
        <v>2</v>
      </c>
      <c r="E27" s="6"/>
      <c r="F27" s="161">
        <f>F26*$C27</f>
        <v>0</v>
      </c>
      <c r="G27" s="161">
        <f>G26*$C27</f>
        <v>0</v>
      </c>
      <c r="H27" s="92"/>
    </row>
    <row r="28" spans="2:202" ht="14.25" x14ac:dyDescent="0.2">
      <c r="B28" s="79" t="s">
        <v>164</v>
      </c>
      <c r="C28" s="158">
        <f>+'Capping and Restoration'!H11</f>
        <v>0</v>
      </c>
      <c r="D28" s="6" t="s">
        <v>4</v>
      </c>
      <c r="E28" s="6"/>
      <c r="F28" s="161">
        <f>$C28*F26</f>
        <v>0</v>
      </c>
      <c r="G28" s="161">
        <f>$C28*G26</f>
        <v>0</v>
      </c>
      <c r="H28" s="92"/>
    </row>
    <row r="29" spans="2:202" ht="14.25" x14ac:dyDescent="0.2">
      <c r="B29" s="79" t="s">
        <v>87</v>
      </c>
      <c r="C29" s="158">
        <f>+'Capping and Restoration'!H14</f>
        <v>0</v>
      </c>
      <c r="D29" s="6" t="s">
        <v>2</v>
      </c>
      <c r="E29" s="6"/>
      <c r="F29" s="161">
        <f>F26*$C29</f>
        <v>0</v>
      </c>
      <c r="G29" s="161">
        <f>G26*$C29</f>
        <v>0</v>
      </c>
      <c r="H29" s="92"/>
    </row>
    <row r="30" spans="2:202" x14ac:dyDescent="0.2">
      <c r="B30" s="79"/>
      <c r="C30" s="5"/>
      <c r="D30" s="6"/>
      <c r="E30" s="6"/>
      <c r="F30" s="161"/>
      <c r="G30" s="161"/>
      <c r="H30" s="89"/>
    </row>
    <row r="31" spans="2:202" s="3" customFormat="1" x14ac:dyDescent="0.2">
      <c r="B31" s="99" t="s">
        <v>3</v>
      </c>
      <c r="C31" s="22"/>
      <c r="D31" s="18"/>
      <c r="E31" s="18"/>
      <c r="F31" s="164">
        <f>SUM(F27:F29)</f>
        <v>0</v>
      </c>
      <c r="G31" s="164">
        <f>SUM(G27:G29)</f>
        <v>0</v>
      </c>
      <c r="H31" s="208">
        <f>+F31+G31</f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</row>
    <row r="32" spans="2:202" s="3" customFormat="1" x14ac:dyDescent="0.2">
      <c r="B32" s="102"/>
      <c r="C32" s="22"/>
      <c r="D32" s="18"/>
      <c r="E32" s="18"/>
      <c r="F32" s="16"/>
      <c r="G32" s="16"/>
      <c r="H32" s="103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</row>
    <row r="33" spans="2:202" x14ac:dyDescent="0.2">
      <c r="B33" s="95"/>
      <c r="C33" s="5"/>
      <c r="D33" s="29"/>
      <c r="E33" s="6"/>
      <c r="F33" s="31"/>
      <c r="G33" s="31"/>
      <c r="H33" s="9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</row>
    <row r="34" spans="2:202" x14ac:dyDescent="0.2">
      <c r="B34" s="77" t="s">
        <v>53</v>
      </c>
      <c r="C34" s="8"/>
      <c r="D34" s="9"/>
      <c r="E34" s="9"/>
      <c r="F34" s="10"/>
      <c r="G34" s="10"/>
      <c r="H34" s="10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</row>
    <row r="35" spans="2:202" x14ac:dyDescent="0.2">
      <c r="B35" s="77"/>
      <c r="C35" s="8"/>
      <c r="D35" s="9"/>
      <c r="E35" s="9"/>
      <c r="F35" s="10"/>
      <c r="G35" s="10"/>
      <c r="H35" s="10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</row>
    <row r="36" spans="2:202" x14ac:dyDescent="0.2">
      <c r="B36" s="78" t="s">
        <v>60</v>
      </c>
      <c r="C36" s="8"/>
      <c r="D36" s="9"/>
      <c r="E36" s="9"/>
      <c r="F36" s="165">
        <f>+'Leachate Management'!H4</f>
        <v>0</v>
      </c>
      <c r="G36" s="165">
        <f>+'Leachate Management'!H5</f>
        <v>0</v>
      </c>
      <c r="H36" s="166">
        <f>+F36+G36</f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</row>
    <row r="37" spans="2:202" x14ac:dyDescent="0.2">
      <c r="B37" s="79"/>
      <c r="C37" s="5"/>
      <c r="D37" s="6"/>
      <c r="E37" s="6"/>
      <c r="F37" s="167"/>
      <c r="G37" s="167"/>
      <c r="H37" s="16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</row>
    <row r="38" spans="2:202" ht="14.25" x14ac:dyDescent="0.2">
      <c r="B38" s="79" t="s">
        <v>165</v>
      </c>
      <c r="C38" s="5"/>
      <c r="D38" s="6" t="s">
        <v>54</v>
      </c>
      <c r="E38" s="6"/>
      <c r="F38" s="167">
        <f>+F36*'Leachate Management'!$H$8/1000</f>
        <v>0</v>
      </c>
      <c r="G38" s="167">
        <f>+G36*'Leachate Management'!$H$8/1000</f>
        <v>0</v>
      </c>
      <c r="H38" s="166">
        <f>+F38+G38</f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</row>
    <row r="39" spans="2:202" x14ac:dyDescent="0.2">
      <c r="B39" s="105" t="s">
        <v>89</v>
      </c>
      <c r="C39" s="5"/>
      <c r="D39" s="29" t="s">
        <v>55</v>
      </c>
      <c r="E39" s="20"/>
      <c r="F39" s="27">
        <f>+F38*'Leachate Management'!$H$11</f>
        <v>0</v>
      </c>
      <c r="G39" s="27">
        <f>+G38*'Leachate Management'!$H$11</f>
        <v>0</v>
      </c>
      <c r="H39" s="168">
        <f>+F39+G39</f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</row>
    <row r="40" spans="2:202" x14ac:dyDescent="0.2">
      <c r="B40" s="95" t="s">
        <v>90</v>
      </c>
      <c r="C40" s="8"/>
      <c r="D40" s="29" t="s">
        <v>55</v>
      </c>
      <c r="E40" s="6"/>
      <c r="F40" s="27" t="e">
        <f>F7/'Leachate Management'!$H$14*'Leachate Management'!$H$15</f>
        <v>#DIV/0!</v>
      </c>
      <c r="G40" s="27" t="e">
        <f>G7/'Leachate Management'!$H$14*'Leachate Management'!$H$15</f>
        <v>#DIV/0!</v>
      </c>
      <c r="H40" s="193" t="e">
        <f>+F40+G40</f>
        <v>#DIV/0!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</row>
    <row r="41" spans="2:202" s="81" customFormat="1" x14ac:dyDescent="0.2">
      <c r="B41" s="106" t="s">
        <v>166</v>
      </c>
      <c r="C41" s="82"/>
      <c r="D41" s="83" t="s">
        <v>55</v>
      </c>
      <c r="E41" s="83"/>
      <c r="F41" s="169">
        <f>+'Leachate Management'!$H$18</f>
        <v>0</v>
      </c>
      <c r="G41" s="169">
        <v>0</v>
      </c>
      <c r="H41" s="213">
        <f>+F41+G41</f>
        <v>0</v>
      </c>
    </row>
    <row r="42" spans="2:202" x14ac:dyDescent="0.2">
      <c r="B42" s="99" t="s">
        <v>167</v>
      </c>
      <c r="C42" s="14"/>
      <c r="D42" s="18" t="s">
        <v>55</v>
      </c>
      <c r="E42" s="6"/>
      <c r="F42" s="170" t="e">
        <f>SUM(F39:F40)</f>
        <v>#DIV/0!</v>
      </c>
      <c r="G42" s="170" t="e">
        <f>SUM(G39:G40)</f>
        <v>#DIV/0!</v>
      </c>
      <c r="H42" s="171" t="e">
        <f>SUM(H39:H40)</f>
        <v>#DIV/0!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</row>
    <row r="43" spans="2:202" x14ac:dyDescent="0.2">
      <c r="B43" s="99"/>
      <c r="C43" s="14"/>
      <c r="D43" s="18"/>
      <c r="E43" s="6"/>
      <c r="F43" s="71"/>
      <c r="G43" s="71"/>
      <c r="H43" s="10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</row>
    <row r="44" spans="2:202" x14ac:dyDescent="0.2">
      <c r="B44" s="77" t="s">
        <v>61</v>
      </c>
      <c r="C44" s="8"/>
      <c r="D44" s="25"/>
      <c r="E44" s="6"/>
      <c r="F44" s="10"/>
      <c r="G44" s="6"/>
      <c r="H44" s="108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</row>
    <row r="45" spans="2:202" x14ac:dyDescent="0.2">
      <c r="B45" s="78" t="s">
        <v>195</v>
      </c>
      <c r="C45" s="14"/>
      <c r="D45" s="25" t="s">
        <v>11</v>
      </c>
      <c r="E45" s="15"/>
      <c r="F45" s="75">
        <f>+'Landfill Gas Management'!H5</f>
        <v>0</v>
      </c>
      <c r="G45" s="75">
        <f>+'Landfill Gas Management'!H6</f>
        <v>0</v>
      </c>
      <c r="H45" s="91">
        <f>SUM(F45:G45)</f>
        <v>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</row>
    <row r="46" spans="2:202" x14ac:dyDescent="0.2">
      <c r="B46" s="78" t="s">
        <v>168</v>
      </c>
      <c r="C46" s="8"/>
      <c r="D46" s="25" t="s">
        <v>11</v>
      </c>
      <c r="E46" s="9"/>
      <c r="F46" s="75">
        <f>F45</f>
        <v>0</v>
      </c>
      <c r="G46" s="75">
        <f>G45</f>
        <v>0</v>
      </c>
      <c r="H46" s="91">
        <f>SUM(F46:G46)</f>
        <v>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</row>
    <row r="47" spans="2:202" x14ac:dyDescent="0.2">
      <c r="B47" s="78" t="s">
        <v>162</v>
      </c>
      <c r="C47" s="84"/>
      <c r="D47" s="84"/>
      <c r="E47" s="84"/>
      <c r="F47" s="177">
        <f>+F46*'Landfill Gas Management'!$H$16</f>
        <v>0</v>
      </c>
      <c r="G47" s="177">
        <f>+G46*'Landfill Gas Management'!$H$16</f>
        <v>0</v>
      </c>
      <c r="H47" s="192">
        <f>SUM(F47:G47)</f>
        <v>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</row>
    <row r="48" spans="2:202" x14ac:dyDescent="0.2">
      <c r="B48" s="95" t="s">
        <v>62</v>
      </c>
      <c r="C48" s="76"/>
      <c r="D48" s="76"/>
      <c r="E48" s="76"/>
      <c r="F48" s="162">
        <f>+F47*'Landfill Gas Management'!$H$20/100</f>
        <v>0</v>
      </c>
      <c r="G48" s="162">
        <f>+G47*'Landfill Gas Management'!$H$20/100</f>
        <v>0</v>
      </c>
      <c r="H48" s="193">
        <f>SUM(F48:G48)</f>
        <v>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</row>
    <row r="49" spans="1:202" x14ac:dyDescent="0.2">
      <c r="B49" s="78" t="s">
        <v>92</v>
      </c>
      <c r="C49" s="14"/>
      <c r="D49" s="25"/>
      <c r="E49" s="15"/>
      <c r="F49" s="162">
        <f>+'Landfill Gas Management'!$H$19*'Landfill Gas Management'!$H$20/100</f>
        <v>0</v>
      </c>
      <c r="G49" s="162">
        <v>0</v>
      </c>
      <c r="H49" s="193">
        <f>SUM(F49:G49)</f>
        <v>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</row>
    <row r="50" spans="1:202" x14ac:dyDescent="0.2">
      <c r="B50" s="78"/>
      <c r="C50" s="14"/>
      <c r="D50" s="25"/>
      <c r="E50" s="15"/>
      <c r="F50" s="58"/>
      <c r="G50" s="75"/>
      <c r="H50" s="10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</row>
    <row r="51" spans="1:202" x14ac:dyDescent="0.2">
      <c r="B51" s="78"/>
      <c r="C51" s="14"/>
      <c r="D51" s="25"/>
      <c r="E51" s="15"/>
      <c r="F51" s="58"/>
      <c r="G51" s="75"/>
      <c r="H51" s="10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</row>
    <row r="52" spans="1:202" x14ac:dyDescent="0.2">
      <c r="B52" s="99" t="s">
        <v>169</v>
      </c>
      <c r="C52" s="14"/>
      <c r="D52" s="18" t="s">
        <v>55</v>
      </c>
      <c r="E52" s="6"/>
      <c r="F52" s="170">
        <f>SUM(F48:F50)</f>
        <v>0</v>
      </c>
      <c r="G52" s="170">
        <f>SUM(G48:G50)</f>
        <v>0</v>
      </c>
      <c r="H52" s="171">
        <f>SUM(H48:H50)</f>
        <v>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</row>
    <row r="53" spans="1:202" x14ac:dyDescent="0.2">
      <c r="B53" s="99"/>
      <c r="C53" s="14"/>
      <c r="D53" s="18"/>
      <c r="E53" s="6"/>
      <c r="F53" s="71"/>
      <c r="G53" s="75"/>
      <c r="H53" s="10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</row>
    <row r="54" spans="1:202" x14ac:dyDescent="0.2">
      <c r="B54" s="77" t="s">
        <v>6</v>
      </c>
      <c r="C54" s="5"/>
      <c r="D54" s="6"/>
      <c r="E54" s="6"/>
      <c r="F54" s="7"/>
      <c r="G54" s="6"/>
      <c r="H54" s="108"/>
    </row>
    <row r="55" spans="1:202" x14ac:dyDescent="0.2">
      <c r="B55" s="77"/>
      <c r="C55" s="5"/>
      <c r="D55" s="6"/>
      <c r="E55" s="6"/>
      <c r="F55" s="7"/>
      <c r="G55" s="7"/>
      <c r="H55" s="89"/>
    </row>
    <row r="56" spans="1:202" s="66" customFormat="1" x14ac:dyDescent="0.2">
      <c r="A56" s="64"/>
      <c r="B56" s="110" t="s">
        <v>93</v>
      </c>
      <c r="C56" s="65"/>
      <c r="D56" s="65" t="s">
        <v>52</v>
      </c>
      <c r="E56" s="65"/>
      <c r="F56" s="120">
        <f>+'Surface Water Management'!$I$6</f>
        <v>0</v>
      </c>
      <c r="G56" s="120">
        <f>+'Surface Water Management'!$I$6</f>
        <v>0</v>
      </c>
      <c r="H56" s="179">
        <f>+'Surface Water Management'!$I$6</f>
        <v>0</v>
      </c>
    </row>
    <row r="57" spans="1:202" x14ac:dyDescent="0.2">
      <c r="B57" s="79" t="s">
        <v>94</v>
      </c>
      <c r="C57" s="178"/>
      <c r="D57" s="6" t="s">
        <v>71</v>
      </c>
      <c r="E57" s="6"/>
      <c r="F57" s="181">
        <f>+F56*'Surface Water Management'!$I$9/100</f>
        <v>0</v>
      </c>
      <c r="G57" s="181">
        <f>+G56*'Surface Water Management'!$I$9/100</f>
        <v>0</v>
      </c>
      <c r="H57" s="182">
        <f>+H56*'Surface Water Management'!$I$9/100</f>
        <v>0</v>
      </c>
    </row>
    <row r="58" spans="1:202" x14ac:dyDescent="0.2">
      <c r="B58" s="100" t="s">
        <v>170</v>
      </c>
      <c r="C58" s="23"/>
      <c r="D58" s="20" t="s">
        <v>7</v>
      </c>
      <c r="E58" s="20"/>
      <c r="F58" s="183">
        <f>+F57*'Surface Water Management'!$I$10</f>
        <v>0</v>
      </c>
      <c r="G58" s="183">
        <f>+G57*'Surface Water Management'!$I$10</f>
        <v>0</v>
      </c>
      <c r="H58" s="184">
        <f>+H57*'Surface Water Management'!$I$10</f>
        <v>0</v>
      </c>
    </row>
    <row r="59" spans="1:202" x14ac:dyDescent="0.2">
      <c r="B59" s="100"/>
      <c r="C59" s="23"/>
      <c r="D59" s="20"/>
      <c r="E59" s="20"/>
      <c r="F59" s="30"/>
      <c r="G59" s="30"/>
      <c r="H59" s="111"/>
    </row>
    <row r="60" spans="1:202" x14ac:dyDescent="0.2">
      <c r="B60" s="77" t="s">
        <v>44</v>
      </c>
      <c r="C60" s="23"/>
      <c r="D60" s="20"/>
      <c r="E60" s="20"/>
      <c r="F60" s="30"/>
      <c r="G60" s="30"/>
      <c r="H60" s="111"/>
    </row>
    <row r="61" spans="1:202" x14ac:dyDescent="0.2">
      <c r="B61" s="77"/>
      <c r="C61" s="23"/>
      <c r="D61" s="20"/>
      <c r="E61" s="20"/>
      <c r="F61" s="30"/>
      <c r="G61" s="30"/>
      <c r="H61" s="111"/>
    </row>
    <row r="62" spans="1:202" x14ac:dyDescent="0.2">
      <c r="B62" s="78" t="s">
        <v>95</v>
      </c>
      <c r="C62" s="23"/>
      <c r="D62" s="20"/>
      <c r="E62" s="20"/>
      <c r="F62" s="183">
        <f>+Security!$H$5*Security!$H$7*Security!$H$10/100</f>
        <v>0</v>
      </c>
      <c r="G62" s="183">
        <f>+Security!$H$5*Security!$H$7*Security!$H$10/100</f>
        <v>0</v>
      </c>
      <c r="H62" s="184">
        <f>+Security!$H$5*Security!$H$7*Security!$H$10/100</f>
        <v>0</v>
      </c>
    </row>
    <row r="63" spans="1:202" x14ac:dyDescent="0.2">
      <c r="B63" s="78"/>
      <c r="C63" s="23"/>
      <c r="D63" s="20"/>
      <c r="E63" s="20"/>
      <c r="F63" s="30"/>
      <c r="G63" s="30"/>
      <c r="H63" s="111"/>
    </row>
    <row r="64" spans="1:202" x14ac:dyDescent="0.2">
      <c r="B64" s="77" t="s">
        <v>46</v>
      </c>
      <c r="C64" s="23"/>
      <c r="D64" s="20"/>
      <c r="E64" s="20"/>
      <c r="F64" s="30"/>
      <c r="G64" s="30"/>
      <c r="H64" s="111"/>
    </row>
    <row r="65" spans="2:8" ht="36" customHeight="1" x14ac:dyDescent="0.2">
      <c r="B65" s="78" t="s">
        <v>171</v>
      </c>
      <c r="C65" s="5"/>
      <c r="D65" s="6"/>
      <c r="E65" s="6"/>
      <c r="F65" s="24"/>
      <c r="G65" s="24"/>
      <c r="H65" s="112">
        <f>+'Specified Events'!E24</f>
        <v>0</v>
      </c>
    </row>
    <row r="66" spans="2:8" ht="30" customHeight="1" x14ac:dyDescent="0.2">
      <c r="B66" s="79" t="s">
        <v>82</v>
      </c>
      <c r="C66" s="5"/>
      <c r="D66" s="6"/>
      <c r="E66" s="6"/>
      <c r="F66" s="24"/>
      <c r="G66" s="24"/>
      <c r="H66" s="112">
        <f>+'Specified Events'!E31</f>
        <v>0</v>
      </c>
    </row>
    <row r="67" spans="2:8" ht="27" customHeight="1" x14ac:dyDescent="0.2">
      <c r="B67" s="79" t="s">
        <v>173</v>
      </c>
      <c r="C67" s="5"/>
      <c r="D67" s="6"/>
      <c r="E67" s="6"/>
      <c r="F67" s="24"/>
      <c r="G67" s="24"/>
      <c r="H67" s="113"/>
    </row>
    <row r="68" spans="2:8" ht="23.45" customHeight="1" x14ac:dyDescent="0.2">
      <c r="B68" s="79" t="s">
        <v>172</v>
      </c>
      <c r="C68" s="5"/>
      <c r="D68" s="6"/>
      <c r="E68" s="6"/>
      <c r="F68" s="24"/>
      <c r="G68" s="24"/>
      <c r="H68" s="112">
        <f>+'Specified Events'!E35</f>
        <v>0</v>
      </c>
    </row>
    <row r="69" spans="2:8" ht="21" customHeight="1" x14ac:dyDescent="0.2">
      <c r="B69" s="79"/>
      <c r="C69" s="5"/>
      <c r="D69" s="6"/>
      <c r="E69" s="6"/>
      <c r="F69" s="24"/>
      <c r="G69" s="24"/>
      <c r="H69" s="113"/>
    </row>
    <row r="70" spans="2:8" x14ac:dyDescent="0.2">
      <c r="B70" s="79" t="s">
        <v>156</v>
      </c>
      <c r="C70" s="5"/>
      <c r="D70" s="6"/>
      <c r="E70" s="6"/>
      <c r="F70" s="24"/>
      <c r="G70" s="24"/>
      <c r="H70" s="113">
        <f>SUM(H65:H68)</f>
        <v>0</v>
      </c>
    </row>
    <row r="71" spans="2:8" x14ac:dyDescent="0.2">
      <c r="B71" s="79"/>
      <c r="C71" s="5"/>
      <c r="D71" s="6"/>
      <c r="E71" s="6"/>
      <c r="F71" s="24"/>
      <c r="G71" s="24"/>
      <c r="H71" s="89"/>
    </row>
    <row r="72" spans="2:8" x14ac:dyDescent="0.2">
      <c r="B72" s="114" t="s">
        <v>80</v>
      </c>
      <c r="C72" s="5"/>
      <c r="D72" s="6"/>
      <c r="E72" s="6"/>
      <c r="F72" s="7"/>
      <c r="G72" s="7"/>
      <c r="H72" s="89"/>
    </row>
    <row r="73" spans="2:8" x14ac:dyDescent="0.2">
      <c r="B73" s="79"/>
      <c r="C73" s="5"/>
      <c r="D73" s="6"/>
      <c r="E73" s="6"/>
      <c r="F73" s="7"/>
      <c r="G73" s="7"/>
      <c r="H73" s="89"/>
    </row>
    <row r="74" spans="2:8" x14ac:dyDescent="0.2">
      <c r="B74" s="115" t="s">
        <v>77</v>
      </c>
      <c r="C74" s="62"/>
      <c r="D74" s="63"/>
      <c r="E74" s="63"/>
      <c r="F74" s="70"/>
      <c r="G74" s="70"/>
      <c r="H74" s="191">
        <f>+'Site Reports'!H5</f>
        <v>0</v>
      </c>
    </row>
    <row r="75" spans="2:8" x14ac:dyDescent="0.2">
      <c r="B75" s="115"/>
      <c r="C75" s="62"/>
      <c r="D75" s="63"/>
      <c r="E75" s="63"/>
      <c r="F75" s="70"/>
      <c r="G75" s="70"/>
      <c r="H75" s="116"/>
    </row>
    <row r="76" spans="2:8" x14ac:dyDescent="0.2">
      <c r="B76" s="79" t="s">
        <v>66</v>
      </c>
      <c r="C76" s="5"/>
      <c r="D76" s="6"/>
      <c r="E76" s="6"/>
      <c r="F76" s="194">
        <f>+'Site Reports'!$H$8</f>
        <v>0</v>
      </c>
      <c r="G76" s="194">
        <f>+'Site Reports'!$H$8</f>
        <v>0</v>
      </c>
      <c r="H76" s="195">
        <f>+'Site Reports'!$H$8</f>
        <v>0</v>
      </c>
    </row>
    <row r="77" spans="2:8" ht="13.5" thickBot="1" x14ac:dyDescent="0.25">
      <c r="B77" s="117"/>
      <c r="C77" s="118"/>
      <c r="D77" s="119"/>
      <c r="E77" s="119"/>
      <c r="F77" s="196"/>
      <c r="G77" s="196"/>
      <c r="H77" s="197"/>
    </row>
    <row r="78" spans="2:8" x14ac:dyDescent="0.2">
      <c r="B78" s="6"/>
      <c r="C78" s="5"/>
      <c r="D78" s="6"/>
      <c r="E78" s="6"/>
      <c r="F78" s="24"/>
      <c r="G78" s="24"/>
      <c r="H78" s="5"/>
    </row>
    <row r="79" spans="2:8" x14ac:dyDescent="0.2">
      <c r="B79" s="6"/>
      <c r="C79" s="5"/>
      <c r="D79" s="6"/>
      <c r="E79" s="6"/>
      <c r="F79" s="24"/>
      <c r="G79" s="24"/>
      <c r="H79" s="5"/>
    </row>
    <row r="80" spans="2:8" x14ac:dyDescent="0.2">
      <c r="B80" s="6"/>
      <c r="C80" s="5"/>
      <c r="D80" s="6"/>
      <c r="E80" s="6"/>
      <c r="F80" s="7"/>
      <c r="G80" s="7"/>
      <c r="H80" s="5"/>
    </row>
    <row r="81" spans="1:52" x14ac:dyDescent="0.2">
      <c r="B81" s="6"/>
      <c r="C81" s="5"/>
      <c r="D81" s="6"/>
      <c r="E81" s="6"/>
      <c r="F81" s="7"/>
      <c r="G81" s="7"/>
      <c r="H81" s="5"/>
    </row>
    <row r="82" spans="1:52" s="61" customFormat="1" x14ac:dyDescent="0.2">
      <c r="B82" s="63"/>
      <c r="C82" s="63"/>
      <c r="D82" s="63"/>
      <c r="E82" s="63"/>
      <c r="F82" s="63"/>
      <c r="G82" s="63"/>
      <c r="H82" s="63"/>
    </row>
    <row r="83" spans="1:52" s="61" customFormat="1" x14ac:dyDescent="0.2">
      <c r="A83" s="63"/>
      <c r="B83" s="63"/>
      <c r="C83" s="63"/>
      <c r="D83" s="63"/>
      <c r="E83" s="63"/>
      <c r="F83" s="63"/>
      <c r="G83" s="63"/>
      <c r="H83" s="63"/>
    </row>
    <row r="84" spans="1:52" s="69" customFormat="1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</row>
    <row r="85" spans="1:52" ht="12.75" customHeight="1" x14ac:dyDescent="0.2">
      <c r="B85" s="6"/>
      <c r="C85" s="5"/>
      <c r="D85" s="6"/>
      <c r="E85" s="6"/>
      <c r="F85" s="67"/>
      <c r="G85" s="67"/>
      <c r="H85" s="68"/>
    </row>
    <row r="88" spans="1:52" x14ac:dyDescent="0.2">
      <c r="B88" s="20"/>
      <c r="C88" s="23"/>
      <c r="D88" s="20"/>
      <c r="E88" s="20"/>
      <c r="F88" s="30"/>
      <c r="G88" s="30"/>
      <c r="H88" s="27"/>
    </row>
    <row r="102" spans="2:2" ht="14.25" x14ac:dyDescent="0.2">
      <c r="B102" s="26"/>
    </row>
    <row r="103" spans="2:2" ht="14.25" x14ac:dyDescent="0.2">
      <c r="B103" s="26"/>
    </row>
    <row r="104" spans="2:2" ht="14.25" x14ac:dyDescent="0.2">
      <c r="B104" s="26"/>
    </row>
    <row r="105" spans="2:2" ht="14.25" x14ac:dyDescent="0.2">
      <c r="B105" s="26"/>
    </row>
  </sheetData>
  <mergeCells count="1">
    <mergeCell ref="C3:E3"/>
  </mergeCells>
  <phoneticPr fontId="0" type="noConversion"/>
  <pageMargins left="0.75" right="0.75" top="1" bottom="1" header="0.5" footer="0.5"/>
  <pageSetup paperSize="9" scale="65" orientation="portrait" horizontalDpi="400" verticalDpi="4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6"/>
  <sheetViews>
    <sheetView topLeftCell="A5" zoomScale="60" zoomScaleNormal="60" workbookViewId="0">
      <selection activeCell="I23" sqref="I23"/>
    </sheetView>
  </sheetViews>
  <sheetFormatPr defaultRowHeight="12.75" x14ac:dyDescent="0.2"/>
  <cols>
    <col min="2" max="2" width="12.7109375" customWidth="1"/>
    <col min="4" max="4" width="10.7109375" customWidth="1"/>
    <col min="8" max="8" width="10.28515625" bestFit="1" customWidth="1"/>
  </cols>
  <sheetData>
    <row r="1" spans="1:8" x14ac:dyDescent="0.2">
      <c r="A1" s="56"/>
    </row>
    <row r="2" spans="1:8" x14ac:dyDescent="0.2">
      <c r="B2" s="4" t="s">
        <v>0</v>
      </c>
    </row>
    <row r="4" spans="1:8" x14ac:dyDescent="0.2">
      <c r="B4" s="145" t="s">
        <v>150</v>
      </c>
    </row>
    <row r="5" spans="1:8" x14ac:dyDescent="0.2">
      <c r="B5" s="32" t="s">
        <v>100</v>
      </c>
      <c r="E5" t="s">
        <v>99</v>
      </c>
      <c r="H5" s="85"/>
    </row>
    <row r="6" spans="1:8" x14ac:dyDescent="0.2">
      <c r="B6" s="32"/>
      <c r="E6" t="s">
        <v>177</v>
      </c>
      <c r="G6" s="1"/>
      <c r="H6" s="85"/>
    </row>
    <row r="7" spans="1:8" x14ac:dyDescent="0.2">
      <c r="B7" s="32"/>
      <c r="G7" s="1"/>
      <c r="H7" s="80"/>
    </row>
    <row r="8" spans="1:8" x14ac:dyDescent="0.2">
      <c r="B8" s="145" t="s">
        <v>81</v>
      </c>
    </row>
    <row r="9" spans="1:8" x14ac:dyDescent="0.2">
      <c r="B9" s="32" t="s">
        <v>101</v>
      </c>
      <c r="E9" t="s">
        <v>99</v>
      </c>
      <c r="H9" s="85"/>
    </row>
    <row r="10" spans="1:8" x14ac:dyDescent="0.2">
      <c r="B10" s="32"/>
      <c r="E10" t="s">
        <v>177</v>
      </c>
      <c r="G10" s="1"/>
      <c r="H10" s="85"/>
    </row>
    <row r="11" spans="1:8" x14ac:dyDescent="0.2">
      <c r="B11" s="32"/>
      <c r="G11" s="1"/>
      <c r="H11" s="80"/>
    </row>
    <row r="12" spans="1:8" x14ac:dyDescent="0.2">
      <c r="B12" s="9" t="s">
        <v>102</v>
      </c>
    </row>
    <row r="13" spans="1:8" x14ac:dyDescent="0.2">
      <c r="B13" s="6" t="s">
        <v>103</v>
      </c>
      <c r="H13" s="172"/>
    </row>
    <row r="14" spans="1:8" x14ac:dyDescent="0.2">
      <c r="B14" s="6" t="s">
        <v>104</v>
      </c>
      <c r="H14" s="173"/>
    </row>
    <row r="15" spans="1:8" x14ac:dyDescent="0.2">
      <c r="B15" s="6"/>
    </row>
    <row r="16" spans="1:8" x14ac:dyDescent="0.2">
      <c r="B16" s="9" t="s">
        <v>83</v>
      </c>
    </row>
    <row r="17" spans="2:10" x14ac:dyDescent="0.2">
      <c r="B17" s="32" t="s">
        <v>186</v>
      </c>
      <c r="H17" s="85"/>
      <c r="J17" t="s">
        <v>184</v>
      </c>
    </row>
    <row r="18" spans="2:10" x14ac:dyDescent="0.2">
      <c r="B18" s="25" t="s">
        <v>183</v>
      </c>
      <c r="H18" s="173"/>
      <c r="J18" t="s">
        <v>185</v>
      </c>
    </row>
    <row r="19" spans="2:10" x14ac:dyDescent="0.2">
      <c r="B19" s="6"/>
    </row>
    <row r="20" spans="2:10" x14ac:dyDescent="0.2">
      <c r="B20" s="145" t="s">
        <v>84</v>
      </c>
    </row>
    <row r="21" spans="2:10" x14ac:dyDescent="0.2">
      <c r="B21" s="32" t="s">
        <v>147</v>
      </c>
      <c r="E21" t="s">
        <v>99</v>
      </c>
      <c r="H21" s="85"/>
    </row>
    <row r="22" spans="2:10" x14ac:dyDescent="0.2">
      <c r="B22" s="32"/>
      <c r="E22" t="s">
        <v>177</v>
      </c>
      <c r="G22" s="1"/>
      <c r="H22" s="85"/>
    </row>
    <row r="23" spans="2:10" x14ac:dyDescent="0.2">
      <c r="B23" s="32" t="s">
        <v>105</v>
      </c>
      <c r="H23" s="173"/>
    </row>
    <row r="24" spans="2:10" x14ac:dyDescent="0.2">
      <c r="B24" s="6"/>
    </row>
    <row r="25" spans="2:10" x14ac:dyDescent="0.2">
      <c r="B25" s="9" t="s">
        <v>145</v>
      </c>
    </row>
    <row r="26" spans="2:10" x14ac:dyDescent="0.2">
      <c r="B26" s="25" t="s">
        <v>106</v>
      </c>
      <c r="E26" t="s">
        <v>99</v>
      </c>
      <c r="H26" s="173"/>
    </row>
    <row r="27" spans="2:10" x14ac:dyDescent="0.2">
      <c r="B27" s="25"/>
      <c r="E27" t="s">
        <v>177</v>
      </c>
      <c r="G27" s="1"/>
      <c r="H27" s="173"/>
    </row>
    <row r="28" spans="2:10" x14ac:dyDescent="0.2">
      <c r="B28" s="6"/>
    </row>
    <row r="29" spans="2:10" x14ac:dyDescent="0.2">
      <c r="B29" s="9" t="s">
        <v>85</v>
      </c>
    </row>
    <row r="30" spans="2:10" x14ac:dyDescent="0.2">
      <c r="B30" s="25" t="s">
        <v>107</v>
      </c>
      <c r="H30" s="85"/>
    </row>
    <row r="31" spans="2:10" x14ac:dyDescent="0.2">
      <c r="B31" s="25" t="s">
        <v>108</v>
      </c>
      <c r="H31" s="173"/>
    </row>
    <row r="32" spans="2:10" x14ac:dyDescent="0.2">
      <c r="B32" s="55"/>
    </row>
    <row r="33" spans="2:10" x14ac:dyDescent="0.2">
      <c r="B33" s="9" t="s">
        <v>109</v>
      </c>
    </row>
    <row r="34" spans="2:10" x14ac:dyDescent="0.2">
      <c r="B34" s="32" t="s">
        <v>110</v>
      </c>
      <c r="E34" t="s">
        <v>99</v>
      </c>
      <c r="H34" s="85"/>
    </row>
    <row r="35" spans="2:10" x14ac:dyDescent="0.2">
      <c r="B35" s="32"/>
      <c r="E35" t="s">
        <v>177</v>
      </c>
      <c r="G35" s="1"/>
      <c r="H35" s="85"/>
    </row>
    <row r="36" spans="2:10" x14ac:dyDescent="0.2">
      <c r="B36" s="25"/>
    </row>
    <row r="37" spans="2:10" x14ac:dyDescent="0.2">
      <c r="B37" s="32" t="s">
        <v>111</v>
      </c>
      <c r="E37" t="s">
        <v>99</v>
      </c>
      <c r="H37" s="85"/>
    </row>
    <row r="38" spans="2:10" x14ac:dyDescent="0.2">
      <c r="B38" s="32"/>
      <c r="E38" t="s">
        <v>177</v>
      </c>
      <c r="G38" s="1"/>
      <c r="H38" s="85"/>
    </row>
    <row r="40" spans="2:10" x14ac:dyDescent="0.2">
      <c r="B40" s="25" t="s">
        <v>148</v>
      </c>
      <c r="H40" s="175"/>
    </row>
    <row r="42" spans="2:10" x14ac:dyDescent="0.2">
      <c r="B42" t="s">
        <v>149</v>
      </c>
      <c r="H42" s="85"/>
      <c r="J42" t="s">
        <v>190</v>
      </c>
    </row>
    <row r="43" spans="2:10" x14ac:dyDescent="0.2">
      <c r="J43" t="s">
        <v>191</v>
      </c>
    </row>
    <row r="44" spans="2:10" x14ac:dyDescent="0.2">
      <c r="B44" s="25"/>
    </row>
    <row r="45" spans="2:10" x14ac:dyDescent="0.2">
      <c r="B45" s="18"/>
    </row>
    <row r="46" spans="2:10" x14ac:dyDescent="0.2">
      <c r="B46" s="29"/>
    </row>
    <row r="49" spans="2:2" x14ac:dyDescent="0.2">
      <c r="B49" s="15"/>
    </row>
    <row r="50" spans="2:2" x14ac:dyDescent="0.2">
      <c r="B50" s="29"/>
    </row>
    <row r="60" spans="2:2" x14ac:dyDescent="0.2">
      <c r="B60" s="18"/>
    </row>
    <row r="70" spans="2:2" x14ac:dyDescent="0.2">
      <c r="B70" s="18"/>
    </row>
    <row r="76" spans="2:2" x14ac:dyDescent="0.2">
      <c r="B76" s="20"/>
    </row>
    <row r="80" spans="2:2" x14ac:dyDescent="0.2">
      <c r="B80" s="25"/>
    </row>
    <row r="90" spans="2:2" x14ac:dyDescent="0.2">
      <c r="B90" s="6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J17"/>
  <sheetViews>
    <sheetView zoomScale="60" zoomScaleNormal="60" workbookViewId="0">
      <selection activeCell="E30" sqref="E30"/>
    </sheetView>
  </sheetViews>
  <sheetFormatPr defaultRowHeight="12.75" x14ac:dyDescent="0.2"/>
  <cols>
    <col min="8" max="8" width="10.28515625" bestFit="1" customWidth="1"/>
  </cols>
  <sheetData>
    <row r="2" spans="2:10" x14ac:dyDescent="0.2">
      <c r="B2" s="9" t="s">
        <v>1</v>
      </c>
    </row>
    <row r="3" spans="2:10" x14ac:dyDescent="0.2">
      <c r="B3" s="6" t="s">
        <v>112</v>
      </c>
    </row>
    <row r="4" spans="2:10" x14ac:dyDescent="0.2">
      <c r="B4" s="6"/>
      <c r="E4" t="s">
        <v>99</v>
      </c>
      <c r="H4" s="159"/>
    </row>
    <row r="5" spans="2:10" x14ac:dyDescent="0.2">
      <c r="C5" t="s">
        <v>182</v>
      </c>
      <c r="G5" s="1"/>
      <c r="H5" s="159"/>
    </row>
    <row r="7" spans="2:10" x14ac:dyDescent="0.2">
      <c r="B7" s="6" t="s">
        <v>51</v>
      </c>
    </row>
    <row r="8" spans="2:10" x14ac:dyDescent="0.2">
      <c r="B8" s="25" t="s">
        <v>113</v>
      </c>
      <c r="H8" s="174"/>
    </row>
    <row r="9" spans="2:10" x14ac:dyDescent="0.2">
      <c r="H9" s="2"/>
    </row>
    <row r="10" spans="2:10" x14ac:dyDescent="0.2">
      <c r="B10" s="6" t="s">
        <v>86</v>
      </c>
      <c r="H10" s="2"/>
      <c r="J10" t="s">
        <v>196</v>
      </c>
    </row>
    <row r="11" spans="2:10" x14ac:dyDescent="0.2">
      <c r="B11" s="25" t="s">
        <v>113</v>
      </c>
      <c r="H11" s="174"/>
      <c r="J11" t="s">
        <v>197</v>
      </c>
    </row>
    <row r="12" spans="2:10" x14ac:dyDescent="0.2">
      <c r="B12" s="6"/>
      <c r="H12" s="2"/>
      <c r="J12" t="s">
        <v>198</v>
      </c>
    </row>
    <row r="13" spans="2:10" x14ac:dyDescent="0.2">
      <c r="B13" s="6" t="s">
        <v>87</v>
      </c>
      <c r="H13" s="2"/>
    </row>
    <row r="14" spans="2:10" x14ac:dyDescent="0.2">
      <c r="B14" s="25" t="s">
        <v>113</v>
      </c>
      <c r="H14" s="176"/>
    </row>
    <row r="15" spans="2:10" x14ac:dyDescent="0.2">
      <c r="B15" s="6"/>
    </row>
    <row r="16" spans="2:10" x14ac:dyDescent="0.2">
      <c r="H16" s="80"/>
    </row>
    <row r="17" spans="8:8" x14ac:dyDescent="0.2">
      <c r="H17" s="80"/>
    </row>
  </sheetData>
  <phoneticPr fontId="0" type="noConversion"/>
  <pageMargins left="0.75" right="0.75" top="1" bottom="1" header="0.5" footer="0.5"/>
  <pageSetup paperSize="9" orientation="portrait" verticalDpi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J19"/>
  <sheetViews>
    <sheetView zoomScale="60" zoomScaleNormal="60" workbookViewId="0">
      <selection activeCell="I19" sqref="I19"/>
    </sheetView>
  </sheetViews>
  <sheetFormatPr defaultRowHeight="12.75" x14ac:dyDescent="0.2"/>
  <cols>
    <col min="4" max="4" width="17.140625" customWidth="1"/>
    <col min="8" max="8" width="11.28515625" bestFit="1" customWidth="1"/>
  </cols>
  <sheetData>
    <row r="2" spans="2:10" x14ac:dyDescent="0.2">
      <c r="B2" s="9" t="s">
        <v>53</v>
      </c>
    </row>
    <row r="3" spans="2:10" x14ac:dyDescent="0.2">
      <c r="B3" s="9"/>
    </row>
    <row r="4" spans="2:10" x14ac:dyDescent="0.2">
      <c r="B4" s="25" t="s">
        <v>194</v>
      </c>
      <c r="E4" t="s">
        <v>99</v>
      </c>
      <c r="H4" s="159"/>
    </row>
    <row r="5" spans="2:10" x14ac:dyDescent="0.2">
      <c r="B5" s="25"/>
      <c r="E5" t="s">
        <v>177</v>
      </c>
      <c r="G5" s="1"/>
      <c r="H5" s="159"/>
    </row>
    <row r="6" spans="2:10" x14ac:dyDescent="0.2">
      <c r="B6" s="6"/>
    </row>
    <row r="7" spans="2:10" x14ac:dyDescent="0.2">
      <c r="B7" s="6" t="s">
        <v>88</v>
      </c>
    </row>
    <row r="8" spans="2:10" x14ac:dyDescent="0.2">
      <c r="B8" s="6" t="s">
        <v>114</v>
      </c>
      <c r="H8" s="210"/>
      <c r="J8" t="s">
        <v>187</v>
      </c>
    </row>
    <row r="9" spans="2:10" x14ac:dyDescent="0.2">
      <c r="B9" s="6"/>
    </row>
    <row r="10" spans="2:10" x14ac:dyDescent="0.2">
      <c r="B10" s="60" t="s">
        <v>89</v>
      </c>
    </row>
    <row r="11" spans="2:10" x14ac:dyDescent="0.2">
      <c r="B11" s="6" t="s">
        <v>146</v>
      </c>
      <c r="H11" s="174"/>
    </row>
    <row r="12" spans="2:10" x14ac:dyDescent="0.2">
      <c r="B12" s="142"/>
    </row>
    <row r="13" spans="2:10" x14ac:dyDescent="0.2">
      <c r="B13" s="25" t="s">
        <v>90</v>
      </c>
    </row>
    <row r="14" spans="2:10" x14ac:dyDescent="0.2">
      <c r="B14" s="25" t="s">
        <v>118</v>
      </c>
      <c r="H14" s="85"/>
      <c r="J14" t="s">
        <v>188</v>
      </c>
    </row>
    <row r="15" spans="2:10" x14ac:dyDescent="0.2">
      <c r="B15" s="25" t="s">
        <v>115</v>
      </c>
      <c r="H15" s="173"/>
    </row>
    <row r="16" spans="2:10" x14ac:dyDescent="0.2">
      <c r="B16" s="29"/>
    </row>
    <row r="17" spans="2:8" x14ac:dyDescent="0.2">
      <c r="B17" s="25" t="s">
        <v>116</v>
      </c>
    </row>
    <row r="18" spans="2:8" x14ac:dyDescent="0.2">
      <c r="B18" s="25" t="s">
        <v>117</v>
      </c>
      <c r="H18" s="173"/>
    </row>
    <row r="19" spans="2:8" x14ac:dyDescent="0.2">
      <c r="B19" s="18"/>
    </row>
  </sheetData>
  <phoneticPr fontId="0" type="noConversion"/>
  <pageMargins left="0.75" right="0.75" top="1" bottom="1" header="0.5" footer="0.5"/>
  <pageSetup paperSize="9" orientation="portrait" verticalDpi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AH20"/>
  <sheetViews>
    <sheetView zoomScale="60" zoomScaleNormal="60" workbookViewId="0">
      <selection activeCell="I21" sqref="I21"/>
    </sheetView>
  </sheetViews>
  <sheetFormatPr defaultRowHeight="12.75" x14ac:dyDescent="0.2"/>
  <cols>
    <col min="7" max="7" width="13.85546875" customWidth="1"/>
    <col min="8" max="8" width="11.140625" bestFit="1" customWidth="1"/>
    <col min="10" max="10" width="12.28515625" bestFit="1" customWidth="1"/>
  </cols>
  <sheetData>
    <row r="2" spans="2:34" x14ac:dyDescent="0.2">
      <c r="B2" s="9" t="s">
        <v>61</v>
      </c>
    </row>
    <row r="3" spans="2:34" x14ac:dyDescent="0.2">
      <c r="B3" s="9"/>
    </row>
    <row r="4" spans="2:34" x14ac:dyDescent="0.2">
      <c r="B4" s="25" t="s">
        <v>119</v>
      </c>
    </row>
    <row r="5" spans="2:34" x14ac:dyDescent="0.2">
      <c r="B5" s="25"/>
      <c r="E5" t="s">
        <v>99</v>
      </c>
      <c r="H5" s="85"/>
    </row>
    <row r="6" spans="2:34" x14ac:dyDescent="0.2">
      <c r="E6" t="s">
        <v>177</v>
      </c>
      <c r="G6" s="1"/>
      <c r="H6" s="85"/>
      <c r="I6" s="144"/>
      <c r="J6" s="80"/>
      <c r="K6" s="144"/>
      <c r="L6" s="80"/>
      <c r="M6" s="144"/>
      <c r="N6" s="80"/>
      <c r="O6" s="144"/>
      <c r="P6" s="80"/>
      <c r="Q6" s="144"/>
      <c r="R6" s="80"/>
      <c r="S6" s="144"/>
      <c r="T6" s="80"/>
      <c r="U6" s="144"/>
      <c r="V6" s="80"/>
      <c r="W6" s="144"/>
      <c r="X6" s="80"/>
      <c r="Y6" s="144"/>
      <c r="Z6" s="80"/>
      <c r="AA6" s="144"/>
      <c r="AB6" s="80"/>
      <c r="AC6" s="144"/>
      <c r="AD6" s="80"/>
      <c r="AE6" s="144"/>
      <c r="AF6" s="80"/>
      <c r="AG6" s="144"/>
      <c r="AH6" s="80"/>
    </row>
    <row r="7" spans="2:34" x14ac:dyDescent="0.2"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</row>
    <row r="8" spans="2:34" x14ac:dyDescent="0.2">
      <c r="B8" s="25" t="s">
        <v>91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</row>
    <row r="9" spans="2:34" x14ac:dyDescent="0.2">
      <c r="B9" s="25" t="s">
        <v>120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2:34" x14ac:dyDescent="0.2">
      <c r="B10" s="25"/>
      <c r="E10" t="s">
        <v>99</v>
      </c>
      <c r="H10" s="85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</row>
    <row r="11" spans="2:34" x14ac:dyDescent="0.2">
      <c r="E11" t="s">
        <v>177</v>
      </c>
      <c r="G11" s="1"/>
      <c r="H11" s="85"/>
      <c r="I11" s="144"/>
      <c r="J11" s="80"/>
      <c r="K11" s="144"/>
      <c r="L11" s="80"/>
      <c r="M11" s="144"/>
      <c r="N11" s="80"/>
      <c r="O11" s="144"/>
      <c r="P11" s="80"/>
      <c r="Q11" s="144"/>
      <c r="R11" s="80"/>
      <c r="S11" s="144"/>
      <c r="T11" s="80"/>
      <c r="U11" s="144"/>
      <c r="V11" s="80"/>
      <c r="W11" s="144"/>
      <c r="X11" s="80"/>
      <c r="Y11" s="144"/>
      <c r="Z11" s="80"/>
      <c r="AA11" s="144"/>
      <c r="AB11" s="80"/>
      <c r="AC11" s="144"/>
      <c r="AD11" s="80"/>
      <c r="AE11" s="144"/>
      <c r="AF11" s="80"/>
      <c r="AG11" s="144"/>
      <c r="AH11" s="80"/>
    </row>
    <row r="12" spans="2:34" x14ac:dyDescent="0.2">
      <c r="B12" s="25"/>
    </row>
    <row r="13" spans="2:34" x14ac:dyDescent="0.2">
      <c r="B13" s="25" t="s">
        <v>62</v>
      </c>
      <c r="J13" t="s">
        <v>189</v>
      </c>
    </row>
    <row r="14" spans="2:34" x14ac:dyDescent="0.2">
      <c r="B14" s="25" t="s">
        <v>151</v>
      </c>
      <c r="H14" s="176"/>
    </row>
    <row r="15" spans="2:34" x14ac:dyDescent="0.2">
      <c r="B15" s="25" t="s">
        <v>152</v>
      </c>
      <c r="H15" s="211"/>
    </row>
    <row r="16" spans="2:34" x14ac:dyDescent="0.2">
      <c r="B16" s="25" t="s">
        <v>153</v>
      </c>
      <c r="H16" s="174">
        <f>+H14*H15</f>
        <v>0</v>
      </c>
    </row>
    <row r="17" spans="2:10" x14ac:dyDescent="0.2">
      <c r="H17" s="2"/>
    </row>
    <row r="18" spans="2:10" x14ac:dyDescent="0.2">
      <c r="B18" s="25" t="s">
        <v>92</v>
      </c>
      <c r="H18" s="2"/>
      <c r="J18" t="s">
        <v>188</v>
      </c>
    </row>
    <row r="19" spans="2:10" x14ac:dyDescent="0.2">
      <c r="B19" t="s">
        <v>121</v>
      </c>
      <c r="H19" s="176"/>
    </row>
    <row r="20" spans="2:10" x14ac:dyDescent="0.2">
      <c r="B20" t="s">
        <v>192</v>
      </c>
      <c r="H20" s="210"/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R12"/>
  <sheetViews>
    <sheetView zoomScale="60" zoomScaleNormal="60" workbookViewId="0">
      <selection activeCell="I12" sqref="I12"/>
    </sheetView>
  </sheetViews>
  <sheetFormatPr defaultRowHeight="12.75" x14ac:dyDescent="0.2"/>
  <cols>
    <col min="8" max="8" width="18.42578125" customWidth="1"/>
    <col min="10" max="10" width="9.28515625" bestFit="1" customWidth="1"/>
    <col min="12" max="12" width="9.28515625" bestFit="1" customWidth="1"/>
    <col min="14" max="14" width="9.28515625" bestFit="1" customWidth="1"/>
    <col min="16" max="16" width="9.28515625" bestFit="1" customWidth="1"/>
  </cols>
  <sheetData>
    <row r="2" spans="2:18" x14ac:dyDescent="0.2">
      <c r="B2" s="9" t="s">
        <v>6</v>
      </c>
    </row>
    <row r="3" spans="2:18" x14ac:dyDescent="0.2">
      <c r="B3" s="9"/>
    </row>
    <row r="4" spans="2:18" x14ac:dyDescent="0.2">
      <c r="B4" s="65" t="s">
        <v>93</v>
      </c>
    </row>
    <row r="5" spans="2:18" x14ac:dyDescent="0.2">
      <c r="B5" s="65" t="s">
        <v>122</v>
      </c>
      <c r="H5" s="180"/>
      <c r="I5" s="180"/>
      <c r="K5" s="180"/>
      <c r="L5" s="180"/>
      <c r="M5" s="180"/>
      <c r="N5" s="180"/>
      <c r="O5" s="180"/>
      <c r="P5" s="180"/>
      <c r="Q5" s="180"/>
      <c r="R5" s="180"/>
    </row>
    <row r="6" spans="2:18" x14ac:dyDescent="0.2">
      <c r="E6" t="s">
        <v>99</v>
      </c>
      <c r="I6" s="159"/>
      <c r="K6" s="180"/>
      <c r="L6" s="180"/>
      <c r="M6" s="180"/>
      <c r="N6" s="180"/>
      <c r="O6" s="180"/>
      <c r="P6" s="180"/>
      <c r="Q6" s="180"/>
      <c r="R6" s="180"/>
    </row>
    <row r="8" spans="2:18" x14ac:dyDescent="0.2">
      <c r="B8" s="6" t="s">
        <v>94</v>
      </c>
    </row>
    <row r="9" spans="2:18" x14ac:dyDescent="0.2">
      <c r="B9" s="65" t="s">
        <v>193</v>
      </c>
      <c r="I9" s="154"/>
    </row>
    <row r="10" spans="2:18" x14ac:dyDescent="0.2">
      <c r="B10" s="65" t="s">
        <v>123</v>
      </c>
      <c r="I10" s="174"/>
    </row>
    <row r="11" spans="2:18" x14ac:dyDescent="0.2">
      <c r="B11" s="6"/>
    </row>
    <row r="12" spans="2:18" x14ac:dyDescent="0.2">
      <c r="B12" s="29"/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H10"/>
  <sheetViews>
    <sheetView zoomScale="60" zoomScaleNormal="60" workbookViewId="0">
      <selection activeCell="I10" sqref="I10"/>
    </sheetView>
  </sheetViews>
  <sheetFormatPr defaultRowHeight="12.75" x14ac:dyDescent="0.2"/>
  <cols>
    <col min="8" max="8" width="9.28515625" bestFit="1" customWidth="1"/>
  </cols>
  <sheetData>
    <row r="2" spans="2:8" x14ac:dyDescent="0.2">
      <c r="B2" s="9" t="s">
        <v>44</v>
      </c>
    </row>
    <row r="3" spans="2:8" x14ac:dyDescent="0.2">
      <c r="B3" s="9"/>
    </row>
    <row r="4" spans="2:8" x14ac:dyDescent="0.2">
      <c r="B4" s="25" t="s">
        <v>95</v>
      </c>
    </row>
    <row r="5" spans="2:8" x14ac:dyDescent="0.2">
      <c r="B5" t="s">
        <v>124</v>
      </c>
      <c r="H5" s="174"/>
    </row>
    <row r="6" spans="2:8" x14ac:dyDescent="0.2">
      <c r="H6" s="80"/>
    </row>
    <row r="7" spans="2:8" x14ac:dyDescent="0.2">
      <c r="B7" t="s">
        <v>125</v>
      </c>
      <c r="H7" s="159"/>
    </row>
    <row r="9" spans="2:8" x14ac:dyDescent="0.2">
      <c r="B9" t="s">
        <v>126</v>
      </c>
    </row>
    <row r="10" spans="2:8" x14ac:dyDescent="0.2">
      <c r="B10" t="s">
        <v>127</v>
      </c>
      <c r="H10" s="154"/>
    </row>
  </sheetData>
  <phoneticPr fontId="0" type="noConversion"/>
  <pageMargins left="0.75" right="0.75" top="1" bottom="1" header="0.5" footer="0.5"/>
  <pageSetup paperSize="9" orientation="portrait" verticalDpi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5"/>
  <sheetViews>
    <sheetView zoomScale="60" zoomScaleNormal="60" workbookViewId="0">
      <selection activeCell="F12" sqref="F12"/>
    </sheetView>
  </sheetViews>
  <sheetFormatPr defaultRowHeight="12.75" x14ac:dyDescent="0.2"/>
  <cols>
    <col min="2" max="2" width="54.42578125" bestFit="1" customWidth="1"/>
    <col min="3" max="3" width="10.28515625" bestFit="1" customWidth="1"/>
    <col min="5" max="5" width="10.28515625" bestFit="1" customWidth="1"/>
  </cols>
  <sheetData>
    <row r="1" spans="1:11" x14ac:dyDescent="0.2">
      <c r="A1" s="56"/>
    </row>
    <row r="2" spans="1:11" x14ac:dyDescent="0.2">
      <c r="B2" s="9" t="s">
        <v>46</v>
      </c>
    </row>
    <row r="3" spans="1:11" x14ac:dyDescent="0.2">
      <c r="B3" s="9"/>
    </row>
    <row r="4" spans="1:11" x14ac:dyDescent="0.2">
      <c r="B4" s="9" t="s">
        <v>96</v>
      </c>
    </row>
    <row r="5" spans="1:11" x14ac:dyDescent="0.2">
      <c r="B5" s="9"/>
    </row>
    <row r="6" spans="1:11" x14ac:dyDescent="0.2">
      <c r="B6" s="152" t="s">
        <v>130</v>
      </c>
      <c r="C6" s="147"/>
      <c r="D6" s="147"/>
    </row>
    <row r="7" spans="1:11" x14ac:dyDescent="0.2">
      <c r="B7" s="149" t="s">
        <v>128</v>
      </c>
      <c r="C7" s="149"/>
      <c r="D7" s="149"/>
      <c r="E7" s="151"/>
      <c r="F7" s="147"/>
      <c r="G7" s="147"/>
      <c r="H7" s="147"/>
      <c r="I7" s="148"/>
      <c r="J7" s="150"/>
      <c r="K7" s="150"/>
    </row>
    <row r="8" spans="1:11" x14ac:dyDescent="0.2">
      <c r="B8" s="149" t="s">
        <v>129</v>
      </c>
      <c r="C8" s="149"/>
      <c r="D8" s="149"/>
      <c r="E8" s="185"/>
      <c r="F8" s="147"/>
      <c r="G8" s="147"/>
      <c r="H8" s="147"/>
      <c r="I8" s="148"/>
      <c r="J8" s="150"/>
      <c r="K8" s="150"/>
    </row>
    <row r="9" spans="1:11" x14ac:dyDescent="0.2">
      <c r="B9" s="149"/>
      <c r="C9" s="149"/>
      <c r="D9" s="149"/>
      <c r="E9" s="147"/>
      <c r="F9" s="147"/>
      <c r="G9" s="147"/>
      <c r="H9" s="147"/>
      <c r="I9" s="148"/>
      <c r="J9" s="150"/>
      <c r="K9" s="150"/>
    </row>
    <row r="10" spans="1:11" ht="12.75" customHeight="1" x14ac:dyDescent="0.2">
      <c r="B10" s="146" t="s">
        <v>132</v>
      </c>
      <c r="C10" s="146"/>
      <c r="D10" s="146"/>
      <c r="I10" s="59"/>
      <c r="J10" s="80"/>
      <c r="K10" s="80"/>
    </row>
    <row r="11" spans="1:11" x14ac:dyDescent="0.2">
      <c r="B11" s="149" t="s">
        <v>131</v>
      </c>
      <c r="C11" s="146"/>
      <c r="D11" s="146"/>
      <c r="E11" s="85"/>
      <c r="I11" s="59"/>
      <c r="J11" s="80"/>
      <c r="K11" s="80"/>
    </row>
    <row r="12" spans="1:11" x14ac:dyDescent="0.2">
      <c r="B12" s="149" t="s">
        <v>129</v>
      </c>
      <c r="C12" s="146"/>
      <c r="D12" s="146"/>
      <c r="E12" s="185"/>
      <c r="I12" s="59"/>
      <c r="J12" s="80"/>
      <c r="K12" s="80"/>
    </row>
    <row r="13" spans="1:11" x14ac:dyDescent="0.2">
      <c r="B13" s="146"/>
      <c r="C13" s="146"/>
      <c r="D13" s="146"/>
      <c r="I13" s="59"/>
      <c r="J13" s="80"/>
      <c r="K13" s="80"/>
    </row>
    <row r="14" spans="1:11" ht="12.75" customHeight="1" x14ac:dyDescent="0.2">
      <c r="B14" s="146" t="s">
        <v>135</v>
      </c>
      <c r="C14" s="146"/>
      <c r="D14" s="146"/>
      <c r="I14" s="59"/>
      <c r="J14" s="80"/>
      <c r="K14" s="80"/>
    </row>
    <row r="15" spans="1:11" x14ac:dyDescent="0.2">
      <c r="B15" s="149" t="s">
        <v>133</v>
      </c>
      <c r="C15" s="147"/>
      <c r="D15" s="147"/>
      <c r="E15" s="85"/>
      <c r="I15" s="59"/>
      <c r="J15" s="80"/>
      <c r="K15" s="80"/>
    </row>
    <row r="16" spans="1:11" x14ac:dyDescent="0.2">
      <c r="B16" s="149" t="s">
        <v>134</v>
      </c>
      <c r="C16" s="147"/>
      <c r="D16" s="147"/>
      <c r="E16" s="174"/>
      <c r="I16" s="59"/>
      <c r="J16" s="80"/>
      <c r="K16" s="80"/>
    </row>
    <row r="17" spans="2:10" x14ac:dyDescent="0.2">
      <c r="B17" s="147"/>
      <c r="C17" s="147"/>
      <c r="D17" s="147"/>
      <c r="J17" s="80"/>
    </row>
    <row r="18" spans="2:10" x14ac:dyDescent="0.2">
      <c r="B18" s="146" t="s">
        <v>136</v>
      </c>
      <c r="C18" s="147"/>
      <c r="D18" s="147"/>
      <c r="J18" s="80"/>
    </row>
    <row r="19" spans="2:10" ht="12.75" customHeight="1" x14ac:dyDescent="0.2">
      <c r="B19" s="149" t="s">
        <v>137</v>
      </c>
      <c r="C19" s="146"/>
      <c r="D19" s="146"/>
      <c r="E19" s="85"/>
      <c r="J19" s="80"/>
    </row>
    <row r="20" spans="2:10" ht="12.75" customHeight="1" x14ac:dyDescent="0.2">
      <c r="B20" s="149" t="s">
        <v>138</v>
      </c>
      <c r="C20" s="146"/>
      <c r="D20" s="146"/>
      <c r="E20" s="174"/>
      <c r="J20" s="80"/>
    </row>
    <row r="21" spans="2:10" ht="12.75" customHeight="1" x14ac:dyDescent="0.2">
      <c r="C21" s="146"/>
      <c r="D21" s="146"/>
      <c r="J21" s="80"/>
    </row>
    <row r="22" spans="2:10" ht="12.75" customHeight="1" x14ac:dyDescent="0.2">
      <c r="B22" s="146" t="s">
        <v>47</v>
      </c>
      <c r="C22" s="146"/>
      <c r="D22" s="146"/>
      <c r="J22" s="80"/>
    </row>
    <row r="23" spans="2:10" ht="13.5" thickBot="1" x14ac:dyDescent="0.25">
      <c r="B23" s="146" t="s">
        <v>139</v>
      </c>
      <c r="C23" s="147"/>
      <c r="D23" s="147"/>
      <c r="E23" s="159"/>
      <c r="J23" s="80"/>
    </row>
    <row r="24" spans="2:10" ht="13.5" thickBot="1" x14ac:dyDescent="0.25">
      <c r="B24" s="146" t="s">
        <v>154</v>
      </c>
      <c r="C24" s="147"/>
      <c r="D24" s="147"/>
      <c r="E24" s="186">
        <f>SUM(E7*E8)+(E11*E12)+(E15*E16)+(E19*E20)+E23</f>
        <v>0</v>
      </c>
      <c r="J24" s="80"/>
    </row>
    <row r="25" spans="2:10" x14ac:dyDescent="0.2">
      <c r="C25" s="147"/>
      <c r="D25" s="147"/>
    </row>
    <row r="26" spans="2:10" x14ac:dyDescent="0.2">
      <c r="B26" s="153" t="s">
        <v>82</v>
      </c>
      <c r="C26" s="147"/>
      <c r="D26" s="147" t="s">
        <v>155</v>
      </c>
    </row>
    <row r="27" spans="2:10" x14ac:dyDescent="0.2">
      <c r="B27" s="147" t="s">
        <v>140</v>
      </c>
      <c r="C27" s="188"/>
      <c r="D27" s="147" t="s">
        <v>155</v>
      </c>
      <c r="E27" s="174"/>
      <c r="J27" s="80"/>
    </row>
    <row r="28" spans="2:10" x14ac:dyDescent="0.2">
      <c r="B28" s="147" t="s">
        <v>141</v>
      </c>
      <c r="C28" s="188"/>
      <c r="D28" s="147" t="s">
        <v>155</v>
      </c>
      <c r="E28" s="174"/>
      <c r="J28" s="80"/>
    </row>
    <row r="29" spans="2:10" x14ac:dyDescent="0.2">
      <c r="B29" s="147" t="s">
        <v>142</v>
      </c>
      <c r="C29" s="188"/>
      <c r="D29" s="147" t="s">
        <v>155</v>
      </c>
      <c r="E29" s="174"/>
      <c r="J29" s="80"/>
    </row>
    <row r="30" spans="2:10" ht="13.5" thickBot="1" x14ac:dyDescent="0.25">
      <c r="B30" s="146" t="s">
        <v>139</v>
      </c>
      <c r="C30" s="188"/>
      <c r="D30" s="147"/>
      <c r="E30" s="174"/>
      <c r="J30" s="80"/>
    </row>
    <row r="31" spans="2:10" ht="13.5" thickBot="1" x14ac:dyDescent="0.25">
      <c r="B31" s="146" t="s">
        <v>154</v>
      </c>
      <c r="C31" s="189"/>
      <c r="D31" s="147"/>
      <c r="E31" s="187">
        <f>SUM(C27*E27)+(C28*E28)+(C29*E29)+(C30*E30)</f>
        <v>0</v>
      </c>
      <c r="J31" s="80"/>
    </row>
    <row r="32" spans="2:10" x14ac:dyDescent="0.2">
      <c r="B32" s="147"/>
      <c r="C32" s="147"/>
      <c r="J32" s="80"/>
    </row>
    <row r="33" spans="2:10" x14ac:dyDescent="0.2">
      <c r="B33" s="153" t="s">
        <v>98</v>
      </c>
      <c r="J33" s="80"/>
    </row>
    <row r="34" spans="2:10" ht="13.5" thickBot="1" x14ac:dyDescent="0.25">
      <c r="B34" s="153" t="s">
        <v>97</v>
      </c>
      <c r="J34" s="80"/>
    </row>
    <row r="35" spans="2:10" ht="13.5" thickBot="1" x14ac:dyDescent="0.25">
      <c r="B35" t="s">
        <v>178</v>
      </c>
      <c r="E35" s="209"/>
      <c r="F35" s="190"/>
      <c r="J35" s="80"/>
    </row>
  </sheetData>
  <phoneticPr fontId="0" type="noConversion"/>
  <pageMargins left="0.75" right="0.75" top="1" bottom="1" header="0.5" footer="0.5"/>
  <pageSetup paperSize="9" scale="8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Provision</vt:lpstr>
      <vt:lpstr>Back-up</vt:lpstr>
      <vt:lpstr>Environmental Monitoring</vt:lpstr>
      <vt:lpstr>Capping and Restoration</vt:lpstr>
      <vt:lpstr>Leachate Management</vt:lpstr>
      <vt:lpstr>Landfill Gas Management</vt:lpstr>
      <vt:lpstr>Surface Water Management</vt:lpstr>
      <vt:lpstr>Security</vt:lpstr>
      <vt:lpstr>Specified Events</vt:lpstr>
      <vt:lpstr>Site Reports</vt:lpstr>
      <vt:lpstr>Provision!Print_Area</vt:lpstr>
      <vt:lpstr>'Specified Events'!Print_Area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 8448 Financial provision spreadsheet: Hazardous and non-hazardous landfills</dc:title>
  <dc:subject/>
  <dc:creator/>
  <cp:keywords/>
  <dc:description/>
  <cp:lastModifiedBy/>
  <dcterms:created xsi:type="dcterms:W3CDTF">2017-01-31T11:14:42Z</dcterms:created>
  <dcterms:modified xsi:type="dcterms:W3CDTF">2020-01-23T11:32:05Z</dcterms:modified>
</cp:coreProperties>
</file>