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155" tabRatio="1000"/>
  </bookViews>
  <sheets>
    <sheet name="Provision" sheetId="2" r:id="rId1"/>
    <sheet name="Back-up" sheetId="1" r:id="rId2"/>
    <sheet name="Environmental Monitoring" sheetId="9" r:id="rId3"/>
    <sheet name="Capping and Restoration" sheetId="8" r:id="rId4"/>
    <sheet name="Surface Water Management" sheetId="5" r:id="rId5"/>
    <sheet name="Security" sheetId="4" r:id="rId6"/>
    <sheet name="Specified Events" sheetId="10" r:id="rId7"/>
    <sheet name="Site Reports" sheetId="12" r:id="rId8"/>
  </sheets>
  <definedNames>
    <definedName name="_xlnm.Print_Area" localSheetId="0">Provision!$A$1:$L$23</definedName>
    <definedName name="_xlnm.Print_Area" localSheetId="6">'Specified Events'!$A$1:$F$9</definedName>
  </definedNames>
  <calcPr calcId="152511"/>
</workbook>
</file>

<file path=xl/calcChain.xml><?xml version="1.0" encoding="utf-8"?>
<calcChain xmlns="http://schemas.openxmlformats.org/spreadsheetml/2006/main">
  <c r="G8" i="1" l="1"/>
  <c r="G10" i="1" s="1"/>
  <c r="F11" i="1"/>
  <c r="G11" i="1" s="1"/>
  <c r="G12" i="1"/>
  <c r="G13" i="1" s="1"/>
  <c r="G14" i="1"/>
  <c r="G20" i="1"/>
  <c r="G21" i="1" s="1"/>
  <c r="G22" i="1" s="1"/>
  <c r="F8" i="1"/>
  <c r="H8" i="1" s="1"/>
  <c r="F12" i="1"/>
  <c r="F13" i="1" s="1"/>
  <c r="F14" i="1"/>
  <c r="F15" i="1"/>
  <c r="H15" i="1" s="1"/>
  <c r="F20" i="1"/>
  <c r="F21" i="1" s="1"/>
  <c r="C27" i="1"/>
  <c r="F27" i="1" s="1"/>
  <c r="F30" i="1" s="1"/>
  <c r="F26" i="1"/>
  <c r="C28" i="1"/>
  <c r="F28" i="1"/>
  <c r="G26" i="1"/>
  <c r="G34" i="1"/>
  <c r="G35" i="1" s="1"/>
  <c r="G36" i="1" s="1"/>
  <c r="F7" i="2" s="1"/>
  <c r="F52" i="1"/>
  <c r="H7" i="2" s="1"/>
  <c r="H50" i="1"/>
  <c r="I8" i="2" s="1"/>
  <c r="H44" i="1"/>
  <c r="H46" i="1" s="1"/>
  <c r="H40" i="1"/>
  <c r="K8" i="2" s="1"/>
  <c r="F34" i="1"/>
  <c r="F35" i="1" s="1"/>
  <c r="F36" i="1" s="1"/>
  <c r="F6" i="2" s="1"/>
  <c r="G6" i="2" s="1"/>
  <c r="A9" i="2"/>
  <c r="K9" i="2"/>
  <c r="F7" i="1"/>
  <c r="H7" i="1"/>
  <c r="G7" i="1"/>
  <c r="H34" i="1"/>
  <c r="H35" i="1" s="1"/>
  <c r="H36" i="1" s="1"/>
  <c r="H20" i="1"/>
  <c r="F19" i="1"/>
  <c r="H19" i="1" s="1"/>
  <c r="G19" i="1"/>
  <c r="H14" i="1"/>
  <c r="H11" i="1"/>
  <c r="H52" i="1"/>
  <c r="G52" i="1"/>
  <c r="G40" i="1"/>
  <c r="F40" i="1"/>
  <c r="B1" i="2"/>
  <c r="C1" i="2"/>
  <c r="D1" i="2" s="1"/>
  <c r="E1" i="2" s="1"/>
  <c r="K7" i="2"/>
  <c r="G27" i="1"/>
  <c r="G30" i="1" s="1"/>
  <c r="E8" i="2" s="1"/>
  <c r="K6" i="2"/>
  <c r="G28" i="1"/>
  <c r="A10" i="2"/>
  <c r="H8" i="2"/>
  <c r="F9" i="1"/>
  <c r="H9" i="1" s="1"/>
  <c r="G9" i="1"/>
  <c r="H9" i="2"/>
  <c r="F10" i="1"/>
  <c r="H10" i="1" s="1"/>
  <c r="H6" i="2"/>
  <c r="H10" i="2"/>
  <c r="K10" i="2"/>
  <c r="H30" i="1" l="1"/>
  <c r="E7" i="2"/>
  <c r="E6" i="2"/>
  <c r="I9" i="2"/>
  <c r="I10" i="2"/>
  <c r="I6" i="2"/>
  <c r="I7" i="2"/>
  <c r="H12" i="1"/>
  <c r="G17" i="1"/>
  <c r="J9" i="2"/>
  <c r="J7" i="2"/>
  <c r="J8" i="2"/>
  <c r="J6" i="2"/>
  <c r="J10" i="2"/>
  <c r="F8" i="2"/>
  <c r="G7" i="2"/>
  <c r="F22" i="1"/>
  <c r="H22" i="1" s="1"/>
  <c r="H21" i="1"/>
  <c r="H13" i="1"/>
  <c r="H17" i="1" s="1"/>
  <c r="F17" i="1"/>
  <c r="C6" i="2" s="1"/>
  <c r="D6" i="2" s="1"/>
  <c r="L6" i="2" s="1"/>
  <c r="C7" i="2" l="1"/>
  <c r="F9" i="2"/>
  <c r="C8" i="2" l="1"/>
  <c r="D7" i="2"/>
  <c r="L7" i="2" s="1"/>
  <c r="F10" i="2"/>
  <c r="G10" i="2" s="1"/>
  <c r="G8" i="2"/>
  <c r="C9" i="2" l="1"/>
  <c r="G9" i="2"/>
  <c r="C10" i="2" l="1"/>
  <c r="D10" i="2" l="1"/>
  <c r="L10" i="2" s="1"/>
  <c r="D8" i="2"/>
  <c r="L8" i="2" s="1"/>
  <c r="D9" i="2"/>
  <c r="L9" i="2" s="1"/>
</calcChain>
</file>

<file path=xl/sharedStrings.xml><?xml version="1.0" encoding="utf-8"?>
<sst xmlns="http://schemas.openxmlformats.org/spreadsheetml/2006/main" count="175" uniqueCount="129">
  <si>
    <t>ENVIRONMENTAL MONITORING</t>
  </si>
  <si>
    <t>CAPPING AND RESTORATION</t>
  </si>
  <si>
    <r>
      <t>/m</t>
    </r>
    <r>
      <rPr>
        <vertAlign val="superscript"/>
        <sz val="10"/>
        <rFont val="Arial"/>
        <family val="2"/>
      </rPr>
      <t>2</t>
    </r>
  </si>
  <si>
    <t>Sub Total Capping and Restoration</t>
  </si>
  <si>
    <r>
      <t>/m</t>
    </r>
    <r>
      <rPr>
        <vertAlign val="superscript"/>
        <sz val="10"/>
        <rFont val="Arial"/>
        <family val="2"/>
      </rPr>
      <t>3</t>
    </r>
  </si>
  <si>
    <t>Post Closure</t>
  </si>
  <si>
    <t>SURFACE WATER MANAGEMENT</t>
  </si>
  <si>
    <t>/m</t>
  </si>
  <si>
    <t>PHASE OF SITE'S LIFE</t>
  </si>
  <si>
    <t xml:space="preserve">Sub- Total Annual Environmental Monitoring </t>
  </si>
  <si>
    <t>/year</t>
  </si>
  <si>
    <t>/No</t>
  </si>
  <si>
    <t>Quantity</t>
  </si>
  <si>
    <t>Year</t>
  </si>
  <si>
    <t>Active</t>
  </si>
  <si>
    <t>Annual</t>
  </si>
  <si>
    <t>Cumulative</t>
  </si>
  <si>
    <t xml:space="preserve">One-Off </t>
  </si>
  <si>
    <t>Annual Surface</t>
  </si>
  <si>
    <t xml:space="preserve">Cumulative </t>
  </si>
  <si>
    <t>Financial</t>
  </si>
  <si>
    <t>Post</t>
  </si>
  <si>
    <t>Landfill</t>
  </si>
  <si>
    <t>Environmental</t>
  </si>
  <si>
    <t xml:space="preserve"> Future</t>
  </si>
  <si>
    <t xml:space="preserve">Capping and </t>
  </si>
  <si>
    <t xml:space="preserve">Water </t>
  </si>
  <si>
    <t>Future</t>
  </si>
  <si>
    <t>Monitoring</t>
  </si>
  <si>
    <t>Closure</t>
  </si>
  <si>
    <t>Phase/</t>
  </si>
  <si>
    <t xml:space="preserve">Restoration  of </t>
  </si>
  <si>
    <t>Drainage</t>
  </si>
  <si>
    <t>Cell</t>
  </si>
  <si>
    <t>Maintenance</t>
  </si>
  <si>
    <t>NOTES</t>
  </si>
  <si>
    <t>Reports</t>
  </si>
  <si>
    <t>SW Drainage</t>
  </si>
  <si>
    <t>SECURITY</t>
  </si>
  <si>
    <t>Security and</t>
  </si>
  <si>
    <t>SPECIFIED EVENTS</t>
  </si>
  <si>
    <t xml:space="preserve">Specified </t>
  </si>
  <si>
    <t>Events</t>
  </si>
  <si>
    <t xml:space="preserve">Provision per </t>
  </si>
  <si>
    <t>m</t>
  </si>
  <si>
    <t>One-off provisions to be deleted, following review,once installations carried out.</t>
  </si>
  <si>
    <t>Total</t>
  </si>
  <si>
    <t xml:space="preserve">Existing Landfill </t>
  </si>
  <si>
    <t>Annual Replacement Cost</t>
  </si>
  <si>
    <t>Annual Environmental Performance Report</t>
  </si>
  <si>
    <t xml:space="preserve"> Monitoring</t>
  </si>
  <si>
    <t>total</t>
  </si>
  <si>
    <t>Costs</t>
  </si>
  <si>
    <t>Monitoring Costs</t>
  </si>
  <si>
    <t>Active Cells</t>
  </si>
  <si>
    <t xml:space="preserve">Phase or Year </t>
  </si>
  <si>
    <t>Final Environmental  (Sign - off) Report</t>
  </si>
  <si>
    <t>Final</t>
  </si>
  <si>
    <t>Site Report</t>
  </si>
  <si>
    <t>SITE REPORTS</t>
  </si>
  <si>
    <t>Leachate Samples</t>
  </si>
  <si>
    <t>Surface Water Testing Cost</t>
  </si>
  <si>
    <t>Groundwater Wells</t>
  </si>
  <si>
    <t xml:space="preserve">Technician Visits and LFG Monitoring </t>
  </si>
  <si>
    <t>Restoration Soils - From Stock ?</t>
  </si>
  <si>
    <t>Cultivation &amp; Seeding</t>
  </si>
  <si>
    <t>Total Length of Drain</t>
  </si>
  <si>
    <t xml:space="preserve">Length of Drains Cleared per Annum </t>
  </si>
  <si>
    <t>Maintenance of Fences and Gates</t>
  </si>
  <si>
    <t>of Site Specific Risk Assessment.</t>
  </si>
  <si>
    <t>On the existing landfill?</t>
  </si>
  <si>
    <t xml:space="preserve">How many are - </t>
  </si>
  <si>
    <t xml:space="preserve">How many do you take - </t>
  </si>
  <si>
    <t xml:space="preserve">Leachate Testing Cost </t>
  </si>
  <si>
    <t>What is your Composite Samples unit cost?</t>
  </si>
  <si>
    <t>What is your List 1 Substances unit cost?</t>
  </si>
  <si>
    <t>What is the unit cost of each survey?</t>
  </si>
  <si>
    <t>How many visits per annum does the technician make?</t>
  </si>
  <si>
    <t>What is the unit cost of each visit?</t>
  </si>
  <si>
    <t xml:space="preserve">How many Gas Wells are - </t>
  </si>
  <si>
    <t xml:space="preserve">How many Monitoring Wells are - </t>
  </si>
  <si>
    <t>What is the Maximum Area (in square metres) to be Restored ?</t>
  </si>
  <si>
    <t>What is the unit cost of each cubic metre? (No £ sign!)</t>
  </si>
  <si>
    <t>What percentage of  the total length of drains do you clear per annum?</t>
  </si>
  <si>
    <t>What is the total length of drains, in metres?</t>
  </si>
  <si>
    <t>How much does it cost to clear one metre of drain?</t>
  </si>
  <si>
    <t>How much does a metre of fencing cost? (No £ sign!)</t>
  </si>
  <si>
    <t>How many metres of fencing do you have on site?</t>
  </si>
  <si>
    <t>What percentage of construction cost do you allow for</t>
  </si>
  <si>
    <t>maintenance? (No % sign!)</t>
  </si>
  <si>
    <t>What is the expected cost of your final site report?</t>
  </si>
  <si>
    <t>What is the expected cost of your annual performance report?</t>
  </si>
  <si>
    <t>Settlement- Yearly Surveys</t>
  </si>
  <si>
    <t xml:space="preserve">How many wells do you have -  </t>
  </si>
  <si>
    <t>What is the unit cost of each well?</t>
  </si>
  <si>
    <t>What percentage of wells are replaced each year, on average?</t>
  </si>
  <si>
    <t>Leachate Pump and Wells</t>
  </si>
  <si>
    <t>Total Specified Occurrences</t>
  </si>
  <si>
    <t>Leachate Testing Cost</t>
  </si>
  <si>
    <t>Leachate List 1 Substances</t>
  </si>
  <si>
    <t xml:space="preserve">Groundwater Testing Cost </t>
  </si>
  <si>
    <t>Number of Gas Wells in Use</t>
  </si>
  <si>
    <t>Total Number of  Monitoring Wells in Use</t>
  </si>
  <si>
    <t xml:space="preserve">Total Replacement Cost </t>
  </si>
  <si>
    <t>Max Area to be Restored</t>
  </si>
  <si>
    <t xml:space="preserve">Restoration Soils from Stock </t>
  </si>
  <si>
    <t>Annual Clean out of Surface Water Drains</t>
  </si>
  <si>
    <t>Specific Risk Assessment.</t>
  </si>
  <si>
    <t>Back up information on worksheet Back-Up</t>
  </si>
  <si>
    <r>
      <t xml:space="preserve">Figures in </t>
    </r>
    <r>
      <rPr>
        <sz val="12"/>
        <color indexed="10"/>
        <rFont val="Arial"/>
        <family val="2"/>
      </rPr>
      <t>red</t>
    </r>
    <r>
      <rPr>
        <sz val="12"/>
        <rFont val="Arial"/>
        <family val="2"/>
      </rPr>
      <t xml:space="preserve"> contribute towards financial provision. </t>
    </r>
  </si>
  <si>
    <r>
      <t xml:space="preserve">Costs in </t>
    </r>
    <r>
      <rPr>
        <sz val="12"/>
        <color indexed="12"/>
        <rFont val="Arial"/>
        <family val="2"/>
      </rPr>
      <t>blue</t>
    </r>
    <r>
      <rPr>
        <sz val="12"/>
        <rFont val="Arial"/>
        <family val="2"/>
      </rPr>
      <t xml:space="preserve"> are annual numbers and contribute towards cumulative provision shown in red</t>
    </r>
  </si>
  <si>
    <t>On the rest of the site</t>
  </si>
  <si>
    <t>Existing landfill</t>
  </si>
  <si>
    <t>Final Phase/Rest of Site</t>
  </si>
  <si>
    <t>Largest Cell /Rest of Site</t>
  </si>
  <si>
    <t>Of the latest phase (assuming progressive restoration)</t>
  </si>
  <si>
    <t>Landfill Gas/Monitoring Wells combined with GW.</t>
  </si>
  <si>
    <t>To be Imported</t>
  </si>
  <si>
    <t>What is the unit cost of each sample?</t>
  </si>
  <si>
    <t>What is the cost for monitoring a single point per annum?</t>
  </si>
  <si>
    <t xml:space="preserve"> </t>
  </si>
  <si>
    <t xml:space="preserve">How many samples do you take each year? </t>
  </si>
  <si>
    <t xml:space="preserve">Specific Provision as a Result </t>
  </si>
  <si>
    <t>Please give details - insert cost details in cell E7</t>
  </si>
  <si>
    <t>If restoration is covered by</t>
  </si>
  <si>
    <t>Planning Permission - not required</t>
  </si>
  <si>
    <t>for FP purposes</t>
  </si>
  <si>
    <t>COMPLETE AS APPROPRIATE</t>
  </si>
  <si>
    <t xml:space="preserve">Specific Provision as a Result of 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</si>
</sst>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[$£-809]#,##0"/>
    <numFmt numFmtId="167" formatCode="_-* #,##0_-;\-* #,##0_-;_-* &quot;-&quot;??_-;_-@_-"/>
    <numFmt numFmtId="168" formatCode="[$£-809]#,##0.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/>
    <xf numFmtId="0" fontId="9" fillId="0" borderId="0" xfId="0" applyFont="1"/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/>
    <xf numFmtId="165" fontId="8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6" fillId="0" borderId="0" xfId="0" applyFont="1" applyBorder="1"/>
    <xf numFmtId="165" fontId="6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5" fillId="0" borderId="0" xfId="0" applyNumberFormat="1" applyFont="1" applyBorder="1"/>
    <xf numFmtId="165" fontId="0" fillId="0" borderId="0" xfId="0" applyNumberFormat="1" applyBorder="1" applyAlignment="1">
      <alignment horizontal="center"/>
    </xf>
    <xf numFmtId="0" fontId="7" fillId="0" borderId="0" xfId="0" applyFont="1" applyBorder="1"/>
    <xf numFmtId="0" fontId="3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9" fillId="0" borderId="0" xfId="0" applyFont="1" applyBorder="1"/>
    <xf numFmtId="166" fontId="5" fillId="0" borderId="0" xfId="0" applyNumberFormat="1" applyFont="1" applyBorder="1" applyAlignment="1">
      <alignment horizontal="right"/>
    </xf>
    <xf numFmtId="1" fontId="0" fillId="0" borderId="0" xfId="0" applyNumberFormat="1" applyBorder="1"/>
    <xf numFmtId="1" fontId="0" fillId="0" borderId="0" xfId="0" applyNumberFormat="1"/>
    <xf numFmtId="0" fontId="0" fillId="0" borderId="0" xfId="0" applyNumberForma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8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12" fillId="0" borderId="0" xfId="0" applyFont="1"/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/>
    <xf numFmtId="1" fontId="1" fillId="0" borderId="0" xfId="0" applyNumberFormat="1" applyFont="1"/>
    <xf numFmtId="1" fontId="1" fillId="0" borderId="0" xfId="0" applyNumberFormat="1" applyFont="1" applyBorder="1"/>
    <xf numFmtId="1" fontId="18" fillId="0" borderId="0" xfId="0" applyNumberFormat="1" applyFont="1"/>
    <xf numFmtId="165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0" fillId="0" borderId="3" xfId="0" applyBorder="1"/>
    <xf numFmtId="165" fontId="1" fillId="0" borderId="0" xfId="0" applyNumberFormat="1" applyFont="1" applyBorder="1" applyAlignment="1">
      <alignment horizontal="right"/>
    </xf>
    <xf numFmtId="0" fontId="7" fillId="0" borderId="4" xfId="0" applyFont="1" applyBorder="1"/>
    <xf numFmtId="0" fontId="12" fillId="0" borderId="0" xfId="0" applyFont="1" applyBorder="1" applyAlignment="1">
      <alignment horizontal="center"/>
    </xf>
    <xf numFmtId="8" fontId="1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2" fillId="0" borderId="5" xfId="0" applyFont="1" applyBorder="1"/>
    <xf numFmtId="0" fontId="7" fillId="0" borderId="5" xfId="0" applyFont="1" applyBorder="1"/>
    <xf numFmtId="0" fontId="0" fillId="0" borderId="5" xfId="0" applyBorder="1"/>
    <xf numFmtId="0" fontId="0" fillId="0" borderId="0" xfId="0" applyFill="1"/>
    <xf numFmtId="0" fontId="0" fillId="2" borderId="0" xfId="0" applyFill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164" fontId="0" fillId="0" borderId="9" xfId="0" applyNumberFormat="1" applyBorder="1"/>
    <xf numFmtId="1" fontId="0" fillId="0" borderId="5" xfId="0" applyNumberFormat="1" applyBorder="1"/>
    <xf numFmtId="3" fontId="0" fillId="0" borderId="9" xfId="0" applyNumberFormat="1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0" fillId="0" borderId="5" xfId="0" applyNumberFormat="1" applyBorder="1"/>
    <xf numFmtId="0" fontId="0" fillId="0" borderId="9" xfId="0" applyNumberFormat="1" applyBorder="1" applyAlignment="1">
      <alignment horizontal="right"/>
    </xf>
    <xf numFmtId="0" fontId="9" fillId="0" borderId="5" xfId="0" applyFont="1" applyBorder="1"/>
    <xf numFmtId="0" fontId="8" fillId="0" borderId="5" xfId="0" applyFont="1" applyBorder="1"/>
    <xf numFmtId="165" fontId="8" fillId="0" borderId="9" xfId="0" applyNumberFormat="1" applyFont="1" applyBorder="1" applyAlignment="1">
      <alignment horizontal="right"/>
    </xf>
    <xf numFmtId="0" fontId="4" fillId="0" borderId="5" xfId="0" applyFont="1" applyBorder="1"/>
    <xf numFmtId="0" fontId="5" fillId="0" borderId="5" xfId="0" applyFont="1" applyBorder="1"/>
    <xf numFmtId="165" fontId="5" fillId="0" borderId="9" xfId="0" applyNumberFormat="1" applyFont="1" applyBorder="1" applyAlignment="1">
      <alignment horizontal="right"/>
    </xf>
    <xf numFmtId="0" fontId="6" fillId="0" borderId="5" xfId="0" applyFont="1" applyBorder="1"/>
    <xf numFmtId="164" fontId="4" fillId="0" borderId="9" xfId="0" applyNumberFormat="1" applyFont="1" applyBorder="1"/>
    <xf numFmtId="165" fontId="0" fillId="0" borderId="9" xfId="0" applyNumberFormat="1" applyBorder="1"/>
    <xf numFmtId="1" fontId="1" fillId="0" borderId="5" xfId="0" applyNumberFormat="1" applyFont="1" applyBorder="1"/>
    <xf numFmtId="166" fontId="5" fillId="0" borderId="9" xfId="0" applyNumberFormat="1" applyFont="1" applyBorder="1" applyAlignment="1">
      <alignment horizontal="right"/>
    </xf>
    <xf numFmtId="164" fontId="1" fillId="0" borderId="9" xfId="0" applyNumberFormat="1" applyFont="1" applyBorder="1"/>
    <xf numFmtId="164" fontId="16" fillId="0" borderId="9" xfId="0" applyNumberFormat="1" applyFont="1" applyBorder="1"/>
    <xf numFmtId="0" fontId="2" fillId="0" borderId="5" xfId="0" applyFont="1" applyFill="1" applyBorder="1"/>
    <xf numFmtId="0" fontId="1" fillId="0" borderId="5" xfId="0" applyFont="1" applyBorder="1"/>
    <xf numFmtId="165" fontId="1" fillId="0" borderId="9" xfId="0" applyNumberFormat="1" applyFont="1" applyBorder="1" applyAlignment="1">
      <alignment horizontal="right"/>
    </xf>
    <xf numFmtId="0" fontId="0" fillId="0" borderId="10" xfId="0" applyBorder="1"/>
    <xf numFmtId="164" fontId="0" fillId="0" borderId="11" xfId="0" applyNumberFormat="1" applyBorder="1"/>
    <xf numFmtId="0" fontId="0" fillId="0" borderId="11" xfId="0" applyBorder="1"/>
    <xf numFmtId="1" fontId="1" fillId="0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Border="1"/>
    <xf numFmtId="0" fontId="0" fillId="0" borderId="0" xfId="0" applyAlignment="1"/>
    <xf numFmtId="0" fontId="2" fillId="0" borderId="0" xfId="0" applyFont="1" applyBorder="1" applyAlignment="1"/>
    <xf numFmtId="43" fontId="0" fillId="2" borderId="0" xfId="1" applyFont="1" applyFill="1"/>
    <xf numFmtId="1" fontId="0" fillId="0" borderId="0" xfId="0" applyNumberForma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7" fontId="0" fillId="2" borderId="0" xfId="1" applyNumberFormat="1" applyFont="1" applyFill="1"/>
    <xf numFmtId="7" fontId="0" fillId="0" borderId="0" xfId="1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7" fontId="7" fillId="2" borderId="0" xfId="1" applyNumberFormat="1" applyFont="1" applyFill="1"/>
    <xf numFmtId="7" fontId="0" fillId="2" borderId="0" xfId="1" applyNumberFormat="1" applyFont="1" applyFill="1"/>
    <xf numFmtId="164" fontId="0" fillId="2" borderId="0" xfId="0" applyNumberFormat="1" applyFill="1"/>
    <xf numFmtId="44" fontId="0" fillId="2" borderId="0" xfId="1" applyNumberFormat="1" applyFont="1" applyFill="1"/>
    <xf numFmtId="164" fontId="0" fillId="2" borderId="0" xfId="1" applyNumberFormat="1" applyFont="1" applyFill="1"/>
    <xf numFmtId="9" fontId="7" fillId="0" borderId="0" xfId="0" applyNumberFormat="1" applyFont="1" applyFill="1" applyBorder="1"/>
    <xf numFmtId="1" fontId="1" fillId="0" borderId="9" xfId="0" applyNumberFormat="1" applyFont="1" applyFill="1" applyBorder="1" applyAlignment="1">
      <alignment horizontal="right"/>
    </xf>
    <xf numFmtId="167" fontId="0" fillId="0" borderId="0" xfId="1" applyNumberFormat="1" applyFont="1"/>
    <xf numFmtId="167" fontId="0" fillId="0" borderId="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64" fontId="4" fillId="0" borderId="0" xfId="1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4" fontId="0" fillId="0" borderId="22" xfId="0" applyNumberFormat="1" applyBorder="1"/>
    <xf numFmtId="165" fontId="13" fillId="0" borderId="0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6" fontId="14" fillId="0" borderId="0" xfId="0" applyNumberFormat="1" applyFont="1" applyBorder="1" applyAlignment="1">
      <alignment horizontal="center"/>
    </xf>
    <xf numFmtId="6" fontId="14" fillId="0" borderId="11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0" borderId="22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4" fillId="2" borderId="23" xfId="1" applyNumberFormat="1" applyFont="1" applyFill="1" applyBorder="1"/>
    <xf numFmtId="1" fontId="4" fillId="0" borderId="0" xfId="0" applyNumberFormat="1" applyFont="1" applyBorder="1"/>
    <xf numFmtId="0" fontId="7" fillId="0" borderId="0" xfId="0" applyNumberFormat="1" applyFont="1" applyAlignment="1">
      <alignment horizontal="center"/>
    </xf>
    <xf numFmtId="0" fontId="17" fillId="0" borderId="0" xfId="0" applyFont="1"/>
    <xf numFmtId="164" fontId="2" fillId="0" borderId="7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978755</xdr:colOff>
      <xdr:row>21</xdr:row>
      <xdr:rowOff>58821</xdr:rowOff>
    </xdr:from>
    <xdr:to>
      <xdr:col>11</xdr:col>
      <xdr:colOff>806609</xdr:colOff>
      <xdr:row>25</xdr:row>
      <xdr:rowOff>62060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5328505" y="4297446"/>
          <a:ext cx="10432354" cy="6858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20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000500"/>
          <a:ext cx="13716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127002</xdr:colOff>
      <xdr:row>18</xdr:row>
      <xdr:rowOff>31750</xdr:rowOff>
    </xdr:from>
    <xdr:to>
      <xdr:col>27</xdr:col>
      <xdr:colOff>304106</xdr:colOff>
      <xdr:row>22</xdr:row>
      <xdr:rowOff>82614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8620127" y="3254375"/>
          <a:ext cx="10432354" cy="685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19</xdr:row>
      <xdr:rowOff>0</xdr:rowOff>
    </xdr:from>
    <xdr:to>
      <xdr:col>27</xdr:col>
      <xdr:colOff>97729</xdr:colOff>
      <xdr:row>23</xdr:row>
      <xdr:rowOff>50864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6381750" y="3016250"/>
          <a:ext cx="10432354" cy="685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21</xdr:row>
      <xdr:rowOff>15875</xdr:rowOff>
    </xdr:from>
    <xdr:to>
      <xdr:col>21</xdr:col>
      <xdr:colOff>497779</xdr:colOff>
      <xdr:row>25</xdr:row>
      <xdr:rowOff>54039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2921000" y="3349625"/>
          <a:ext cx="10324404" cy="6731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476251</xdr:colOff>
      <xdr:row>18</xdr:row>
      <xdr:rowOff>127000</xdr:rowOff>
    </xdr:from>
    <xdr:to>
      <xdr:col>21</xdr:col>
      <xdr:colOff>485080</xdr:colOff>
      <xdr:row>23</xdr:row>
      <xdr:rowOff>6414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2889251" y="2984500"/>
          <a:ext cx="10343454" cy="6731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18</xdr:row>
      <xdr:rowOff>95250</xdr:rowOff>
    </xdr:from>
    <xdr:to>
      <xdr:col>21</xdr:col>
      <xdr:colOff>339029</xdr:colOff>
      <xdr:row>22</xdr:row>
      <xdr:rowOff>133414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2698750" y="2952750"/>
          <a:ext cx="10324404" cy="6731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1682751</xdr:colOff>
      <xdr:row>18</xdr:row>
      <xdr:rowOff>47625</xdr:rowOff>
    </xdr:from>
    <xdr:to>
      <xdr:col>15</xdr:col>
      <xdr:colOff>380305</xdr:colOff>
      <xdr:row>22</xdr:row>
      <xdr:rowOff>85789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2286001" y="2936875"/>
          <a:ext cx="10333929" cy="6731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16</xdr:row>
      <xdr:rowOff>126999</xdr:rowOff>
    </xdr:from>
    <xdr:to>
      <xdr:col>20</xdr:col>
      <xdr:colOff>212028</xdr:colOff>
      <xdr:row>21</xdr:row>
      <xdr:rowOff>6413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3399">
          <a:off x="2031999" y="2666999"/>
          <a:ext cx="10324404" cy="673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P22"/>
  <sheetViews>
    <sheetView tabSelected="1" zoomScale="60" zoomScaleNormal="60" zoomScaleSheetLayoutView="100" workbookViewId="0">
      <selection activeCell="N2" sqref="N2"/>
    </sheetView>
  </sheetViews>
  <sheetFormatPr defaultColWidth="9.140625" defaultRowHeight="12.75" x14ac:dyDescent="0.2"/>
  <cols>
    <col min="1" max="1" width="11.5703125" style="38" customWidth="1"/>
    <col min="2" max="2" width="34.140625" style="38" customWidth="1"/>
    <col min="3" max="3" width="19.42578125" style="39" customWidth="1"/>
    <col min="4" max="4" width="24.7109375" style="40" customWidth="1"/>
    <col min="5" max="5" width="21.28515625" style="40" customWidth="1"/>
    <col min="6" max="6" width="20.42578125" style="39" customWidth="1"/>
    <col min="7" max="7" width="18.7109375" style="40" customWidth="1"/>
    <col min="8" max="9" width="20.28515625" style="40" customWidth="1"/>
    <col min="10" max="11" width="16.5703125" style="40" customWidth="1"/>
    <col min="12" max="12" width="21.140625" style="44" customWidth="1"/>
    <col min="13" max="16384" width="9.140625" style="43"/>
  </cols>
  <sheetData>
    <row r="1" spans="1:250" ht="13.5" thickBot="1" x14ac:dyDescent="0.25">
      <c r="A1" s="168">
        <v>1</v>
      </c>
      <c r="B1" s="38">
        <f>A1+1</f>
        <v>2</v>
      </c>
      <c r="C1" s="38">
        <f>B1+1</f>
        <v>3</v>
      </c>
      <c r="D1" s="38">
        <f>C1+1</f>
        <v>4</v>
      </c>
      <c r="E1" s="38">
        <f>D1+1</f>
        <v>5</v>
      </c>
      <c r="F1" s="38">
        <v>6</v>
      </c>
      <c r="G1" s="38">
        <v>7</v>
      </c>
      <c r="H1" s="38">
        <v>12</v>
      </c>
      <c r="I1" s="38"/>
      <c r="J1" s="38">
        <v>13</v>
      </c>
      <c r="K1" s="38">
        <v>14</v>
      </c>
      <c r="L1" s="38">
        <v>15</v>
      </c>
    </row>
    <row r="2" spans="1:250" ht="16.5" customHeight="1" x14ac:dyDescent="0.25">
      <c r="A2" s="108" t="s">
        <v>13</v>
      </c>
      <c r="B2" s="109" t="s">
        <v>14</v>
      </c>
      <c r="C2" s="110" t="s">
        <v>15</v>
      </c>
      <c r="D2" s="111" t="s">
        <v>16</v>
      </c>
      <c r="E2" s="111" t="s">
        <v>17</v>
      </c>
      <c r="F2" s="110" t="s">
        <v>18</v>
      </c>
      <c r="G2" s="111" t="s">
        <v>19</v>
      </c>
      <c r="H2" s="111" t="s">
        <v>16</v>
      </c>
      <c r="I2" s="112" t="s">
        <v>57</v>
      </c>
      <c r="J2" s="112" t="s">
        <v>41</v>
      </c>
      <c r="K2" s="112" t="s">
        <v>19</v>
      </c>
      <c r="L2" s="113" t="s">
        <v>46</v>
      </c>
    </row>
    <row r="3" spans="1:250" ht="15.75" x14ac:dyDescent="0.25">
      <c r="A3" s="114" t="s">
        <v>21</v>
      </c>
      <c r="B3" s="34" t="s">
        <v>22</v>
      </c>
      <c r="C3" s="35" t="s">
        <v>23</v>
      </c>
      <c r="D3" s="47" t="s">
        <v>24</v>
      </c>
      <c r="E3" s="47" t="s">
        <v>25</v>
      </c>
      <c r="F3" s="35" t="s">
        <v>26</v>
      </c>
      <c r="G3" s="47" t="s">
        <v>27</v>
      </c>
      <c r="H3" s="47" t="s">
        <v>15</v>
      </c>
      <c r="I3" s="48" t="s">
        <v>58</v>
      </c>
      <c r="J3" s="48" t="s">
        <v>42</v>
      </c>
      <c r="K3" s="48" t="s">
        <v>39</v>
      </c>
      <c r="L3" s="115" t="s">
        <v>20</v>
      </c>
    </row>
    <row r="4" spans="1:250" ht="15.75" x14ac:dyDescent="0.25">
      <c r="A4" s="114" t="s">
        <v>29</v>
      </c>
      <c r="B4" s="34" t="s">
        <v>30</v>
      </c>
      <c r="C4" s="35" t="s">
        <v>28</v>
      </c>
      <c r="D4" s="47" t="s">
        <v>23</v>
      </c>
      <c r="E4" s="49" t="s">
        <v>31</v>
      </c>
      <c r="F4" s="35" t="s">
        <v>32</v>
      </c>
      <c r="G4" s="47" t="s">
        <v>37</v>
      </c>
      <c r="H4" s="48" t="s">
        <v>50</v>
      </c>
      <c r="I4" s="48"/>
      <c r="J4" s="48"/>
      <c r="K4" s="48" t="s">
        <v>34</v>
      </c>
      <c r="L4" s="115" t="s">
        <v>43</v>
      </c>
    </row>
    <row r="5" spans="1:250" ht="16.5" thickBot="1" x14ac:dyDescent="0.3">
      <c r="A5" s="116"/>
      <c r="B5" s="117" t="s">
        <v>33</v>
      </c>
      <c r="C5" s="118" t="s">
        <v>52</v>
      </c>
      <c r="D5" s="119" t="s">
        <v>53</v>
      </c>
      <c r="E5" s="119" t="s">
        <v>54</v>
      </c>
      <c r="F5" s="118" t="s">
        <v>34</v>
      </c>
      <c r="G5" s="119" t="s">
        <v>34</v>
      </c>
      <c r="H5" s="120" t="s">
        <v>36</v>
      </c>
      <c r="I5" s="120"/>
      <c r="J5" s="120"/>
      <c r="K5" s="120"/>
      <c r="L5" s="121" t="s">
        <v>55</v>
      </c>
    </row>
    <row r="6" spans="1:250" ht="18.75" customHeight="1" x14ac:dyDescent="0.25">
      <c r="A6" s="104"/>
      <c r="B6" s="103" t="s">
        <v>112</v>
      </c>
      <c r="C6" s="157">
        <f>('Back-up'!F17+'Back-up'!F22)</f>
        <v>0</v>
      </c>
      <c r="D6" s="159">
        <f>(C6*3)</f>
        <v>0</v>
      </c>
      <c r="E6" s="159">
        <f>'Back-up'!$F$30</f>
        <v>0</v>
      </c>
      <c r="F6" s="157">
        <f>'Back-up'!F36</f>
        <v>0</v>
      </c>
      <c r="G6" s="159">
        <f>F6*3</f>
        <v>0</v>
      </c>
      <c r="H6" s="161">
        <f>3*'Back-up'!F$52</f>
        <v>0</v>
      </c>
      <c r="I6" s="161">
        <f>+'Back-up'!H$50</f>
        <v>0</v>
      </c>
      <c r="J6" s="161">
        <f>'Back-up'!H$46</f>
        <v>0</v>
      </c>
      <c r="K6" s="161">
        <f>3*'Back-up'!H$40</f>
        <v>0</v>
      </c>
      <c r="L6" s="163">
        <f>D6+E6+G6+H6+I6+J6+K6</f>
        <v>0</v>
      </c>
    </row>
    <row r="7" spans="1:250" ht="18.75" customHeight="1" x14ac:dyDescent="0.25">
      <c r="A7" s="104"/>
      <c r="B7" s="103" t="s">
        <v>113</v>
      </c>
      <c r="C7" s="157">
        <f>('Back-up'!G17+'Back-up'!G22)+C6</f>
        <v>0</v>
      </c>
      <c r="D7" s="159">
        <f>(C7*3)</f>
        <v>0</v>
      </c>
      <c r="E7" s="159">
        <f>'Back-up'!F30+'Back-up'!G30</f>
        <v>0</v>
      </c>
      <c r="F7" s="157">
        <f>'Back-up'!G36</f>
        <v>0</v>
      </c>
      <c r="G7" s="159">
        <f>F7*3</f>
        <v>0</v>
      </c>
      <c r="H7" s="161">
        <f>3*'Back-up'!F$52</f>
        <v>0</v>
      </c>
      <c r="I7" s="161">
        <f>+'Back-up'!H$50</f>
        <v>0</v>
      </c>
      <c r="J7" s="161">
        <f>'Back-up'!H$46</f>
        <v>0</v>
      </c>
      <c r="K7" s="161">
        <f>3*'Back-up'!H$40</f>
        <v>0</v>
      </c>
      <c r="L7" s="163">
        <f>D7+E7+G7+H7+I7+J7+K7</f>
        <v>0</v>
      </c>
    </row>
    <row r="8" spans="1:250" s="25" customFormat="1" ht="15.75" x14ac:dyDescent="0.25">
      <c r="A8" s="104">
        <v>1</v>
      </c>
      <c r="B8" s="66"/>
      <c r="C8" s="157">
        <f>+C7</f>
        <v>0</v>
      </c>
      <c r="D8" s="159">
        <f>SUM(C8:C10)</f>
        <v>0</v>
      </c>
      <c r="E8" s="159">
        <f>+'Back-up'!G30</f>
        <v>0</v>
      </c>
      <c r="F8" s="157">
        <f>+F7</f>
        <v>0</v>
      </c>
      <c r="G8" s="159">
        <f>SUM(F8:F10)</f>
        <v>0</v>
      </c>
      <c r="H8" s="161">
        <f>(4-A8)*'Back-up'!F$52</f>
        <v>0</v>
      </c>
      <c r="I8" s="161">
        <f>+'Back-up'!H$50</f>
        <v>0</v>
      </c>
      <c r="J8" s="161">
        <f>'Back-up'!H$46</f>
        <v>0</v>
      </c>
      <c r="K8" s="161">
        <f>(4-A8)*'Back-up'!H$40</f>
        <v>0</v>
      </c>
      <c r="L8" s="163">
        <f>D8+E8+G8+H8+I8+J8+K8</f>
        <v>0</v>
      </c>
    </row>
    <row r="9" spans="1:250" s="25" customFormat="1" ht="15.75" x14ac:dyDescent="0.25">
      <c r="A9" s="104">
        <f>A8+1</f>
        <v>2</v>
      </c>
      <c r="B9" s="66"/>
      <c r="C9" s="157">
        <f>C8</f>
        <v>0</v>
      </c>
      <c r="D9" s="159">
        <f>SUM(C9:C10)</f>
        <v>0</v>
      </c>
      <c r="E9" s="159"/>
      <c r="F9" s="157">
        <f>F8</f>
        <v>0</v>
      </c>
      <c r="G9" s="159">
        <f>SUM(F9:F10)</f>
        <v>0</v>
      </c>
      <c r="H9" s="161">
        <f>(4-A9)*'Back-up'!F$52</f>
        <v>0</v>
      </c>
      <c r="I9" s="161">
        <f>+'Back-up'!H$50</f>
        <v>0</v>
      </c>
      <c r="J9" s="161">
        <f>'Back-up'!H$46</f>
        <v>0</v>
      </c>
      <c r="K9" s="161">
        <f>(4-A9)*'Back-up'!H$40</f>
        <v>0</v>
      </c>
      <c r="L9" s="163">
        <f>D9+E9+G9+H9+I9+J9+K9</f>
        <v>0</v>
      </c>
    </row>
    <row r="10" spans="1:250" s="25" customFormat="1" ht="15.75" x14ac:dyDescent="0.25">
      <c r="A10" s="104">
        <f>A9+1</f>
        <v>3</v>
      </c>
      <c r="B10" s="66"/>
      <c r="C10" s="157">
        <f>C9</f>
        <v>0</v>
      </c>
      <c r="D10" s="159">
        <f>SUM(C10)</f>
        <v>0</v>
      </c>
      <c r="E10" s="159"/>
      <c r="F10" s="157">
        <f>F9</f>
        <v>0</v>
      </c>
      <c r="G10" s="159">
        <f>SUM(F10)</f>
        <v>0</v>
      </c>
      <c r="H10" s="161">
        <f>(4-A10)*'Back-up'!F$52</f>
        <v>0</v>
      </c>
      <c r="I10" s="161">
        <f>+'Back-up'!H$50</f>
        <v>0</v>
      </c>
      <c r="J10" s="161">
        <f>'Back-up'!H$46</f>
        <v>0</v>
      </c>
      <c r="K10" s="161">
        <f>(4-A10)*'Back-up'!H$40</f>
        <v>0</v>
      </c>
      <c r="L10" s="163">
        <f>D10+E10+G10+H10+I10+J10+K10</f>
        <v>0</v>
      </c>
    </row>
    <row r="11" spans="1:250" s="65" customFormat="1" ht="16.5" thickBot="1" x14ac:dyDescent="0.3">
      <c r="A11" s="105"/>
      <c r="B11" s="106"/>
      <c r="C11" s="158"/>
      <c r="D11" s="160"/>
      <c r="E11" s="107"/>
      <c r="F11" s="158"/>
      <c r="G11" s="160"/>
      <c r="H11" s="162"/>
      <c r="I11" s="162"/>
      <c r="J11" s="162"/>
      <c r="K11" s="162"/>
      <c r="L11" s="16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</row>
    <row r="12" spans="1:250" s="25" customFormat="1" ht="15.75" x14ac:dyDescent="0.25">
      <c r="A12" s="66"/>
      <c r="B12" s="66"/>
      <c r="C12" s="37"/>
      <c r="D12" s="51"/>
      <c r="E12" s="51"/>
      <c r="F12" s="37"/>
      <c r="G12" s="51"/>
      <c r="H12" s="50"/>
      <c r="I12" s="50"/>
      <c r="J12" s="50"/>
      <c r="K12" s="50"/>
      <c r="L12" s="67"/>
    </row>
    <row r="13" spans="1:250" s="25" customFormat="1" ht="15.75" x14ac:dyDescent="0.25">
      <c r="A13" s="66"/>
      <c r="B13" s="66"/>
      <c r="C13" s="37"/>
      <c r="D13" s="51"/>
      <c r="E13" s="51"/>
      <c r="F13" s="37"/>
      <c r="G13" s="51"/>
      <c r="H13" s="50"/>
      <c r="I13" s="50"/>
      <c r="J13" s="50"/>
      <c r="K13" s="50"/>
      <c r="L13" s="67"/>
    </row>
    <row r="14" spans="1:250" s="25" customFormat="1" ht="15.75" x14ac:dyDescent="0.25">
      <c r="A14" s="66"/>
      <c r="B14" s="66"/>
      <c r="C14" s="37"/>
      <c r="D14" s="51"/>
      <c r="E14" s="51"/>
      <c r="F14" s="37"/>
      <c r="G14" s="51"/>
      <c r="H14" s="50"/>
      <c r="I14" s="50"/>
      <c r="J14" s="50"/>
      <c r="K14" s="50"/>
      <c r="L14" s="67"/>
    </row>
    <row r="15" spans="1:250" x14ac:dyDescent="0.2">
      <c r="L15" s="41"/>
    </row>
    <row r="16" spans="1:250" ht="15.75" x14ac:dyDescent="0.25">
      <c r="B16" s="42" t="s">
        <v>35</v>
      </c>
      <c r="C16" s="54" t="s">
        <v>108</v>
      </c>
      <c r="D16" s="54"/>
      <c r="E16" s="54"/>
      <c r="F16" s="4"/>
      <c r="G16" s="3"/>
    </row>
    <row r="17" spans="1:12" ht="15" x14ac:dyDescent="0.2">
      <c r="A17" s="36"/>
      <c r="B17" s="36">
        <v>1</v>
      </c>
      <c r="C17" s="46" t="s">
        <v>109</v>
      </c>
      <c r="D17" s="46"/>
      <c r="E17" s="46"/>
      <c r="F17" s="46"/>
      <c r="G17" s="46"/>
    </row>
    <row r="18" spans="1:12" ht="15" x14ac:dyDescent="0.2">
      <c r="A18" s="36"/>
      <c r="B18" s="36">
        <v>2</v>
      </c>
      <c r="C18" s="46" t="s">
        <v>110</v>
      </c>
      <c r="D18" s="46"/>
      <c r="E18" s="46"/>
      <c r="F18" s="46"/>
      <c r="G18" s="46"/>
    </row>
    <row r="19" spans="1:12" ht="15" x14ac:dyDescent="0.2">
      <c r="A19" s="36"/>
      <c r="B19" s="36">
        <v>3</v>
      </c>
      <c r="C19" s="46" t="s">
        <v>45</v>
      </c>
      <c r="D19" s="46"/>
      <c r="E19" s="46"/>
      <c r="F19" s="46"/>
      <c r="G19" s="46"/>
    </row>
    <row r="20" spans="1:12" ht="15" x14ac:dyDescent="0.2">
      <c r="A20" s="36"/>
      <c r="B20" s="36"/>
      <c r="C20" s="46"/>
      <c r="D20" s="46"/>
      <c r="E20" s="46"/>
      <c r="F20" s="46"/>
      <c r="G20" s="46"/>
    </row>
    <row r="21" spans="1:12" ht="15" x14ac:dyDescent="0.2">
      <c r="B21" s="36"/>
      <c r="C21" s="46"/>
      <c r="D21" s="46"/>
      <c r="E21" s="46"/>
      <c r="F21" s="46"/>
      <c r="G21" s="46"/>
    </row>
    <row r="22" spans="1:12" ht="15.75" x14ac:dyDescent="0.25">
      <c r="A22" s="36"/>
      <c r="B22" s="36"/>
      <c r="C22" s="46"/>
      <c r="D22" s="46"/>
      <c r="E22" s="46"/>
      <c r="F22" s="46"/>
      <c r="G22" s="46"/>
      <c r="H22" s="45"/>
      <c r="I22" s="45"/>
      <c r="J22" s="45"/>
      <c r="K22" s="45"/>
      <c r="L22" s="4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55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T81"/>
  <sheetViews>
    <sheetView topLeftCell="A4" zoomScale="60" zoomScaleNormal="60" workbookViewId="0">
      <selection activeCell="K20" sqref="K20"/>
    </sheetView>
  </sheetViews>
  <sheetFormatPr defaultRowHeight="12.75" x14ac:dyDescent="0.2"/>
  <cols>
    <col min="2" max="2" width="41.42578125" customWidth="1"/>
    <col min="3" max="3" width="9.140625" style="2" bestFit="1" customWidth="1"/>
    <col min="4" max="4" width="10.140625" customWidth="1"/>
    <col min="5" max="5" width="11.7109375" hidden="1" customWidth="1"/>
    <col min="6" max="6" width="12.140625" style="1" bestFit="1" customWidth="1"/>
    <col min="7" max="7" width="12.140625" style="1" customWidth="1"/>
    <col min="8" max="8" width="15.140625" style="2" customWidth="1"/>
  </cols>
  <sheetData>
    <row r="1" spans="1:8" x14ac:dyDescent="0.2">
      <c r="A1" s="53"/>
    </row>
    <row r="2" spans="1:8" ht="13.5" thickBot="1" x14ac:dyDescent="0.25"/>
    <row r="3" spans="1:8" ht="39.950000000000003" customHeight="1" x14ac:dyDescent="0.2">
      <c r="B3" s="74" t="s">
        <v>8</v>
      </c>
      <c r="C3" s="170"/>
      <c r="D3" s="170"/>
      <c r="E3" s="170"/>
      <c r="F3" s="75" t="s">
        <v>47</v>
      </c>
      <c r="G3" s="75" t="s">
        <v>114</v>
      </c>
      <c r="H3" s="76" t="s">
        <v>5</v>
      </c>
    </row>
    <row r="4" spans="1:8" x14ac:dyDescent="0.2">
      <c r="B4" s="71"/>
      <c r="C4" s="5"/>
      <c r="D4" s="9" t="s">
        <v>12</v>
      </c>
      <c r="E4" s="6"/>
      <c r="F4" s="7"/>
      <c r="G4" s="7"/>
      <c r="H4" s="77"/>
    </row>
    <row r="5" spans="1:8" x14ac:dyDescent="0.2">
      <c r="B5" s="69" t="s">
        <v>0</v>
      </c>
      <c r="C5" s="8"/>
      <c r="D5" s="9"/>
      <c r="E5" s="9"/>
      <c r="F5" s="10"/>
      <c r="G5" s="10"/>
      <c r="H5" s="77"/>
    </row>
    <row r="6" spans="1:8" x14ac:dyDescent="0.2">
      <c r="B6" s="69"/>
      <c r="C6" s="8"/>
      <c r="D6" s="9"/>
      <c r="E6" s="9"/>
      <c r="F6" s="10"/>
      <c r="G6" s="10"/>
      <c r="H6" s="77"/>
    </row>
    <row r="7" spans="1:8" s="32" customFormat="1" x14ac:dyDescent="0.2">
      <c r="B7" s="78" t="s">
        <v>96</v>
      </c>
      <c r="C7" s="31"/>
      <c r="D7" s="31" t="s">
        <v>11</v>
      </c>
      <c r="E7" s="31"/>
      <c r="F7" s="127">
        <f>+'Environmental Monitoring'!H5</f>
        <v>0</v>
      </c>
      <c r="G7" s="127">
        <f>+'Environmental Monitoring'!H6</f>
        <v>0</v>
      </c>
      <c r="H7" s="79">
        <f>SUM(F7:G7)</f>
        <v>0</v>
      </c>
    </row>
    <row r="8" spans="1:8" s="32" customFormat="1" x14ac:dyDescent="0.2">
      <c r="B8" s="78" t="s">
        <v>60</v>
      </c>
      <c r="C8" s="31"/>
      <c r="D8" s="31" t="s">
        <v>11</v>
      </c>
      <c r="E8" s="31"/>
      <c r="F8" s="127">
        <f>+'Environmental Monitoring'!H9</f>
        <v>0</v>
      </c>
      <c r="G8" s="127">
        <f>+'Environmental Monitoring'!H10</f>
        <v>0</v>
      </c>
      <c r="H8" s="79">
        <f>SUM(F8:G8)</f>
        <v>0</v>
      </c>
    </row>
    <row r="9" spans="1:8" x14ac:dyDescent="0.2">
      <c r="B9" s="71" t="s">
        <v>98</v>
      </c>
      <c r="C9" s="5"/>
      <c r="D9" s="18" t="s">
        <v>10</v>
      </c>
      <c r="E9" s="6"/>
      <c r="F9" s="131">
        <f>+'Environmental Monitoring'!$H$13*'Back-up'!F8</f>
        <v>0</v>
      </c>
      <c r="G9" s="131">
        <f>+'Environmental Monitoring'!$H$13*'Back-up'!G8</f>
        <v>0</v>
      </c>
      <c r="H9" s="152">
        <f>SUM(F9:G9)</f>
        <v>0</v>
      </c>
    </row>
    <row r="10" spans="1:8" x14ac:dyDescent="0.2">
      <c r="B10" s="71" t="s">
        <v>99</v>
      </c>
      <c r="C10" s="5"/>
      <c r="D10" s="18" t="s">
        <v>10</v>
      </c>
      <c r="E10" s="6"/>
      <c r="F10" s="131">
        <f>+'Environmental Monitoring'!$H$14*'Back-up'!F8</f>
        <v>0</v>
      </c>
      <c r="G10" s="131">
        <f>+'Environmental Monitoring'!$H$14*'Back-up'!G8</f>
        <v>0</v>
      </c>
      <c r="H10" s="152">
        <f>SUM(F10:G10)</f>
        <v>0</v>
      </c>
    </row>
    <row r="11" spans="1:8" x14ac:dyDescent="0.2">
      <c r="B11" s="71" t="s">
        <v>61</v>
      </c>
      <c r="C11" s="5"/>
      <c r="D11" s="18" t="s">
        <v>10</v>
      </c>
      <c r="E11" s="6"/>
      <c r="F11" s="131">
        <f>+'Environmental Monitoring'!H17*'Environmental Monitoring'!H18</f>
        <v>0</v>
      </c>
      <c r="G11" s="131">
        <f>+F11</f>
        <v>0</v>
      </c>
      <c r="H11" s="152">
        <f>+F11</f>
        <v>0</v>
      </c>
    </row>
    <row r="12" spans="1:8" s="32" customFormat="1" x14ac:dyDescent="0.2">
      <c r="B12" s="78" t="s">
        <v>62</v>
      </c>
      <c r="C12" s="31"/>
      <c r="D12" s="31" t="s">
        <v>11</v>
      </c>
      <c r="E12" s="31"/>
      <c r="F12" s="127">
        <f>+'Environmental Monitoring'!H21</f>
        <v>0</v>
      </c>
      <c r="G12" s="127">
        <f>+'Environmental Monitoring'!H22</f>
        <v>0</v>
      </c>
      <c r="H12" s="79">
        <f>SUM(F12:G12)</f>
        <v>0</v>
      </c>
    </row>
    <row r="13" spans="1:8" x14ac:dyDescent="0.2">
      <c r="B13" s="71" t="s">
        <v>100</v>
      </c>
      <c r="C13" s="5"/>
      <c r="D13" s="18" t="s">
        <v>10</v>
      </c>
      <c r="E13" s="6"/>
      <c r="F13" s="132">
        <f>+F12*'Environmental Monitoring'!$H$23</f>
        <v>0</v>
      </c>
      <c r="G13" s="132">
        <f>+G12*'Environmental Monitoring'!$H$23</f>
        <v>0</v>
      </c>
      <c r="H13" s="152">
        <f>SUM(F13:G13)</f>
        <v>0</v>
      </c>
    </row>
    <row r="14" spans="1:8" x14ac:dyDescent="0.2">
      <c r="B14" s="71" t="s">
        <v>92</v>
      </c>
      <c r="C14" s="5"/>
      <c r="D14" s="18" t="s">
        <v>10</v>
      </c>
      <c r="E14" s="6"/>
      <c r="F14" s="132">
        <f>+'Environmental Monitoring'!H26</f>
        <v>0</v>
      </c>
      <c r="G14" s="132">
        <f>+'Environmental Monitoring'!H27</f>
        <v>0</v>
      </c>
      <c r="H14" s="133">
        <f>+F14</f>
        <v>0</v>
      </c>
    </row>
    <row r="15" spans="1:8" x14ac:dyDescent="0.2">
      <c r="B15" s="71" t="s">
        <v>63</v>
      </c>
      <c r="C15" s="5"/>
      <c r="D15" s="18" t="s">
        <v>10</v>
      </c>
      <c r="E15" s="6"/>
      <c r="F15" s="132">
        <f>+'Environmental Monitoring'!$H$30*'Environmental Monitoring'!$H$31</f>
        <v>0</v>
      </c>
      <c r="G15" s="132">
        <v>0</v>
      </c>
      <c r="H15" s="133">
        <f>+F15</f>
        <v>0</v>
      </c>
    </row>
    <row r="16" spans="1:8" s="53" customFormat="1" x14ac:dyDescent="0.2">
      <c r="B16" s="81"/>
      <c r="C16" s="52"/>
      <c r="D16" s="52"/>
      <c r="E16" s="52"/>
      <c r="F16" s="33"/>
      <c r="G16" s="33"/>
      <c r="H16" s="82"/>
    </row>
    <row r="17" spans="2:202" s="4" customFormat="1" x14ac:dyDescent="0.2">
      <c r="B17" s="83" t="s">
        <v>9</v>
      </c>
      <c r="C17" s="28"/>
      <c r="D17" s="29"/>
      <c r="E17" s="29"/>
      <c r="F17" s="134">
        <f>SUM(F9+F10+F11+F13+F14+F15)</f>
        <v>0</v>
      </c>
      <c r="G17" s="134">
        <f>SUM(G9+G10+G11+G13+G14+G15)</f>
        <v>0</v>
      </c>
      <c r="H17" s="135">
        <f>SUM(H9+H10+H11+H13+H14+H15)</f>
        <v>0</v>
      </c>
    </row>
    <row r="18" spans="2:202" s="4" customFormat="1" x14ac:dyDescent="0.2">
      <c r="B18" s="84"/>
      <c r="C18" s="11"/>
      <c r="D18" s="12"/>
      <c r="E18" s="12"/>
      <c r="F18" s="13"/>
      <c r="G18" s="13"/>
      <c r="H18" s="85"/>
    </row>
    <row r="19" spans="2:202" x14ac:dyDescent="0.2">
      <c r="B19" s="70" t="s">
        <v>101</v>
      </c>
      <c r="C19" s="14"/>
      <c r="D19" s="25" t="s">
        <v>11</v>
      </c>
      <c r="E19" s="15"/>
      <c r="F19" s="68">
        <f>+'Environmental Monitoring'!H34</f>
        <v>0</v>
      </c>
      <c r="G19" s="68">
        <f>+'Environmental Monitoring'!H35</f>
        <v>0</v>
      </c>
      <c r="H19" s="79">
        <f>SUM(F19:G19)</f>
        <v>0</v>
      </c>
    </row>
    <row r="20" spans="2:202" x14ac:dyDescent="0.2">
      <c r="B20" s="70" t="s">
        <v>102</v>
      </c>
      <c r="C20" s="14"/>
      <c r="D20" s="15"/>
      <c r="E20" s="15"/>
      <c r="F20" s="128">
        <f>+'Environmental Monitoring'!H37</f>
        <v>0</v>
      </c>
      <c r="G20" s="128">
        <f>+'Environmental Monitoring'!H38</f>
        <v>0</v>
      </c>
      <c r="H20" s="79">
        <f>SUM(F20:G20)</f>
        <v>0</v>
      </c>
    </row>
    <row r="21" spans="2:202" s="3" customFormat="1" x14ac:dyDescent="0.2">
      <c r="B21" s="86" t="s">
        <v>103</v>
      </c>
      <c r="C21" s="17"/>
      <c r="D21" s="18"/>
      <c r="E21" s="18"/>
      <c r="F21" s="136">
        <f>+'Environmental Monitoring'!$H$40*'Back-up'!F20</f>
        <v>0</v>
      </c>
      <c r="G21" s="136">
        <f>+'Environmental Monitoring'!$H$40*'Back-up'!G20</f>
        <v>0</v>
      </c>
      <c r="H21" s="152">
        <f>SUM(F21:G21)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</row>
    <row r="22" spans="2:202" x14ac:dyDescent="0.2">
      <c r="B22" s="87" t="s">
        <v>48</v>
      </c>
      <c r="C22" s="19"/>
      <c r="D22" s="20"/>
      <c r="E22" s="20"/>
      <c r="F22" s="27">
        <f>F21*'Environmental Monitoring'!$H$42/100</f>
        <v>0</v>
      </c>
      <c r="G22" s="27">
        <f>G21*'Environmental Monitoring'!$H$42/100</f>
        <v>0</v>
      </c>
      <c r="H22" s="152">
        <f>SUM(F22:G22)</f>
        <v>0</v>
      </c>
    </row>
    <row r="23" spans="2:202" x14ac:dyDescent="0.2">
      <c r="B23" s="87"/>
      <c r="C23" s="19"/>
      <c r="D23" s="20"/>
      <c r="E23" s="20"/>
      <c r="F23" s="21"/>
      <c r="G23" s="21"/>
      <c r="H23" s="88"/>
    </row>
    <row r="24" spans="2:202" x14ac:dyDescent="0.2">
      <c r="B24" s="69" t="s">
        <v>1</v>
      </c>
      <c r="C24" s="8"/>
      <c r="D24" s="9"/>
      <c r="E24" s="9"/>
      <c r="F24" s="10"/>
      <c r="G24" s="10"/>
      <c r="H24" s="77"/>
    </row>
    <row r="25" spans="2:202" x14ac:dyDescent="0.2">
      <c r="B25" s="71"/>
      <c r="C25" s="5"/>
      <c r="D25" s="6"/>
      <c r="E25" s="6"/>
      <c r="F25" s="10"/>
      <c r="G25" s="10"/>
      <c r="H25" s="7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</row>
    <row r="26" spans="2:202" ht="14.25" x14ac:dyDescent="0.2">
      <c r="B26" s="71" t="s">
        <v>104</v>
      </c>
      <c r="C26" s="5"/>
      <c r="D26" s="6" t="s">
        <v>2</v>
      </c>
      <c r="E26" s="6"/>
      <c r="F26" s="137">
        <f>+'Capping and Restoration'!H4</f>
        <v>0.1</v>
      </c>
      <c r="G26" s="137">
        <f>+'Capping and Restoration'!H5</f>
        <v>0.1</v>
      </c>
      <c r="H26" s="79"/>
    </row>
    <row r="27" spans="2:202" ht="14.25" x14ac:dyDescent="0.2">
      <c r="B27" s="71" t="s">
        <v>105</v>
      </c>
      <c r="C27" s="129">
        <f>+'Capping and Restoration'!H9</f>
        <v>0</v>
      </c>
      <c r="D27" s="6" t="s">
        <v>4</v>
      </c>
      <c r="E27" s="6"/>
      <c r="F27" s="132">
        <f>$C27*F26</f>
        <v>0</v>
      </c>
      <c r="G27" s="132">
        <f>$C27*G26</f>
        <v>0</v>
      </c>
      <c r="H27" s="80"/>
    </row>
    <row r="28" spans="2:202" ht="14.25" x14ac:dyDescent="0.2">
      <c r="B28" s="71" t="s">
        <v>65</v>
      </c>
      <c r="C28" s="129">
        <f>+'Capping and Restoration'!H12</f>
        <v>0</v>
      </c>
      <c r="D28" s="6" t="s">
        <v>2</v>
      </c>
      <c r="E28" s="6"/>
      <c r="F28" s="132">
        <f>F26*$C28</f>
        <v>0</v>
      </c>
      <c r="G28" s="132">
        <f>G26*$C28</f>
        <v>0</v>
      </c>
      <c r="H28" s="80"/>
    </row>
    <row r="29" spans="2:202" x14ac:dyDescent="0.2">
      <c r="B29" s="71"/>
      <c r="C29" s="5"/>
      <c r="D29" s="6"/>
      <c r="E29" s="6"/>
      <c r="F29" s="132"/>
      <c r="G29" s="132"/>
      <c r="H29" s="77"/>
    </row>
    <row r="30" spans="2:202" s="3" customFormat="1" x14ac:dyDescent="0.2">
      <c r="B30" s="86" t="s">
        <v>3</v>
      </c>
      <c r="C30" s="22"/>
      <c r="D30" s="18"/>
      <c r="E30" s="18"/>
      <c r="F30" s="136">
        <f>SUM(F27:F28)</f>
        <v>0</v>
      </c>
      <c r="G30" s="136">
        <f>SUM(G27:G28)</f>
        <v>0</v>
      </c>
      <c r="H30" s="165">
        <f>+F30+G30</f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</row>
    <row r="31" spans="2:202" s="3" customFormat="1" x14ac:dyDescent="0.2">
      <c r="B31" s="89"/>
      <c r="C31" s="22"/>
      <c r="D31" s="18"/>
      <c r="E31" s="18"/>
      <c r="F31" s="16"/>
      <c r="G31" s="16"/>
      <c r="H31" s="9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</row>
    <row r="32" spans="2:202" x14ac:dyDescent="0.2">
      <c r="B32" s="69" t="s">
        <v>6</v>
      </c>
      <c r="C32" s="5"/>
      <c r="D32" s="6"/>
      <c r="E32" s="6"/>
      <c r="F32" s="7"/>
      <c r="G32" s="6"/>
      <c r="H32" s="91"/>
    </row>
    <row r="33" spans="1:8" x14ac:dyDescent="0.2">
      <c r="B33" s="69"/>
      <c r="C33" s="5"/>
      <c r="D33" s="6"/>
      <c r="E33" s="6"/>
      <c r="F33" s="7"/>
      <c r="G33" s="7"/>
      <c r="H33" s="77"/>
    </row>
    <row r="34" spans="1:8" s="60" customFormat="1" x14ac:dyDescent="0.2">
      <c r="A34" s="58"/>
      <c r="B34" s="92" t="s">
        <v>66</v>
      </c>
      <c r="C34" s="59"/>
      <c r="D34" s="59" t="s">
        <v>44</v>
      </c>
      <c r="E34" s="59"/>
      <c r="F34" s="102">
        <f>+'Surface Water Management'!$I$6</f>
        <v>0.1</v>
      </c>
      <c r="G34" s="102">
        <f>+'Surface Water Management'!$I$6</f>
        <v>0.1</v>
      </c>
      <c r="H34" s="144">
        <f>+'Surface Water Management'!$I$6</f>
        <v>0.1</v>
      </c>
    </row>
    <row r="35" spans="1:8" x14ac:dyDescent="0.2">
      <c r="B35" s="71" t="s">
        <v>67</v>
      </c>
      <c r="C35" s="143"/>
      <c r="D35" s="6" t="s">
        <v>51</v>
      </c>
      <c r="E35" s="6"/>
      <c r="F35" s="146">
        <f>+F34*'Surface Water Management'!$I$9/100</f>
        <v>0</v>
      </c>
      <c r="G35" s="146">
        <f>+G34*'Surface Water Management'!$I$9/100</f>
        <v>0</v>
      </c>
      <c r="H35" s="147">
        <f>+H34*'Surface Water Management'!$I$9/100</f>
        <v>0</v>
      </c>
    </row>
    <row r="36" spans="1:8" x14ac:dyDescent="0.2">
      <c r="B36" s="87" t="s">
        <v>106</v>
      </c>
      <c r="C36" s="23"/>
      <c r="D36" s="20" t="s">
        <v>7</v>
      </c>
      <c r="E36" s="20"/>
      <c r="F36" s="148">
        <f>+F35*'Surface Water Management'!$I$10</f>
        <v>0</v>
      </c>
      <c r="G36" s="148">
        <f>+G35*'Surface Water Management'!$I$10</f>
        <v>0</v>
      </c>
      <c r="H36" s="149">
        <f>+H35*'Surface Water Management'!$I$10</f>
        <v>0</v>
      </c>
    </row>
    <row r="37" spans="1:8" x14ac:dyDescent="0.2">
      <c r="B37" s="87"/>
      <c r="C37" s="23"/>
      <c r="D37" s="20"/>
      <c r="E37" s="20"/>
      <c r="F37" s="30"/>
      <c r="G37" s="30"/>
      <c r="H37" s="93"/>
    </row>
    <row r="38" spans="1:8" x14ac:dyDescent="0.2">
      <c r="B38" s="69" t="s">
        <v>38</v>
      </c>
      <c r="C38" s="23"/>
      <c r="D38" s="20"/>
      <c r="E38" s="20"/>
      <c r="F38" s="30"/>
      <c r="G38" s="30"/>
      <c r="H38" s="93"/>
    </row>
    <row r="39" spans="1:8" x14ac:dyDescent="0.2">
      <c r="B39" s="69"/>
      <c r="C39" s="23"/>
      <c r="D39" s="20"/>
      <c r="E39" s="20"/>
      <c r="F39" s="30"/>
      <c r="G39" s="30"/>
      <c r="H39" s="93"/>
    </row>
    <row r="40" spans="1:8" x14ac:dyDescent="0.2">
      <c r="B40" s="70" t="s">
        <v>68</v>
      </c>
      <c r="C40" s="23"/>
      <c r="D40" s="20"/>
      <c r="E40" s="20"/>
      <c r="F40" s="148">
        <f>+Security!$H$5*Security!$H$7*Security!$H$10/100</f>
        <v>0</v>
      </c>
      <c r="G40" s="148">
        <f>+Security!$H$5*Security!$H$7*Security!$H$10/100</f>
        <v>0</v>
      </c>
      <c r="H40" s="149">
        <f>+Security!$H$5*Security!$H$7*Security!$H$10/100</f>
        <v>0</v>
      </c>
    </row>
    <row r="41" spans="1:8" x14ac:dyDescent="0.2">
      <c r="B41" s="70"/>
      <c r="C41" s="23"/>
      <c r="D41" s="20"/>
      <c r="E41" s="20"/>
      <c r="F41" s="30"/>
      <c r="G41" s="30"/>
      <c r="H41" s="93"/>
    </row>
    <row r="42" spans="1:8" x14ac:dyDescent="0.2">
      <c r="B42" s="69" t="s">
        <v>40</v>
      </c>
      <c r="C42" s="23"/>
      <c r="D42" s="20"/>
      <c r="E42" s="20"/>
      <c r="F42" s="30"/>
      <c r="G42" s="30"/>
      <c r="H42" s="93"/>
    </row>
    <row r="43" spans="1:8" ht="27" customHeight="1" x14ac:dyDescent="0.2">
      <c r="B43" s="71" t="s">
        <v>128</v>
      </c>
      <c r="C43" s="5"/>
      <c r="D43" s="6"/>
      <c r="E43" s="6"/>
      <c r="F43" s="24"/>
      <c r="G43" s="24"/>
      <c r="H43" s="95"/>
    </row>
    <row r="44" spans="1:8" ht="23.45" customHeight="1" x14ac:dyDescent="0.2">
      <c r="B44" s="71" t="s">
        <v>107</v>
      </c>
      <c r="C44" s="5"/>
      <c r="D44" s="6"/>
      <c r="E44" s="6"/>
      <c r="F44" s="24"/>
      <c r="G44" s="24"/>
      <c r="H44" s="94">
        <f>+'Specified Events'!E7</f>
        <v>0</v>
      </c>
    </row>
    <row r="45" spans="1:8" ht="21" customHeight="1" x14ac:dyDescent="0.2">
      <c r="B45" s="71"/>
      <c r="C45" s="5"/>
      <c r="D45" s="6"/>
      <c r="E45" s="6"/>
      <c r="F45" s="24"/>
      <c r="G45" s="24"/>
      <c r="H45" s="95"/>
    </row>
    <row r="46" spans="1:8" x14ac:dyDescent="0.2">
      <c r="B46" s="71" t="s">
        <v>97</v>
      </c>
      <c r="C46" s="5"/>
      <c r="D46" s="6"/>
      <c r="E46" s="6"/>
      <c r="F46" s="24"/>
      <c r="G46" s="24"/>
      <c r="H46" s="95">
        <f>SUM(H43:H44)</f>
        <v>0</v>
      </c>
    </row>
    <row r="47" spans="1:8" x14ac:dyDescent="0.2">
      <c r="B47" s="71"/>
      <c r="C47" s="5"/>
      <c r="D47" s="6"/>
      <c r="E47" s="6"/>
      <c r="F47" s="24"/>
      <c r="G47" s="24"/>
      <c r="H47" s="77"/>
    </row>
    <row r="48" spans="1:8" x14ac:dyDescent="0.2">
      <c r="B48" s="96" t="s">
        <v>59</v>
      </c>
      <c r="C48" s="5"/>
      <c r="D48" s="6"/>
      <c r="E48" s="6"/>
      <c r="F48" s="7"/>
      <c r="G48" s="7"/>
      <c r="H48" s="77"/>
    </row>
    <row r="49" spans="1:52" x14ac:dyDescent="0.2">
      <c r="B49" s="71"/>
      <c r="C49" s="5"/>
      <c r="D49" s="6"/>
      <c r="E49" s="6"/>
      <c r="F49" s="7"/>
      <c r="G49" s="7"/>
      <c r="H49" s="77"/>
    </row>
    <row r="50" spans="1:52" x14ac:dyDescent="0.2">
      <c r="B50" s="97" t="s">
        <v>56</v>
      </c>
      <c r="C50" s="56"/>
      <c r="D50" s="57"/>
      <c r="E50" s="57"/>
      <c r="F50" s="64"/>
      <c r="G50" s="64"/>
      <c r="H50" s="151">
        <f>+'Site Reports'!H5</f>
        <v>0</v>
      </c>
    </row>
    <row r="51" spans="1:52" x14ac:dyDescent="0.2">
      <c r="B51" s="97"/>
      <c r="C51" s="56"/>
      <c r="D51" s="57"/>
      <c r="E51" s="57"/>
      <c r="F51" s="64"/>
      <c r="G51" s="64"/>
      <c r="H51" s="98"/>
    </row>
    <row r="52" spans="1:52" x14ac:dyDescent="0.2">
      <c r="B52" s="71" t="s">
        <v>49</v>
      </c>
      <c r="C52" s="5"/>
      <c r="D52" s="6"/>
      <c r="E52" s="6"/>
      <c r="F52" s="153">
        <f>+'Site Reports'!$H$8</f>
        <v>0</v>
      </c>
      <c r="G52" s="153">
        <f>+'Site Reports'!$H$8</f>
        <v>0</v>
      </c>
      <c r="H52" s="154">
        <f>+'Site Reports'!$H$8</f>
        <v>0</v>
      </c>
    </row>
    <row r="53" spans="1:52" ht="13.5" thickBot="1" x14ac:dyDescent="0.25">
      <c r="B53" s="99"/>
      <c r="C53" s="100"/>
      <c r="D53" s="101"/>
      <c r="E53" s="101"/>
      <c r="F53" s="155"/>
      <c r="G53" s="155"/>
      <c r="H53" s="156"/>
    </row>
    <row r="54" spans="1:52" x14ac:dyDescent="0.2">
      <c r="B54" s="6"/>
      <c r="C54" s="5"/>
      <c r="D54" s="6"/>
      <c r="E54" s="6"/>
      <c r="F54" s="24"/>
      <c r="G54" s="24"/>
      <c r="H54" s="5"/>
    </row>
    <row r="55" spans="1:52" x14ac:dyDescent="0.2">
      <c r="B55" s="6"/>
      <c r="C55" s="5"/>
      <c r="D55" s="6"/>
      <c r="E55" s="6"/>
      <c r="F55" s="24"/>
      <c r="G55" s="24"/>
      <c r="H55" s="5"/>
    </row>
    <row r="56" spans="1:52" x14ac:dyDescent="0.2">
      <c r="B56" s="6"/>
      <c r="C56" s="5"/>
      <c r="D56" s="6"/>
      <c r="E56" s="6"/>
      <c r="F56" s="7"/>
      <c r="G56" s="7"/>
      <c r="H56" s="5"/>
    </row>
    <row r="57" spans="1:52" x14ac:dyDescent="0.2">
      <c r="B57" s="6"/>
      <c r="C57" s="5"/>
      <c r="D57" s="6"/>
      <c r="E57" s="6"/>
      <c r="F57" s="7"/>
      <c r="G57" s="7"/>
      <c r="H57" s="5"/>
    </row>
    <row r="58" spans="1:52" s="55" customFormat="1" x14ac:dyDescent="0.2">
      <c r="B58" s="57"/>
      <c r="C58" s="57"/>
      <c r="D58" s="57"/>
      <c r="E58" s="57"/>
      <c r="F58" s="57"/>
      <c r="G58" s="57"/>
      <c r="H58" s="57"/>
    </row>
    <row r="59" spans="1:52" s="55" customFormat="1" x14ac:dyDescent="0.2">
      <c r="A59" s="57"/>
      <c r="B59" s="57"/>
      <c r="C59" s="57"/>
      <c r="D59" s="57"/>
      <c r="E59" s="57"/>
      <c r="F59" s="57"/>
      <c r="G59" s="57"/>
      <c r="H59" s="57"/>
    </row>
    <row r="60" spans="1:52" s="63" customFormat="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12.75" customHeight="1" x14ac:dyDescent="0.2">
      <c r="B61" s="6"/>
      <c r="C61" s="5"/>
      <c r="D61" s="6"/>
      <c r="E61" s="6"/>
      <c r="F61" s="61"/>
      <c r="G61" s="61"/>
      <c r="H61" s="62"/>
    </row>
    <row r="64" spans="1:52" x14ac:dyDescent="0.2">
      <c r="B64" s="20"/>
      <c r="C64" s="23"/>
      <c r="D64" s="20"/>
      <c r="E64" s="20"/>
      <c r="F64" s="30"/>
      <c r="G64" s="30"/>
      <c r="H64" s="27"/>
    </row>
    <row r="78" spans="2:2" ht="14.25" x14ac:dyDescent="0.2">
      <c r="B78" s="26"/>
    </row>
    <row r="79" spans="2:2" ht="14.25" x14ac:dyDescent="0.2">
      <c r="B79" s="26"/>
    </row>
    <row r="80" spans="2:2" ht="14.25" x14ac:dyDescent="0.2">
      <c r="B80" s="26"/>
    </row>
    <row r="81" spans="2:2" ht="14.25" x14ac:dyDescent="0.2">
      <c r="B81" s="26"/>
    </row>
  </sheetData>
  <mergeCells count="1">
    <mergeCell ref="C3:E3"/>
  </mergeCells>
  <phoneticPr fontId="0" type="noConversion"/>
  <pageMargins left="0.75" right="0.75" top="1" bottom="1" header="0.5" footer="0.5"/>
  <pageSetup paperSize="9" scale="65" orientation="portrait" horizontalDpi="400" verticalDpi="4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6"/>
  <sheetViews>
    <sheetView zoomScale="60" zoomScaleNormal="60" workbookViewId="0">
      <selection activeCell="J23" sqref="J23"/>
    </sheetView>
  </sheetViews>
  <sheetFormatPr defaultRowHeight="12.75" x14ac:dyDescent="0.2"/>
  <cols>
    <col min="2" max="2" width="12.7109375" customWidth="1"/>
    <col min="4" max="4" width="10.7109375" customWidth="1"/>
    <col min="8" max="8" width="10.28515625" bestFit="1" customWidth="1"/>
  </cols>
  <sheetData>
    <row r="1" spans="1:8" x14ac:dyDescent="0.2">
      <c r="A1" s="53"/>
    </row>
    <row r="2" spans="1:8" x14ac:dyDescent="0.2">
      <c r="B2" s="4" t="s">
        <v>0</v>
      </c>
      <c r="E2" s="169" t="s">
        <v>127</v>
      </c>
    </row>
    <row r="4" spans="1:8" x14ac:dyDescent="0.2">
      <c r="B4" s="123" t="s">
        <v>96</v>
      </c>
    </row>
    <row r="5" spans="1:8" x14ac:dyDescent="0.2">
      <c r="B5" s="31" t="s">
        <v>71</v>
      </c>
      <c r="E5" t="s">
        <v>70</v>
      </c>
      <c r="H5" s="73">
        <v>0</v>
      </c>
    </row>
    <row r="6" spans="1:8" x14ac:dyDescent="0.2">
      <c r="B6" s="31"/>
      <c r="E6" t="s">
        <v>111</v>
      </c>
      <c r="G6" s="1"/>
      <c r="H6" s="73">
        <v>0</v>
      </c>
    </row>
    <row r="7" spans="1:8" x14ac:dyDescent="0.2">
      <c r="B7" s="31"/>
      <c r="G7" s="1"/>
      <c r="H7" s="72"/>
    </row>
    <row r="8" spans="1:8" x14ac:dyDescent="0.2">
      <c r="B8" s="123" t="s">
        <v>60</v>
      </c>
    </row>
    <row r="9" spans="1:8" x14ac:dyDescent="0.2">
      <c r="B9" s="31" t="s">
        <v>72</v>
      </c>
      <c r="E9" t="s">
        <v>70</v>
      </c>
      <c r="H9" s="73">
        <v>0</v>
      </c>
    </row>
    <row r="10" spans="1:8" x14ac:dyDescent="0.2">
      <c r="B10" s="31"/>
      <c r="E10" t="s">
        <v>111</v>
      </c>
      <c r="G10" s="1"/>
      <c r="H10" s="73">
        <v>0</v>
      </c>
    </row>
    <row r="11" spans="1:8" x14ac:dyDescent="0.2">
      <c r="B11" s="31"/>
      <c r="G11" s="1"/>
      <c r="H11" s="72"/>
    </row>
    <row r="12" spans="1:8" x14ac:dyDescent="0.2">
      <c r="B12" s="9" t="s">
        <v>73</v>
      </c>
    </row>
    <row r="13" spans="1:8" x14ac:dyDescent="0.2">
      <c r="B13" s="6" t="s">
        <v>74</v>
      </c>
      <c r="H13" s="138">
        <v>0</v>
      </c>
    </row>
    <row r="14" spans="1:8" x14ac:dyDescent="0.2">
      <c r="B14" s="6" t="s">
        <v>75</v>
      </c>
      <c r="H14" s="139">
        <v>0</v>
      </c>
    </row>
    <row r="15" spans="1:8" x14ac:dyDescent="0.2">
      <c r="B15" s="6"/>
    </row>
    <row r="16" spans="1:8" x14ac:dyDescent="0.2">
      <c r="B16" s="9" t="s">
        <v>61</v>
      </c>
    </row>
    <row r="17" spans="2:8" x14ac:dyDescent="0.2">
      <c r="B17" s="31" t="s">
        <v>121</v>
      </c>
      <c r="H17" s="73">
        <v>0</v>
      </c>
    </row>
    <row r="18" spans="2:8" x14ac:dyDescent="0.2">
      <c r="B18" s="25" t="s">
        <v>118</v>
      </c>
      <c r="H18" s="139">
        <v>0</v>
      </c>
    </row>
    <row r="19" spans="2:8" x14ac:dyDescent="0.2">
      <c r="B19" s="6"/>
    </row>
    <row r="20" spans="2:8" x14ac:dyDescent="0.2">
      <c r="B20" s="123" t="s">
        <v>62</v>
      </c>
    </row>
    <row r="21" spans="2:8" x14ac:dyDescent="0.2">
      <c r="B21" s="31" t="s">
        <v>93</v>
      </c>
      <c r="E21" t="s">
        <v>70</v>
      </c>
      <c r="H21" s="73">
        <v>0</v>
      </c>
    </row>
    <row r="22" spans="2:8" x14ac:dyDescent="0.2">
      <c r="B22" s="31"/>
      <c r="E22" t="s">
        <v>111</v>
      </c>
      <c r="G22" s="1"/>
      <c r="H22" s="73">
        <v>0</v>
      </c>
    </row>
    <row r="23" spans="2:8" x14ac:dyDescent="0.2">
      <c r="B23" s="31" t="s">
        <v>119</v>
      </c>
      <c r="H23" s="139">
        <v>0</v>
      </c>
    </row>
    <row r="24" spans="2:8" x14ac:dyDescent="0.2">
      <c r="B24" s="6"/>
    </row>
    <row r="25" spans="2:8" x14ac:dyDescent="0.2">
      <c r="B25" s="9" t="s">
        <v>92</v>
      </c>
    </row>
    <row r="26" spans="2:8" x14ac:dyDescent="0.2">
      <c r="B26" s="25" t="s">
        <v>76</v>
      </c>
      <c r="E26" t="s">
        <v>70</v>
      </c>
      <c r="H26" s="139">
        <v>0</v>
      </c>
    </row>
    <row r="27" spans="2:8" x14ac:dyDescent="0.2">
      <c r="B27" s="25"/>
      <c r="E27" t="s">
        <v>111</v>
      </c>
      <c r="G27" s="1"/>
      <c r="H27" s="139">
        <v>0</v>
      </c>
    </row>
    <row r="28" spans="2:8" x14ac:dyDescent="0.2">
      <c r="B28" s="6"/>
    </row>
    <row r="29" spans="2:8" x14ac:dyDescent="0.2">
      <c r="B29" s="9" t="s">
        <v>63</v>
      </c>
    </row>
    <row r="30" spans="2:8" x14ac:dyDescent="0.2">
      <c r="B30" s="25" t="s">
        <v>77</v>
      </c>
      <c r="H30" s="73">
        <v>0</v>
      </c>
    </row>
    <row r="31" spans="2:8" x14ac:dyDescent="0.2">
      <c r="B31" s="25" t="s">
        <v>78</v>
      </c>
      <c r="H31" s="139">
        <v>0</v>
      </c>
    </row>
    <row r="32" spans="2:8" x14ac:dyDescent="0.2">
      <c r="B32" s="52"/>
    </row>
    <row r="33" spans="2:8" x14ac:dyDescent="0.2">
      <c r="B33" s="9" t="s">
        <v>116</v>
      </c>
    </row>
    <row r="34" spans="2:8" x14ac:dyDescent="0.2">
      <c r="B34" s="31" t="s">
        <v>79</v>
      </c>
      <c r="E34" t="s">
        <v>70</v>
      </c>
      <c r="H34" s="73">
        <v>0</v>
      </c>
    </row>
    <row r="35" spans="2:8" x14ac:dyDescent="0.2">
      <c r="B35" s="167"/>
      <c r="E35" t="s">
        <v>111</v>
      </c>
      <c r="G35" s="1"/>
      <c r="H35" s="73">
        <v>0</v>
      </c>
    </row>
    <row r="36" spans="2:8" x14ac:dyDescent="0.2">
      <c r="B36" s="25"/>
    </row>
    <row r="37" spans="2:8" x14ac:dyDescent="0.2">
      <c r="B37" s="31" t="s">
        <v>80</v>
      </c>
      <c r="E37" t="s">
        <v>70</v>
      </c>
      <c r="H37" s="73">
        <v>0</v>
      </c>
    </row>
    <row r="38" spans="2:8" x14ac:dyDescent="0.2">
      <c r="B38" s="31"/>
      <c r="E38" t="s">
        <v>111</v>
      </c>
      <c r="G38" s="1"/>
      <c r="H38" s="73">
        <v>0</v>
      </c>
    </row>
    <row r="40" spans="2:8" x14ac:dyDescent="0.2">
      <c r="B40" s="25" t="s">
        <v>94</v>
      </c>
      <c r="H40" s="141">
        <v>0</v>
      </c>
    </row>
    <row r="42" spans="2:8" x14ac:dyDescent="0.2">
      <c r="B42" t="s">
        <v>95</v>
      </c>
      <c r="H42" s="73">
        <v>0</v>
      </c>
    </row>
    <row r="43" spans="2:8" x14ac:dyDescent="0.2">
      <c r="B43" s="3"/>
    </row>
    <row r="44" spans="2:8" x14ac:dyDescent="0.2">
      <c r="B44" s="25"/>
    </row>
    <row r="45" spans="2:8" x14ac:dyDescent="0.2">
      <c r="B45" s="18"/>
    </row>
    <row r="46" spans="2:8" x14ac:dyDescent="0.2">
      <c r="B46" s="29"/>
    </row>
    <row r="49" spans="2:2" x14ac:dyDescent="0.2">
      <c r="B49" s="15"/>
    </row>
    <row r="50" spans="2:2" x14ac:dyDescent="0.2">
      <c r="B50" s="29"/>
    </row>
    <row r="60" spans="2:2" x14ac:dyDescent="0.2">
      <c r="B60" s="18"/>
    </row>
    <row r="70" spans="2:2" x14ac:dyDescent="0.2">
      <c r="B70" s="18"/>
    </row>
    <row r="76" spans="2:2" x14ac:dyDescent="0.2">
      <c r="B76" s="20"/>
    </row>
    <row r="80" spans="2:2" x14ac:dyDescent="0.2">
      <c r="B80" s="25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J15"/>
  <sheetViews>
    <sheetView zoomScale="60" zoomScaleNormal="60" workbookViewId="0">
      <selection activeCell="P30" sqref="P30"/>
    </sheetView>
  </sheetViews>
  <sheetFormatPr defaultRowHeight="12.75" x14ac:dyDescent="0.2"/>
  <cols>
    <col min="8" max="8" width="10.28515625" bestFit="1" customWidth="1"/>
  </cols>
  <sheetData>
    <row r="2" spans="2:10" x14ac:dyDescent="0.2">
      <c r="B2" s="9" t="s">
        <v>1</v>
      </c>
    </row>
    <row r="3" spans="2:10" x14ac:dyDescent="0.2">
      <c r="B3" s="6" t="s">
        <v>81</v>
      </c>
    </row>
    <row r="4" spans="2:10" x14ac:dyDescent="0.2">
      <c r="B4" s="6"/>
      <c r="E4" t="s">
        <v>70</v>
      </c>
      <c r="H4" s="130">
        <v>0.1</v>
      </c>
    </row>
    <row r="5" spans="2:10" x14ac:dyDescent="0.2">
      <c r="C5" t="s">
        <v>115</v>
      </c>
      <c r="G5" s="1"/>
      <c r="H5" s="130">
        <v>0.1</v>
      </c>
    </row>
    <row r="7" spans="2:10" x14ac:dyDescent="0.2">
      <c r="H7" s="2"/>
    </row>
    <row r="8" spans="2:10" x14ac:dyDescent="0.2">
      <c r="B8" s="6" t="s">
        <v>64</v>
      </c>
      <c r="E8" t="s">
        <v>117</v>
      </c>
      <c r="H8" s="2"/>
      <c r="J8" t="s">
        <v>124</v>
      </c>
    </row>
    <row r="9" spans="2:10" x14ac:dyDescent="0.2">
      <c r="B9" s="25" t="s">
        <v>82</v>
      </c>
      <c r="H9" s="140">
        <v>0</v>
      </c>
      <c r="J9" t="s">
        <v>125</v>
      </c>
    </row>
    <row r="10" spans="2:10" x14ac:dyDescent="0.2">
      <c r="B10" s="6"/>
      <c r="H10" s="2"/>
      <c r="J10" t="s">
        <v>126</v>
      </c>
    </row>
    <row r="11" spans="2:10" x14ac:dyDescent="0.2">
      <c r="B11" s="6" t="s">
        <v>65</v>
      </c>
      <c r="H11" s="2"/>
    </row>
    <row r="12" spans="2:10" x14ac:dyDescent="0.2">
      <c r="B12" s="25" t="s">
        <v>82</v>
      </c>
      <c r="H12" s="142">
        <v>0</v>
      </c>
    </row>
    <row r="13" spans="2:10" x14ac:dyDescent="0.2">
      <c r="B13" s="6"/>
    </row>
    <row r="14" spans="2:10" x14ac:dyDescent="0.2">
      <c r="B14" s="3"/>
      <c r="H14" s="72"/>
    </row>
    <row r="15" spans="2:10" x14ac:dyDescent="0.2">
      <c r="B15" s="3"/>
      <c r="H15" s="72"/>
    </row>
  </sheetData>
  <phoneticPr fontId="0" type="noConversion"/>
  <pageMargins left="0.75" right="0.75" top="1" bottom="1" header="0.5" footer="0.5"/>
  <pageSetup paperSize="9" orientation="portrait" verticalDpi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R12"/>
  <sheetViews>
    <sheetView zoomScale="60" zoomScaleNormal="60" workbookViewId="0">
      <selection activeCell="P25" sqref="P25"/>
    </sheetView>
  </sheetViews>
  <sheetFormatPr defaultRowHeight="12.75" x14ac:dyDescent="0.2"/>
  <cols>
    <col min="8" max="8" width="9.28515625" bestFit="1" customWidth="1"/>
    <col min="10" max="10" width="9.28515625" bestFit="1" customWidth="1"/>
    <col min="12" max="12" width="9.28515625" bestFit="1" customWidth="1"/>
    <col min="14" max="14" width="9.28515625" bestFit="1" customWidth="1"/>
    <col min="16" max="16" width="9.28515625" bestFit="1" customWidth="1"/>
  </cols>
  <sheetData>
    <row r="2" spans="2:18" x14ac:dyDescent="0.2">
      <c r="B2" s="9" t="s">
        <v>6</v>
      </c>
    </row>
    <row r="3" spans="2:18" x14ac:dyDescent="0.2">
      <c r="B3" s="9"/>
    </row>
    <row r="4" spans="2:18" x14ac:dyDescent="0.2">
      <c r="B4" s="59" t="s">
        <v>66</v>
      </c>
    </row>
    <row r="5" spans="2:18" x14ac:dyDescent="0.2">
      <c r="B5" s="59" t="s">
        <v>84</v>
      </c>
      <c r="H5" s="145"/>
      <c r="I5" s="145"/>
      <c r="K5" s="145"/>
      <c r="L5" s="145"/>
      <c r="M5" s="145"/>
      <c r="N5" s="145"/>
      <c r="O5" s="145"/>
      <c r="P5" s="145"/>
      <c r="Q5" s="145"/>
      <c r="R5" s="145"/>
    </row>
    <row r="6" spans="2:18" x14ac:dyDescent="0.2">
      <c r="E6" t="s">
        <v>70</v>
      </c>
      <c r="I6" s="130">
        <v>0.1</v>
      </c>
      <c r="K6" s="145"/>
      <c r="L6" s="145"/>
      <c r="M6" s="145"/>
      <c r="N6" s="145"/>
      <c r="O6" s="145"/>
      <c r="P6" s="145"/>
      <c r="Q6" s="145"/>
      <c r="R6" s="145"/>
    </row>
    <row r="8" spans="2:18" x14ac:dyDescent="0.2">
      <c r="B8" s="6" t="s">
        <v>67</v>
      </c>
    </row>
    <row r="9" spans="2:18" x14ac:dyDescent="0.2">
      <c r="B9" s="59" t="s">
        <v>83</v>
      </c>
      <c r="I9" s="126">
        <v>0</v>
      </c>
    </row>
    <row r="10" spans="2:18" x14ac:dyDescent="0.2">
      <c r="B10" s="59" t="s">
        <v>85</v>
      </c>
      <c r="I10" s="140">
        <v>0</v>
      </c>
    </row>
    <row r="11" spans="2:18" x14ac:dyDescent="0.2">
      <c r="B11" s="6"/>
    </row>
    <row r="12" spans="2:18" x14ac:dyDescent="0.2">
      <c r="B12" s="18"/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H10"/>
  <sheetViews>
    <sheetView zoomScale="60" zoomScaleNormal="60" workbookViewId="0">
      <selection activeCell="T30" sqref="T30"/>
    </sheetView>
  </sheetViews>
  <sheetFormatPr defaultRowHeight="12.75" x14ac:dyDescent="0.2"/>
  <cols>
    <col min="8" max="8" width="9.28515625" bestFit="1" customWidth="1"/>
  </cols>
  <sheetData>
    <row r="2" spans="2:8" x14ac:dyDescent="0.2">
      <c r="B2" s="9" t="s">
        <v>38</v>
      </c>
    </row>
    <row r="3" spans="2:8" x14ac:dyDescent="0.2">
      <c r="B3" s="9"/>
    </row>
    <row r="4" spans="2:8" x14ac:dyDescent="0.2">
      <c r="B4" s="25" t="s">
        <v>68</v>
      </c>
    </row>
    <row r="5" spans="2:8" x14ac:dyDescent="0.2">
      <c r="B5" t="s">
        <v>86</v>
      </c>
      <c r="H5" s="140">
        <v>0</v>
      </c>
    </row>
    <row r="6" spans="2:8" x14ac:dyDescent="0.2">
      <c r="H6" s="72"/>
    </row>
    <row r="7" spans="2:8" x14ac:dyDescent="0.2">
      <c r="B7" t="s">
        <v>87</v>
      </c>
      <c r="H7" s="130">
        <v>0</v>
      </c>
    </row>
    <row r="9" spans="2:8" x14ac:dyDescent="0.2">
      <c r="B9" t="s">
        <v>88</v>
      </c>
    </row>
    <row r="10" spans="2:8" x14ac:dyDescent="0.2">
      <c r="B10" t="s">
        <v>89</v>
      </c>
      <c r="H10" s="126">
        <v>0</v>
      </c>
    </row>
  </sheetData>
  <phoneticPr fontId="0" type="noConversion"/>
  <pageMargins left="0.75" right="0.75" top="1" bottom="1" header="0.5" footer="0.5"/>
  <pageSetup paperSize="9" orientation="portrait" verticalDpi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4"/>
  <sheetViews>
    <sheetView zoomScale="60" zoomScaleNormal="60" workbookViewId="0">
      <selection activeCell="Q39" sqref="Q39"/>
    </sheetView>
  </sheetViews>
  <sheetFormatPr defaultRowHeight="12.75" x14ac:dyDescent="0.2"/>
  <cols>
    <col min="2" max="2" width="54.42578125" bestFit="1" customWidth="1"/>
    <col min="3" max="3" width="10.28515625" bestFit="1" customWidth="1"/>
    <col min="5" max="5" width="10.28515625" bestFit="1" customWidth="1"/>
  </cols>
  <sheetData>
    <row r="1" spans="1:10" x14ac:dyDescent="0.2">
      <c r="A1" s="53"/>
    </row>
    <row r="2" spans="1:10" x14ac:dyDescent="0.2">
      <c r="B2" s="9" t="s">
        <v>40</v>
      </c>
    </row>
    <row r="3" spans="1:10" x14ac:dyDescent="0.2">
      <c r="B3" s="9"/>
    </row>
    <row r="4" spans="1:10" x14ac:dyDescent="0.2">
      <c r="B4" s="124"/>
      <c r="C4" s="124"/>
      <c r="J4" s="72"/>
    </row>
    <row r="5" spans="1:10" x14ac:dyDescent="0.2">
      <c r="B5" s="125" t="s">
        <v>122</v>
      </c>
      <c r="J5" s="72"/>
    </row>
    <row r="6" spans="1:10" ht="13.5" thickBot="1" x14ac:dyDescent="0.25">
      <c r="B6" s="125" t="s">
        <v>69</v>
      </c>
      <c r="J6" s="72"/>
    </row>
    <row r="7" spans="1:10" ht="13.5" thickBot="1" x14ac:dyDescent="0.25">
      <c r="B7" t="s">
        <v>123</v>
      </c>
      <c r="E7" s="166"/>
      <c r="F7" s="150"/>
      <c r="J7" s="72"/>
    </row>
    <row r="8" spans="1:10" x14ac:dyDescent="0.2">
      <c r="B8" s="3"/>
    </row>
    <row r="9" spans="1:10" x14ac:dyDescent="0.2">
      <c r="B9" s="3"/>
    </row>
    <row r="10" spans="1:10" x14ac:dyDescent="0.2">
      <c r="B10" s="3"/>
    </row>
    <row r="11" spans="1:10" x14ac:dyDescent="0.2">
      <c r="B11" s="3"/>
    </row>
    <row r="12" spans="1:10" x14ac:dyDescent="0.2">
      <c r="B12" s="3"/>
    </row>
    <row r="13" spans="1:10" x14ac:dyDescent="0.2">
      <c r="B13" s="3"/>
    </row>
    <row r="14" spans="1:10" x14ac:dyDescent="0.2">
      <c r="B14" s="3"/>
      <c r="C14" t="s">
        <v>120</v>
      </c>
    </row>
  </sheetData>
  <phoneticPr fontId="0" type="noConversion"/>
  <pageMargins left="0.75" right="0.75" top="1" bottom="1" header="0.5" footer="0.5"/>
  <pageSetup paperSize="9" scale="8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H8"/>
  <sheetViews>
    <sheetView zoomScale="60" zoomScaleNormal="60" workbookViewId="0">
      <selection activeCell="T33" sqref="T33"/>
    </sheetView>
  </sheetViews>
  <sheetFormatPr defaultRowHeight="12.75" x14ac:dyDescent="0.2"/>
  <cols>
    <col min="8" max="8" width="10.140625" bestFit="1" customWidth="1"/>
  </cols>
  <sheetData>
    <row r="2" spans="2:8" x14ac:dyDescent="0.2">
      <c r="B2" s="122" t="s">
        <v>59</v>
      </c>
    </row>
    <row r="3" spans="2:8" x14ac:dyDescent="0.2">
      <c r="B3" s="6"/>
    </row>
    <row r="4" spans="2:8" x14ac:dyDescent="0.2">
      <c r="B4" s="57" t="s">
        <v>56</v>
      </c>
    </row>
    <row r="5" spans="2:8" x14ac:dyDescent="0.2">
      <c r="B5" s="57" t="s">
        <v>90</v>
      </c>
      <c r="H5" s="140"/>
    </row>
    <row r="7" spans="2:8" x14ac:dyDescent="0.2">
      <c r="B7" s="6" t="s">
        <v>49</v>
      </c>
    </row>
    <row r="8" spans="2:8" x14ac:dyDescent="0.2">
      <c r="B8" s="57" t="s">
        <v>91</v>
      </c>
      <c r="H8" s="140">
        <v>0</v>
      </c>
    </row>
  </sheetData>
  <phoneticPr fontId="0" type="noConversion"/>
  <pageMargins left="0.75" right="0.75" top="1" bottom="1" header="0.5" footer="0.5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Provision</vt:lpstr>
      <vt:lpstr>Back-up</vt:lpstr>
      <vt:lpstr>Environmental Monitoring</vt:lpstr>
      <vt:lpstr>Capping and Restoration</vt:lpstr>
      <vt:lpstr>Surface Water Management</vt:lpstr>
      <vt:lpstr>Security</vt:lpstr>
      <vt:lpstr>Specified Events</vt:lpstr>
      <vt:lpstr>Site Reports</vt:lpstr>
      <vt:lpstr>Provision!Print_Area</vt:lpstr>
      <vt:lpstr>'Specified Events'!Print_Area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 8448 Financial provision spreadsheet: inert landfill</dc:title>
  <dc:subject/>
  <dc:creator/>
  <cp:keywords/>
  <dc:description/>
  <cp:lastModifiedBy/>
  <dcterms:created xsi:type="dcterms:W3CDTF">2017-01-31T11:56:07Z</dcterms:created>
  <dcterms:modified xsi:type="dcterms:W3CDTF">2020-01-23T11:27:07Z</dcterms:modified>
</cp:coreProperties>
</file>