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https://educationgovuk-my.sharepoint.com/personal/sarah_downes_education_gov_uk/Documents/Documents/3. Library Updating/Gov.UK Updates/16 to 19/2020 to 2021/"/>
    </mc:Choice>
  </mc:AlternateContent>
  <xr:revisionPtr revIDLastSave="0" documentId="8_{D4B0D524-3F46-4BA3-A283-B1B62C86A59F}" xr6:coauthVersionLast="45" xr6:coauthVersionMax="45" xr10:uidLastSave="{00000000-0000-0000-0000-000000000000}"/>
  <bookViews>
    <workbookView xWindow="-98" yWindow="-98" windowWidth="20715" windowHeight="13276" xr2:uid="{00000000-000D-0000-FFFF-FFFF00000000}"/>
  </bookViews>
  <sheets>
    <sheet name="Funding Elements" sheetId="1" r:id="rId1"/>
    <sheet name="Aims" sheetId="2" r:id="rId2"/>
    <sheet name="Programme" sheetId="3" r:id="rId3"/>
    <sheet name="Glossary" sheetId="4" r:id="rId4"/>
    <sheet name="Comments" sheetId="5" r:id="rId5"/>
  </sheets>
  <externalReferences>
    <externalReference r:id="rId6"/>
    <externalReference r:id="rId7"/>
    <externalReference r:id="rId8"/>
  </externalReferences>
  <definedNames>
    <definedName name="_xlnm._FilterDatabase" localSheetId="1" hidden="1">Aims!$A$4:$K$4</definedName>
    <definedName name="_xlnm._FilterDatabase" localSheetId="0" hidden="1">'Funding Elements'!$A$5:$F$57</definedName>
    <definedName name="_xlnm._FilterDatabase" localSheetId="2" hidden="1">Programme!$A$6:$AW$6</definedName>
    <definedName name="CensusUPINS">[1]CheckData!$A:$A</definedName>
    <definedName name="Comments">Comments!#REF!</definedName>
    <definedName name="DBA94c55a175e344d9c87d84eb8c0f3debd">[2]Sheet4!$B$2:$B$4</definedName>
    <definedName name="HESAUPINS">[3]CheckData!$C:$C</definedName>
    <definedName name="ILRUPINS">[1]CheckData!$B:$B</definedName>
    <definedName name="_xlnm.Print_Area" localSheetId="0">'Funding Elements'!$A$1:$G$59</definedName>
    <definedName name="_xlnm.Print_Titles" localSheetId="1">Aims!$3:$4</definedName>
    <definedName name="_xlnm.Print_Titles" localSheetId="2">Programme!$4:$6</definedName>
    <definedName name="TraineeshipUPINS">[1]CheckData!$F:$F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72" i="3" l="1"/>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7" i="3"/>
  <c r="AY116" i="3"/>
  <c r="AY115" i="3"/>
  <c r="AY114" i="3"/>
  <c r="AY113" i="3"/>
  <c r="AY112" i="3"/>
  <c r="AY111" i="3"/>
  <c r="AY110" i="3"/>
  <c r="AY109" i="3"/>
  <c r="AY108" i="3"/>
  <c r="AY107" i="3"/>
  <c r="AY106" i="3"/>
  <c r="AY105" i="3"/>
  <c r="AY104" i="3"/>
  <c r="AY103" i="3"/>
  <c r="AY102" i="3"/>
  <c r="AY101" i="3"/>
  <c r="AY100"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AS172" i="3" l="1"/>
  <c r="AE172" i="3"/>
  <c r="Y172" i="3"/>
  <c r="P172" i="3"/>
  <c r="Q172" i="3" s="1"/>
  <c r="AS171" i="3"/>
  <c r="AE171" i="3"/>
  <c r="Y171" i="3"/>
  <c r="P171" i="3"/>
  <c r="Q171" i="3" s="1"/>
  <c r="AS170" i="3"/>
  <c r="AE170" i="3"/>
  <c r="Y170" i="3"/>
  <c r="P170" i="3"/>
  <c r="Q170" i="3" s="1"/>
  <c r="AS169" i="3"/>
  <c r="AE169" i="3"/>
  <c r="Y169" i="3"/>
  <c r="P169" i="3"/>
  <c r="Q169" i="3" s="1"/>
  <c r="R169" i="3" s="1"/>
  <c r="AS168" i="3"/>
  <c r="AE168" i="3"/>
  <c r="Y168" i="3"/>
  <c r="P168" i="3"/>
  <c r="Q168" i="3" s="1"/>
  <c r="S168" i="3" s="1"/>
  <c r="AS167" i="3"/>
  <c r="AE167" i="3"/>
  <c r="Y167" i="3"/>
  <c r="P167" i="3"/>
  <c r="Q167" i="3" s="1"/>
  <c r="AS166" i="3"/>
  <c r="AE166" i="3"/>
  <c r="Y166" i="3"/>
  <c r="P166" i="3"/>
  <c r="Q166" i="3" s="1"/>
  <c r="AS165" i="3"/>
  <c r="AE165" i="3"/>
  <c r="Y165" i="3"/>
  <c r="P165" i="3"/>
  <c r="Q165" i="3" s="1"/>
  <c r="R165" i="3" s="1"/>
  <c r="AS164" i="3"/>
  <c r="AE164" i="3"/>
  <c r="Y164" i="3"/>
  <c r="P164" i="3"/>
  <c r="Q164" i="3" s="1"/>
  <c r="AS163" i="3"/>
  <c r="AE163" i="3"/>
  <c r="Y163" i="3"/>
  <c r="P163" i="3"/>
  <c r="Q163" i="3" s="1"/>
  <c r="R163" i="3" s="1"/>
  <c r="AS162" i="3"/>
  <c r="AE162" i="3"/>
  <c r="Y162" i="3"/>
  <c r="P162" i="3"/>
  <c r="Q162" i="3" s="1"/>
  <c r="AS161" i="3"/>
  <c r="AE161" i="3"/>
  <c r="Y161" i="3"/>
  <c r="P161" i="3"/>
  <c r="Q161" i="3" s="1"/>
  <c r="R161" i="3" s="1"/>
  <c r="AS160" i="3"/>
  <c r="AE160" i="3"/>
  <c r="Y160" i="3"/>
  <c r="P160" i="3"/>
  <c r="Q160" i="3" s="1"/>
  <c r="AS159" i="3"/>
  <c r="AE159" i="3"/>
  <c r="Y159" i="3"/>
  <c r="P159" i="3"/>
  <c r="Q159" i="3" s="1"/>
  <c r="AS158" i="3"/>
  <c r="AE158" i="3"/>
  <c r="Y158" i="3"/>
  <c r="P158" i="3"/>
  <c r="Q158" i="3" s="1"/>
  <c r="S158" i="3" s="1"/>
  <c r="AS157" i="3"/>
  <c r="AE157" i="3"/>
  <c r="Y157" i="3"/>
  <c r="P157" i="3"/>
  <c r="Q157" i="3" s="1"/>
  <c r="R157" i="3" s="1"/>
  <c r="AS156" i="3"/>
  <c r="AE156" i="3"/>
  <c r="Y156" i="3"/>
  <c r="P156" i="3"/>
  <c r="Q156" i="3" s="1"/>
  <c r="R156" i="3" s="1"/>
  <c r="AS155" i="3"/>
  <c r="AE155" i="3"/>
  <c r="Y155" i="3"/>
  <c r="P155" i="3"/>
  <c r="Q155" i="3" s="1"/>
  <c r="R155" i="3" s="1"/>
  <c r="AS154" i="3"/>
  <c r="AE154" i="3"/>
  <c r="Y154" i="3"/>
  <c r="P154" i="3"/>
  <c r="Q154" i="3" s="1"/>
  <c r="AS153" i="3"/>
  <c r="AE153" i="3"/>
  <c r="Y153" i="3"/>
  <c r="P153" i="3"/>
  <c r="Q153" i="3" s="1"/>
  <c r="AS152" i="3"/>
  <c r="AE152" i="3"/>
  <c r="Y152" i="3"/>
  <c r="P152" i="3"/>
  <c r="Q152" i="3" s="1"/>
  <c r="R152" i="3" s="1"/>
  <c r="AS151" i="3"/>
  <c r="AE151" i="3"/>
  <c r="Y151" i="3"/>
  <c r="P151" i="3"/>
  <c r="Q151" i="3" s="1"/>
  <c r="AS150" i="3"/>
  <c r="AE150" i="3"/>
  <c r="Y150" i="3"/>
  <c r="P150" i="3"/>
  <c r="Q150" i="3" s="1"/>
  <c r="AS149" i="3"/>
  <c r="AE149" i="3"/>
  <c r="Y149" i="3"/>
  <c r="P149" i="3"/>
  <c r="Q149" i="3" s="1"/>
  <c r="AS148" i="3"/>
  <c r="AE148" i="3"/>
  <c r="Y148" i="3"/>
  <c r="P148" i="3"/>
  <c r="Q148" i="3" s="1"/>
  <c r="S148" i="3" s="1"/>
  <c r="AS147" i="3"/>
  <c r="AE147" i="3"/>
  <c r="Y147" i="3"/>
  <c r="P147" i="3"/>
  <c r="Q147" i="3" s="1"/>
  <c r="R147" i="3" s="1"/>
  <c r="AS146" i="3"/>
  <c r="AE146" i="3"/>
  <c r="Y146" i="3"/>
  <c r="P146" i="3"/>
  <c r="Q146" i="3" s="1"/>
  <c r="R146" i="3" s="1"/>
  <c r="AS145" i="3"/>
  <c r="AE145" i="3"/>
  <c r="Y145" i="3"/>
  <c r="P145" i="3"/>
  <c r="Q145" i="3" s="1"/>
  <c r="AS144" i="3"/>
  <c r="AE144" i="3"/>
  <c r="Y144" i="3"/>
  <c r="P144" i="3"/>
  <c r="Q144" i="3" s="1"/>
  <c r="AS143" i="3"/>
  <c r="AE143" i="3"/>
  <c r="Y143" i="3"/>
  <c r="P143" i="3"/>
  <c r="Q143" i="3" s="1"/>
  <c r="S143" i="3" s="1"/>
  <c r="AS142" i="3"/>
  <c r="AE142" i="3"/>
  <c r="Y142" i="3"/>
  <c r="P142" i="3"/>
  <c r="Q142" i="3" s="1"/>
  <c r="S142" i="3" s="1"/>
  <c r="AS141" i="3"/>
  <c r="AE141" i="3"/>
  <c r="Y141" i="3"/>
  <c r="P141" i="3"/>
  <c r="Q141" i="3" s="1"/>
  <c r="S141" i="3" s="1"/>
  <c r="AS140" i="3"/>
  <c r="AE140" i="3"/>
  <c r="Y140" i="3"/>
  <c r="P140" i="3"/>
  <c r="Q140" i="3" s="1"/>
  <c r="AS139" i="3"/>
  <c r="AE139" i="3"/>
  <c r="Y139" i="3"/>
  <c r="P139" i="3"/>
  <c r="Q139" i="3" s="1"/>
  <c r="AS138" i="3"/>
  <c r="AE138" i="3"/>
  <c r="Y138" i="3"/>
  <c r="P138" i="3"/>
  <c r="Q138" i="3" s="1"/>
  <c r="AS137" i="3"/>
  <c r="AE137" i="3"/>
  <c r="Y137" i="3"/>
  <c r="P137" i="3"/>
  <c r="Q137" i="3" s="1"/>
  <c r="R137" i="3" s="1"/>
  <c r="AS136" i="3"/>
  <c r="AE136" i="3"/>
  <c r="Y136" i="3"/>
  <c r="P136" i="3"/>
  <c r="Q136" i="3" s="1"/>
  <c r="AS135" i="3"/>
  <c r="AE135" i="3"/>
  <c r="Y135" i="3"/>
  <c r="P135" i="3"/>
  <c r="Q135" i="3" s="1"/>
  <c r="R135" i="3" s="1"/>
  <c r="AS134" i="3"/>
  <c r="AE134" i="3"/>
  <c r="Y134" i="3"/>
  <c r="P134" i="3"/>
  <c r="Q134" i="3" s="1"/>
  <c r="S134" i="3" s="1"/>
  <c r="AS133" i="3"/>
  <c r="AE133" i="3"/>
  <c r="Y133" i="3"/>
  <c r="P133" i="3"/>
  <c r="Q133" i="3" s="1"/>
  <c r="R133" i="3" s="1"/>
  <c r="AS132" i="3"/>
  <c r="AE132" i="3"/>
  <c r="Y132" i="3"/>
  <c r="P132" i="3"/>
  <c r="Q132" i="3" s="1"/>
  <c r="S132" i="3" s="1"/>
  <c r="AS131" i="3"/>
  <c r="AE131" i="3"/>
  <c r="Y131" i="3"/>
  <c r="P131" i="3"/>
  <c r="Q131" i="3" s="1"/>
  <c r="AS130" i="3"/>
  <c r="AE130" i="3"/>
  <c r="Y130" i="3"/>
  <c r="P130" i="3"/>
  <c r="Q130" i="3" s="1"/>
  <c r="R130" i="3" s="1"/>
  <c r="AS129" i="3"/>
  <c r="AE129" i="3"/>
  <c r="Y129" i="3"/>
  <c r="P129" i="3"/>
  <c r="Q129" i="3" s="1"/>
  <c r="R129" i="3" s="1"/>
  <c r="AS128" i="3"/>
  <c r="AE128" i="3"/>
  <c r="Y128" i="3"/>
  <c r="P128" i="3"/>
  <c r="Q128" i="3" s="1"/>
  <c r="R128" i="3" s="1"/>
  <c r="AS127" i="3"/>
  <c r="AE127" i="3"/>
  <c r="Y127" i="3"/>
  <c r="P127" i="3"/>
  <c r="Q127" i="3" s="1"/>
  <c r="R127" i="3" s="1"/>
  <c r="AS126" i="3"/>
  <c r="AE126" i="3"/>
  <c r="Y126" i="3"/>
  <c r="P126" i="3"/>
  <c r="Q126" i="3" s="1"/>
  <c r="R126" i="3" s="1"/>
  <c r="AS125" i="3"/>
  <c r="AE125" i="3"/>
  <c r="Y125" i="3"/>
  <c r="P125" i="3"/>
  <c r="Q125" i="3" s="1"/>
  <c r="AS124" i="3"/>
  <c r="AE124" i="3"/>
  <c r="Y124" i="3"/>
  <c r="P124" i="3"/>
  <c r="Q124" i="3" s="1"/>
  <c r="R124" i="3" s="1"/>
  <c r="AS123" i="3"/>
  <c r="AE123" i="3"/>
  <c r="Y123" i="3"/>
  <c r="P123" i="3"/>
  <c r="Q123" i="3" s="1"/>
  <c r="S123" i="3" s="1"/>
  <c r="AS122" i="3"/>
  <c r="AE122" i="3"/>
  <c r="Y122" i="3"/>
  <c r="P122" i="3"/>
  <c r="Q122" i="3" s="1"/>
  <c r="AS121" i="3"/>
  <c r="AE121" i="3"/>
  <c r="Y121" i="3"/>
  <c r="P121" i="3"/>
  <c r="Q121" i="3" s="1"/>
  <c r="R121" i="3" s="1"/>
  <c r="AS120" i="3"/>
  <c r="AE120" i="3"/>
  <c r="Y120" i="3"/>
  <c r="P120" i="3"/>
  <c r="Q120" i="3" s="1"/>
  <c r="R120" i="3" s="1"/>
  <c r="AS119" i="3"/>
  <c r="AE119" i="3"/>
  <c r="Y119" i="3"/>
  <c r="P119" i="3"/>
  <c r="Q119" i="3" s="1"/>
  <c r="AS118" i="3"/>
  <c r="AE118" i="3"/>
  <c r="Y118" i="3"/>
  <c r="P118" i="3"/>
  <c r="Q118" i="3" s="1"/>
  <c r="R118" i="3" s="1"/>
  <c r="AS117" i="3"/>
  <c r="AE117" i="3"/>
  <c r="Y117" i="3"/>
  <c r="P117" i="3"/>
  <c r="Q117" i="3" s="1"/>
  <c r="S117" i="3" s="1"/>
  <c r="AS116" i="3"/>
  <c r="AE116" i="3"/>
  <c r="Y116" i="3"/>
  <c r="P116" i="3"/>
  <c r="Q116" i="3" s="1"/>
  <c r="AS115" i="3"/>
  <c r="AE115" i="3"/>
  <c r="Y115" i="3"/>
  <c r="P115" i="3"/>
  <c r="Q115" i="3" s="1"/>
  <c r="R115" i="3" s="1"/>
  <c r="AS114" i="3"/>
  <c r="AE114" i="3"/>
  <c r="Y114" i="3"/>
  <c r="P114" i="3"/>
  <c r="Q114" i="3" s="1"/>
  <c r="R114" i="3" s="1"/>
  <c r="AS113" i="3"/>
  <c r="AE113" i="3"/>
  <c r="Y113" i="3"/>
  <c r="P113" i="3"/>
  <c r="Q113" i="3" s="1"/>
  <c r="AS112" i="3"/>
  <c r="AE112" i="3"/>
  <c r="Y112" i="3"/>
  <c r="P112" i="3"/>
  <c r="Q112" i="3" s="1"/>
  <c r="AS111" i="3"/>
  <c r="AE111" i="3"/>
  <c r="Y111" i="3"/>
  <c r="P111" i="3"/>
  <c r="Q111" i="3" s="1"/>
  <c r="R111" i="3" s="1"/>
  <c r="AS110" i="3"/>
  <c r="AE110" i="3"/>
  <c r="Y110" i="3"/>
  <c r="P110" i="3"/>
  <c r="Q110" i="3" s="1"/>
  <c r="AS109" i="3"/>
  <c r="AE109" i="3"/>
  <c r="Y109" i="3"/>
  <c r="P109" i="3"/>
  <c r="Q109" i="3" s="1"/>
  <c r="AS108" i="3"/>
  <c r="AE108" i="3"/>
  <c r="Y108" i="3"/>
  <c r="P108" i="3"/>
  <c r="Q108" i="3" s="1"/>
  <c r="R108" i="3" s="1"/>
  <c r="AS107" i="3"/>
  <c r="AE107" i="3"/>
  <c r="Y107" i="3"/>
  <c r="P107" i="3"/>
  <c r="Q107" i="3" s="1"/>
  <c r="AS106" i="3"/>
  <c r="AE106" i="3"/>
  <c r="Y106" i="3"/>
  <c r="P106" i="3"/>
  <c r="Q106" i="3" s="1"/>
  <c r="S106" i="3" s="1"/>
  <c r="AB106" i="3" s="1"/>
  <c r="AS105" i="3"/>
  <c r="AE105" i="3"/>
  <c r="Y105" i="3"/>
  <c r="P105" i="3"/>
  <c r="Q105" i="3" s="1"/>
  <c r="R105" i="3" s="1"/>
  <c r="AS104" i="3"/>
  <c r="AE104" i="3"/>
  <c r="Y104" i="3"/>
  <c r="P104" i="3"/>
  <c r="Q104" i="3" s="1"/>
  <c r="AS103" i="3"/>
  <c r="AE103" i="3"/>
  <c r="Y103" i="3"/>
  <c r="P103" i="3"/>
  <c r="Q103" i="3" s="1"/>
  <c r="AS102" i="3"/>
  <c r="AE102" i="3"/>
  <c r="Y102" i="3"/>
  <c r="P102" i="3"/>
  <c r="Q102" i="3" s="1"/>
  <c r="AS101" i="3"/>
  <c r="AE101" i="3"/>
  <c r="Y101" i="3"/>
  <c r="P101" i="3"/>
  <c r="Q101" i="3" s="1"/>
  <c r="AS100" i="3"/>
  <c r="AE100" i="3"/>
  <c r="Y100" i="3"/>
  <c r="P100" i="3"/>
  <c r="Q100" i="3" s="1"/>
  <c r="S100" i="3" s="1"/>
  <c r="AS99" i="3"/>
  <c r="AE99" i="3"/>
  <c r="Y99" i="3"/>
  <c r="P99" i="3"/>
  <c r="Q99" i="3" s="1"/>
  <c r="AS98" i="3"/>
  <c r="AE98" i="3"/>
  <c r="Y98" i="3"/>
  <c r="P98" i="3"/>
  <c r="Q98" i="3" s="1"/>
  <c r="AS97" i="3"/>
  <c r="AE97" i="3"/>
  <c r="Y97" i="3"/>
  <c r="P97" i="3"/>
  <c r="Q97" i="3" s="1"/>
  <c r="AS96" i="3"/>
  <c r="AE96" i="3"/>
  <c r="Y96" i="3"/>
  <c r="P96" i="3"/>
  <c r="Q96" i="3" s="1"/>
  <c r="AS95" i="3"/>
  <c r="AE95" i="3"/>
  <c r="Y95" i="3"/>
  <c r="P95" i="3"/>
  <c r="Q95" i="3" s="1"/>
  <c r="AS94" i="3"/>
  <c r="AE94" i="3"/>
  <c r="Y94" i="3"/>
  <c r="P94" i="3"/>
  <c r="Q94" i="3" s="1"/>
  <c r="S94" i="3" s="1"/>
  <c r="AS93" i="3"/>
  <c r="AE93" i="3"/>
  <c r="Y93" i="3"/>
  <c r="P93" i="3"/>
  <c r="Q93" i="3" s="1"/>
  <c r="AS92" i="3"/>
  <c r="AE92" i="3"/>
  <c r="Y92" i="3"/>
  <c r="P92" i="3"/>
  <c r="Q92" i="3" s="1"/>
  <c r="AS91" i="3"/>
  <c r="AE91" i="3"/>
  <c r="Y91" i="3"/>
  <c r="P91" i="3"/>
  <c r="Q91" i="3" s="1"/>
  <c r="AS90" i="3"/>
  <c r="AE90" i="3"/>
  <c r="Y90" i="3"/>
  <c r="P90" i="3"/>
  <c r="Q90" i="3" s="1"/>
  <c r="S90" i="3" s="1"/>
  <c r="AS89" i="3"/>
  <c r="AE89" i="3"/>
  <c r="Y89" i="3"/>
  <c r="P89" i="3"/>
  <c r="Q89" i="3" s="1"/>
  <c r="AS88" i="3"/>
  <c r="AE88" i="3"/>
  <c r="Y88" i="3"/>
  <c r="P88" i="3"/>
  <c r="Q88" i="3" s="1"/>
  <c r="AS87" i="3"/>
  <c r="AE87" i="3"/>
  <c r="Y87" i="3"/>
  <c r="P87" i="3"/>
  <c r="Q87" i="3" s="1"/>
  <c r="R87" i="3" s="1"/>
  <c r="AS86" i="3"/>
  <c r="AE86" i="3"/>
  <c r="Y86" i="3"/>
  <c r="P86" i="3"/>
  <c r="Q86" i="3" s="1"/>
  <c r="AS85" i="3"/>
  <c r="AE85" i="3"/>
  <c r="Y85" i="3"/>
  <c r="P85" i="3"/>
  <c r="Q85" i="3" s="1"/>
  <c r="S85" i="3" s="1"/>
  <c r="AS84" i="3"/>
  <c r="AE84" i="3"/>
  <c r="Y84" i="3"/>
  <c r="P84" i="3"/>
  <c r="Q84" i="3" s="1"/>
  <c r="S84" i="3" s="1"/>
  <c r="AB84" i="3" s="1"/>
  <c r="AS83" i="3"/>
  <c r="AE83" i="3"/>
  <c r="Y83" i="3"/>
  <c r="P83" i="3"/>
  <c r="Q83" i="3" s="1"/>
  <c r="AS82" i="3"/>
  <c r="AE82" i="3"/>
  <c r="Y82" i="3"/>
  <c r="P82" i="3"/>
  <c r="Q82" i="3" s="1"/>
  <c r="AS81" i="3"/>
  <c r="AE81" i="3"/>
  <c r="Y81" i="3"/>
  <c r="P81" i="3"/>
  <c r="Q81" i="3" s="1"/>
  <c r="AS80" i="3"/>
  <c r="AE80" i="3"/>
  <c r="Y80" i="3"/>
  <c r="P80" i="3"/>
  <c r="Q80" i="3" s="1"/>
  <c r="AS79" i="3"/>
  <c r="AE79" i="3"/>
  <c r="Y79" i="3"/>
  <c r="P79" i="3"/>
  <c r="Q79" i="3" s="1"/>
  <c r="AS78" i="3"/>
  <c r="AE78" i="3"/>
  <c r="Y78" i="3"/>
  <c r="P78" i="3"/>
  <c r="Q78" i="3" s="1"/>
  <c r="S78" i="3" s="1"/>
  <c r="AS77" i="3"/>
  <c r="AE77" i="3"/>
  <c r="Y77" i="3"/>
  <c r="P77" i="3"/>
  <c r="Q77" i="3" s="1"/>
  <c r="AS76" i="3"/>
  <c r="AE76" i="3"/>
  <c r="Y76" i="3"/>
  <c r="P76" i="3"/>
  <c r="Q76" i="3" s="1"/>
  <c r="S76" i="3" s="1"/>
  <c r="AS75" i="3"/>
  <c r="AE75" i="3"/>
  <c r="Y75" i="3"/>
  <c r="P75" i="3"/>
  <c r="Q75" i="3" s="1"/>
  <c r="AS74" i="3"/>
  <c r="AE74" i="3"/>
  <c r="Y74" i="3"/>
  <c r="P74" i="3"/>
  <c r="Q74" i="3" s="1"/>
  <c r="AS73" i="3"/>
  <c r="AE73" i="3"/>
  <c r="Y73" i="3"/>
  <c r="P73" i="3"/>
  <c r="Q73" i="3" s="1"/>
  <c r="AS72" i="3"/>
  <c r="AE72" i="3"/>
  <c r="Y72" i="3"/>
  <c r="P72" i="3"/>
  <c r="Q72" i="3" s="1"/>
  <c r="S72" i="3" s="1"/>
  <c r="AS71" i="3"/>
  <c r="AE71" i="3"/>
  <c r="Y71" i="3"/>
  <c r="P71" i="3"/>
  <c r="Q71" i="3" s="1"/>
  <c r="R71" i="3" s="1"/>
  <c r="AS70" i="3"/>
  <c r="AE70" i="3"/>
  <c r="Y70" i="3"/>
  <c r="P70" i="3"/>
  <c r="Q70" i="3" s="1"/>
  <c r="AS69" i="3"/>
  <c r="AE69" i="3"/>
  <c r="Y69" i="3"/>
  <c r="P69" i="3"/>
  <c r="Q69" i="3" s="1"/>
  <c r="AS68" i="3"/>
  <c r="AE68" i="3"/>
  <c r="Y68" i="3"/>
  <c r="P68" i="3"/>
  <c r="Q68" i="3" s="1"/>
  <c r="AS67" i="3"/>
  <c r="AE67" i="3"/>
  <c r="Y67" i="3"/>
  <c r="P67" i="3"/>
  <c r="Q67" i="3" s="1"/>
  <c r="S67" i="3" s="1"/>
  <c r="AS66" i="3"/>
  <c r="AE66" i="3"/>
  <c r="Y66" i="3"/>
  <c r="P66" i="3"/>
  <c r="Q66" i="3" s="1"/>
  <c r="AS65" i="3"/>
  <c r="AE65" i="3"/>
  <c r="Y65" i="3"/>
  <c r="P65" i="3"/>
  <c r="Q65" i="3" s="1"/>
  <c r="AS64" i="3"/>
  <c r="AE64" i="3"/>
  <c r="Y64" i="3"/>
  <c r="P64" i="3"/>
  <c r="Q64" i="3" s="1"/>
  <c r="AS63" i="3"/>
  <c r="AE63" i="3"/>
  <c r="Y63" i="3"/>
  <c r="P63" i="3"/>
  <c r="Q63" i="3" s="1"/>
  <c r="AS62" i="3"/>
  <c r="AE62" i="3"/>
  <c r="Y62" i="3"/>
  <c r="P62" i="3"/>
  <c r="Q62" i="3" s="1"/>
  <c r="S62" i="3" s="1"/>
  <c r="AB62" i="3" s="1"/>
  <c r="AS61" i="3"/>
  <c r="AE61" i="3"/>
  <c r="Y61" i="3"/>
  <c r="P61" i="3"/>
  <c r="Q61" i="3" s="1"/>
  <c r="S61" i="3" s="1"/>
  <c r="AS60" i="3"/>
  <c r="AE60" i="3"/>
  <c r="Y60" i="3"/>
  <c r="P60" i="3"/>
  <c r="Q60" i="3" s="1"/>
  <c r="AS59" i="3"/>
  <c r="AE59" i="3"/>
  <c r="Y59" i="3"/>
  <c r="P59" i="3"/>
  <c r="Q59" i="3" s="1"/>
  <c r="S59" i="3" s="1"/>
  <c r="AS58" i="3"/>
  <c r="AE58" i="3"/>
  <c r="Y58" i="3"/>
  <c r="P58" i="3"/>
  <c r="Q58" i="3" s="1"/>
  <c r="AS57" i="3"/>
  <c r="AE57" i="3"/>
  <c r="Y57" i="3"/>
  <c r="P57" i="3"/>
  <c r="Q57" i="3" s="1"/>
  <c r="AS56" i="3"/>
  <c r="AE56" i="3"/>
  <c r="Y56" i="3"/>
  <c r="P56" i="3"/>
  <c r="Q56" i="3" s="1"/>
  <c r="R56" i="3" s="1"/>
  <c r="AS55" i="3"/>
  <c r="AE55" i="3"/>
  <c r="Y55" i="3"/>
  <c r="P55" i="3"/>
  <c r="Q55" i="3" s="1"/>
  <c r="AS54" i="3"/>
  <c r="AE54" i="3"/>
  <c r="Y54" i="3"/>
  <c r="P54" i="3"/>
  <c r="Q54" i="3" s="1"/>
  <c r="S54" i="3" s="1"/>
  <c r="AS53" i="3"/>
  <c r="AE53" i="3"/>
  <c r="Y53" i="3"/>
  <c r="P53" i="3"/>
  <c r="Q53" i="3" s="1"/>
  <c r="AS52" i="3"/>
  <c r="AE52" i="3"/>
  <c r="Y52" i="3"/>
  <c r="P52" i="3"/>
  <c r="Q52" i="3" s="1"/>
  <c r="AS51" i="3"/>
  <c r="AE51" i="3"/>
  <c r="Y51" i="3"/>
  <c r="P51" i="3"/>
  <c r="Q51" i="3" s="1"/>
  <c r="AS50" i="3"/>
  <c r="AE50" i="3"/>
  <c r="Y50" i="3"/>
  <c r="P50" i="3"/>
  <c r="Q50" i="3" s="1"/>
  <c r="S50" i="3" s="1"/>
  <c r="AS49" i="3"/>
  <c r="AE49" i="3"/>
  <c r="Y49" i="3"/>
  <c r="P49" i="3"/>
  <c r="Q49" i="3" s="1"/>
  <c r="AS48" i="3"/>
  <c r="AE48" i="3"/>
  <c r="Y48" i="3"/>
  <c r="P48" i="3"/>
  <c r="Q48" i="3" s="1"/>
  <c r="AS47" i="3"/>
  <c r="AE47" i="3"/>
  <c r="Y47" i="3"/>
  <c r="P47" i="3"/>
  <c r="Q47" i="3" s="1"/>
  <c r="R47" i="3" s="1"/>
  <c r="AS46" i="3"/>
  <c r="AE46" i="3"/>
  <c r="Y46" i="3"/>
  <c r="P46" i="3"/>
  <c r="Q46" i="3" s="1"/>
  <c r="AS45" i="3"/>
  <c r="AE45" i="3"/>
  <c r="Y45" i="3"/>
  <c r="P45" i="3"/>
  <c r="Q45" i="3" s="1"/>
  <c r="S45" i="3" s="1"/>
  <c r="AS44" i="3"/>
  <c r="AE44" i="3"/>
  <c r="Y44" i="3"/>
  <c r="P44" i="3"/>
  <c r="Q44" i="3" s="1"/>
  <c r="AS43" i="3"/>
  <c r="AE43" i="3"/>
  <c r="Y43" i="3"/>
  <c r="P43" i="3"/>
  <c r="Q43" i="3" s="1"/>
  <c r="S43" i="3" s="1"/>
  <c r="AS42" i="3"/>
  <c r="AE42" i="3"/>
  <c r="Y42" i="3"/>
  <c r="P42" i="3"/>
  <c r="Q42" i="3" s="1"/>
  <c r="AS41" i="3"/>
  <c r="AE41" i="3"/>
  <c r="Y41" i="3"/>
  <c r="P41" i="3"/>
  <c r="Q41" i="3" s="1"/>
  <c r="S41" i="3" s="1"/>
  <c r="AS40" i="3"/>
  <c r="AE40" i="3"/>
  <c r="Y40" i="3"/>
  <c r="P40" i="3"/>
  <c r="Q40" i="3" s="1"/>
  <c r="R40" i="3" s="1"/>
  <c r="AS39" i="3"/>
  <c r="AE39" i="3"/>
  <c r="Y39" i="3"/>
  <c r="P39" i="3"/>
  <c r="Q39" i="3" s="1"/>
  <c r="AS38" i="3"/>
  <c r="AE38" i="3"/>
  <c r="Y38" i="3"/>
  <c r="P38" i="3"/>
  <c r="Q38" i="3" s="1"/>
  <c r="AS37" i="3"/>
  <c r="AE37" i="3"/>
  <c r="Y37" i="3"/>
  <c r="P37" i="3"/>
  <c r="Q37" i="3" s="1"/>
  <c r="R37" i="3" s="1"/>
  <c r="AS36" i="3"/>
  <c r="AE36" i="3"/>
  <c r="Y36" i="3"/>
  <c r="P36" i="3"/>
  <c r="Q36" i="3" s="1"/>
  <c r="S36" i="3" s="1"/>
  <c r="AS35" i="3"/>
  <c r="AE35" i="3"/>
  <c r="Y35" i="3"/>
  <c r="P35" i="3"/>
  <c r="Q35" i="3" s="1"/>
  <c r="AS34" i="3"/>
  <c r="AE34" i="3"/>
  <c r="Y34" i="3"/>
  <c r="P34" i="3"/>
  <c r="Q34" i="3" s="1"/>
  <c r="S34" i="3" s="1"/>
  <c r="AS33" i="3"/>
  <c r="AE33" i="3"/>
  <c r="Y33" i="3"/>
  <c r="P33" i="3"/>
  <c r="Q33" i="3" s="1"/>
  <c r="AS32" i="3"/>
  <c r="AE32" i="3"/>
  <c r="Y32" i="3"/>
  <c r="P32" i="3"/>
  <c r="Q32" i="3" s="1"/>
  <c r="R32" i="3" s="1"/>
  <c r="AS31" i="3"/>
  <c r="AE31" i="3"/>
  <c r="Y31" i="3"/>
  <c r="P31" i="3"/>
  <c r="Q31" i="3" s="1"/>
  <c r="AS30" i="3"/>
  <c r="AE30" i="3"/>
  <c r="Y30" i="3"/>
  <c r="P30" i="3"/>
  <c r="Q30" i="3" s="1"/>
  <c r="S30" i="3" s="1"/>
  <c r="AS29" i="3"/>
  <c r="AE29" i="3"/>
  <c r="Y29" i="3"/>
  <c r="P29" i="3"/>
  <c r="Q29" i="3" s="1"/>
  <c r="AS28" i="3"/>
  <c r="AE28" i="3"/>
  <c r="Y28" i="3"/>
  <c r="P28" i="3"/>
  <c r="Q28" i="3" s="1"/>
  <c r="S28" i="3" s="1"/>
  <c r="AS27" i="3"/>
  <c r="AE27" i="3"/>
  <c r="Y27" i="3"/>
  <c r="P27" i="3"/>
  <c r="Q27" i="3" s="1"/>
  <c r="AS26" i="3"/>
  <c r="AE26" i="3"/>
  <c r="Y26" i="3"/>
  <c r="P26" i="3"/>
  <c r="Q26" i="3" s="1"/>
  <c r="AS25" i="3"/>
  <c r="AE25" i="3"/>
  <c r="Y25" i="3"/>
  <c r="P25" i="3"/>
  <c r="Q25" i="3" s="1"/>
  <c r="AS24" i="3"/>
  <c r="AE24" i="3"/>
  <c r="Y24" i="3"/>
  <c r="P24" i="3"/>
  <c r="Q24" i="3" s="1"/>
  <c r="AS23" i="3"/>
  <c r="AE23" i="3"/>
  <c r="Y23" i="3"/>
  <c r="P23" i="3"/>
  <c r="Q23" i="3" s="1"/>
  <c r="S23" i="3" s="1"/>
  <c r="AS22" i="3"/>
  <c r="AE22" i="3"/>
  <c r="Y22" i="3"/>
  <c r="P22" i="3"/>
  <c r="Q22" i="3" s="1"/>
  <c r="AS21" i="3"/>
  <c r="AE21" i="3"/>
  <c r="Y21" i="3"/>
  <c r="P21" i="3"/>
  <c r="Q21" i="3" s="1"/>
  <c r="S21" i="3" s="1"/>
  <c r="AS20" i="3"/>
  <c r="AE20" i="3"/>
  <c r="Y20" i="3"/>
  <c r="P20" i="3"/>
  <c r="Q20" i="3" s="1"/>
  <c r="R20" i="3" s="1"/>
  <c r="AS19" i="3"/>
  <c r="AE19" i="3"/>
  <c r="Y19" i="3"/>
  <c r="P19" i="3"/>
  <c r="Q19" i="3" s="1"/>
  <c r="S19" i="3" s="1"/>
  <c r="AS18" i="3"/>
  <c r="AE18" i="3"/>
  <c r="Y18" i="3"/>
  <c r="P18" i="3"/>
  <c r="Q18" i="3" s="1"/>
  <c r="AS17" i="3"/>
  <c r="AE17" i="3"/>
  <c r="Y17" i="3"/>
  <c r="P17" i="3"/>
  <c r="Q17" i="3" s="1"/>
  <c r="S17" i="3" s="1"/>
  <c r="AB17" i="3" s="1"/>
  <c r="AS16" i="3"/>
  <c r="AE16" i="3"/>
  <c r="Y16" i="3"/>
  <c r="P16" i="3"/>
  <c r="Q16" i="3" s="1"/>
  <c r="S16" i="3" s="1"/>
  <c r="AS15" i="3"/>
  <c r="AE15" i="3"/>
  <c r="Y15" i="3"/>
  <c r="P15" i="3"/>
  <c r="Q15" i="3" s="1"/>
  <c r="AS14" i="3"/>
  <c r="AE14" i="3"/>
  <c r="Y14" i="3"/>
  <c r="P14" i="3"/>
  <c r="Q14" i="3" s="1"/>
  <c r="S14" i="3" s="1"/>
  <c r="AS13" i="3"/>
  <c r="AE13" i="3"/>
  <c r="Y13" i="3"/>
  <c r="P13" i="3"/>
  <c r="Q13" i="3" s="1"/>
  <c r="S13" i="3" s="1"/>
  <c r="AS12" i="3"/>
  <c r="AE12" i="3"/>
  <c r="Y12" i="3"/>
  <c r="P12" i="3"/>
  <c r="Q12" i="3" s="1"/>
  <c r="R12" i="3" s="1"/>
  <c r="AS11" i="3"/>
  <c r="AE11" i="3"/>
  <c r="Y11" i="3"/>
  <c r="P11" i="3"/>
  <c r="Q11" i="3" s="1"/>
  <c r="S11" i="3" s="1"/>
  <c r="AS10" i="3"/>
  <c r="AE10" i="3"/>
  <c r="Y10" i="3"/>
  <c r="P10" i="3"/>
  <c r="Q10" i="3" s="1"/>
  <c r="AS9" i="3"/>
  <c r="AE9" i="3"/>
  <c r="Y9" i="3"/>
  <c r="P9" i="3"/>
  <c r="Q9" i="3" s="1"/>
  <c r="R9" i="3" s="1"/>
  <c r="AS8" i="3"/>
  <c r="AE8" i="3"/>
  <c r="Y8" i="3"/>
  <c r="P8" i="3"/>
  <c r="Q8" i="3" s="1"/>
  <c r="AS7" i="3"/>
  <c r="AE7" i="3"/>
  <c r="Y7" i="3"/>
  <c r="P7" i="3"/>
  <c r="Q7" i="3" s="1"/>
  <c r="AX2" i="3"/>
  <c r="F57" i="1" s="1"/>
  <c r="AW2" i="3"/>
  <c r="F52" i="1" s="1"/>
  <c r="AV2" i="3"/>
  <c r="F51" i="1" s="1"/>
  <c r="AU2" i="3"/>
  <c r="AT2" i="3"/>
  <c r="AO2" i="3"/>
  <c r="AK2" i="3"/>
  <c r="AH2" i="3"/>
  <c r="W2" i="3"/>
  <c r="I2" i="3"/>
  <c r="G2" i="3"/>
  <c r="F48" i="1" s="1"/>
  <c r="A2" i="2"/>
  <c r="F32" i="1" l="1"/>
  <c r="F26" i="1"/>
  <c r="F21" i="1"/>
  <c r="R104" i="3"/>
  <c r="S104" i="3"/>
  <c r="AB104" i="3" s="1"/>
  <c r="R24" i="3"/>
  <c r="S24" i="3"/>
  <c r="AB24" i="3" s="1"/>
  <c r="S9" i="3"/>
  <c r="AB9" i="3" s="1"/>
  <c r="F27" i="1"/>
  <c r="F25" i="1"/>
  <c r="S37" i="3"/>
  <c r="AB37" i="3" s="1"/>
  <c r="S111" i="3"/>
  <c r="Z111" i="3" s="1"/>
  <c r="R168" i="3"/>
  <c r="S10" i="3"/>
  <c r="R10" i="3"/>
  <c r="S8" i="3"/>
  <c r="AB8" i="3" s="1"/>
  <c r="E43" i="1"/>
  <c r="E41" i="1"/>
  <c r="E39" i="1"/>
  <c r="E15" i="1"/>
  <c r="E11" i="1"/>
  <c r="F42" i="1"/>
  <c r="F38" i="1"/>
  <c r="E10" i="1"/>
  <c r="E42" i="1"/>
  <c r="E40" i="1"/>
  <c r="E38" i="1"/>
  <c r="E13" i="1"/>
  <c r="F43" i="1"/>
  <c r="F41" i="1"/>
  <c r="F39" i="1"/>
  <c r="E12" i="1"/>
  <c r="F40" i="1"/>
  <c r="E14" i="1"/>
  <c r="S18" i="3"/>
  <c r="Z18" i="3" s="1"/>
  <c r="R18" i="3"/>
  <c r="S25" i="3"/>
  <c r="AB25" i="3" s="1"/>
  <c r="R25" i="3"/>
  <c r="R44" i="3"/>
  <c r="S44" i="3"/>
  <c r="AB44" i="3" s="1"/>
  <c r="S89" i="3"/>
  <c r="AB89" i="3" s="1"/>
  <c r="R89" i="3"/>
  <c r="R109" i="3"/>
  <c r="S109" i="3"/>
  <c r="AB109" i="3" s="1"/>
  <c r="R150" i="3"/>
  <c r="S150" i="3"/>
  <c r="S92" i="3"/>
  <c r="AB92" i="3" s="1"/>
  <c r="R92" i="3"/>
  <c r="S107" i="3"/>
  <c r="AB107" i="3" s="1"/>
  <c r="R107" i="3"/>
  <c r="R122" i="3"/>
  <c r="S122" i="3"/>
  <c r="AB122" i="3" s="1"/>
  <c r="R125" i="3"/>
  <c r="S125" i="3"/>
  <c r="R139" i="3"/>
  <c r="S139" i="3"/>
  <c r="AB139" i="3" s="1"/>
  <c r="S38" i="3"/>
  <c r="AB38" i="3" s="1"/>
  <c r="R38" i="3"/>
  <c r="S49" i="3"/>
  <c r="AB49" i="3" s="1"/>
  <c r="R49" i="3"/>
  <c r="S63" i="3"/>
  <c r="Z63" i="3" s="1"/>
  <c r="R63" i="3"/>
  <c r="R79" i="3"/>
  <c r="S79" i="3"/>
  <c r="AB79" i="3" s="1"/>
  <c r="AB100" i="3"/>
  <c r="Z100" i="3"/>
  <c r="R102" i="3"/>
  <c r="S102" i="3"/>
  <c r="AB102" i="3" s="1"/>
  <c r="S112" i="3"/>
  <c r="R112" i="3"/>
  <c r="R113" i="3"/>
  <c r="S113" i="3"/>
  <c r="AB113" i="3" s="1"/>
  <c r="R131" i="3"/>
  <c r="S131" i="3"/>
  <c r="R136" i="3"/>
  <c r="S136" i="3"/>
  <c r="R151" i="3"/>
  <c r="S151" i="3"/>
  <c r="S53" i="3"/>
  <c r="AB53" i="3" s="1"/>
  <c r="R53" i="3"/>
  <c r="S68" i="3"/>
  <c r="AB68" i="3" s="1"/>
  <c r="R68" i="3"/>
  <c r="R116" i="3"/>
  <c r="S116" i="3"/>
  <c r="AB116" i="3" s="1"/>
  <c r="S119" i="3"/>
  <c r="AB119" i="3" s="1"/>
  <c r="R119" i="3"/>
  <c r="R140" i="3"/>
  <c r="S140" i="3"/>
  <c r="Z140" i="3" s="1"/>
  <c r="S145" i="3"/>
  <c r="Z145" i="3" s="1"/>
  <c r="R145" i="3"/>
  <c r="S149" i="3"/>
  <c r="AB149" i="3" s="1"/>
  <c r="R149" i="3"/>
  <c r="R17" i="3"/>
  <c r="R41" i="3"/>
  <c r="R62" i="3"/>
  <c r="S71" i="3"/>
  <c r="AB71" i="3" s="1"/>
  <c r="R84" i="3"/>
  <c r="S124" i="3"/>
  <c r="S126" i="3"/>
  <c r="S133" i="3"/>
  <c r="S137" i="3"/>
  <c r="AB137" i="3" s="1"/>
  <c r="R142" i="3"/>
  <c r="AE2" i="3"/>
  <c r="F24" i="1" s="1"/>
  <c r="R45" i="3"/>
  <c r="R100" i="3"/>
  <c r="R106" i="3"/>
  <c r="R117" i="3"/>
  <c r="S127" i="3"/>
  <c r="AB127" i="3" s="1"/>
  <c r="S130" i="3"/>
  <c r="R143" i="3"/>
  <c r="S146" i="3"/>
  <c r="AB146" i="3" s="1"/>
  <c r="S155" i="3"/>
  <c r="S161" i="3"/>
  <c r="AB161" i="3" s="1"/>
  <c r="S165" i="3"/>
  <c r="R167" i="3"/>
  <c r="S167" i="3"/>
  <c r="Z167" i="3" s="1"/>
  <c r="AS2" i="3"/>
  <c r="F28" i="1" s="1"/>
  <c r="AB10" i="3"/>
  <c r="Z10" i="3"/>
  <c r="S22" i="3"/>
  <c r="R22" i="3"/>
  <c r="S29" i="3"/>
  <c r="R29" i="3"/>
  <c r="S35" i="3"/>
  <c r="R35" i="3"/>
  <c r="S66" i="3"/>
  <c r="R66" i="3"/>
  <c r="S70" i="3"/>
  <c r="R70" i="3"/>
  <c r="S42" i="3"/>
  <c r="R42" i="3"/>
  <c r="S55" i="3"/>
  <c r="R55" i="3"/>
  <c r="S58" i="3"/>
  <c r="R58" i="3"/>
  <c r="AB61" i="3"/>
  <c r="Z61" i="3"/>
  <c r="S73" i="3"/>
  <c r="R73" i="3"/>
  <c r="AB76" i="3"/>
  <c r="Z76" i="3"/>
  <c r="S98" i="3"/>
  <c r="R98" i="3"/>
  <c r="AB117" i="3"/>
  <c r="Z117" i="3"/>
  <c r="AB13" i="3"/>
  <c r="Z13" i="3"/>
  <c r="R95" i="3"/>
  <c r="S95" i="3"/>
  <c r="AB134" i="3"/>
  <c r="Z134" i="3"/>
  <c r="AB16" i="3"/>
  <c r="Z16" i="3"/>
  <c r="Z50" i="3"/>
  <c r="AB50" i="3"/>
  <c r="S82" i="3"/>
  <c r="R82" i="3"/>
  <c r="S103" i="3"/>
  <c r="R103" i="3"/>
  <c r="AB123" i="3"/>
  <c r="Z123" i="3"/>
  <c r="S27" i="3"/>
  <c r="R27" i="3"/>
  <c r="S33" i="3"/>
  <c r="R33" i="3"/>
  <c r="AB45" i="3"/>
  <c r="Z45" i="3"/>
  <c r="Z90" i="3"/>
  <c r="AB90" i="3"/>
  <c r="AB23" i="3"/>
  <c r="Z23" i="3"/>
  <c r="AB30" i="3"/>
  <c r="Z30" i="3"/>
  <c r="AB36" i="3"/>
  <c r="Z36" i="3"/>
  <c r="R48" i="3"/>
  <c r="S48" i="3"/>
  <c r="R64" i="3"/>
  <c r="S64" i="3"/>
  <c r="S101" i="3"/>
  <c r="R101" i="3"/>
  <c r="AB11" i="3"/>
  <c r="Z11" i="3"/>
  <c r="AB43" i="3"/>
  <c r="Z43" i="3"/>
  <c r="AB59" i="3"/>
  <c r="Z59" i="3"/>
  <c r="S74" i="3"/>
  <c r="R74" i="3"/>
  <c r="S77" i="3"/>
  <c r="R77" i="3"/>
  <c r="AB85" i="3"/>
  <c r="Z85" i="3"/>
  <c r="S88" i="3"/>
  <c r="R88" i="3"/>
  <c r="S99" i="3"/>
  <c r="R99" i="3"/>
  <c r="S93" i="3"/>
  <c r="R93" i="3"/>
  <c r="S96" i="3"/>
  <c r="R96" i="3"/>
  <c r="AB14" i="3"/>
  <c r="Z14" i="3"/>
  <c r="AB19" i="3"/>
  <c r="Z19" i="3"/>
  <c r="S51" i="3"/>
  <c r="R51" i="3"/>
  <c r="S83" i="3"/>
  <c r="R83" i="3"/>
  <c r="AB132" i="3"/>
  <c r="Z132" i="3"/>
  <c r="S26" i="3"/>
  <c r="R26" i="3"/>
  <c r="S31" i="3"/>
  <c r="R31" i="3"/>
  <c r="S39" i="3"/>
  <c r="R39" i="3"/>
  <c r="S80" i="3"/>
  <c r="R80" i="3"/>
  <c r="S91" i="3"/>
  <c r="R91" i="3"/>
  <c r="AB21" i="3"/>
  <c r="Z21" i="3"/>
  <c r="AB28" i="3"/>
  <c r="Z28" i="3"/>
  <c r="AB34" i="3"/>
  <c r="Z34" i="3"/>
  <c r="AB41" i="3"/>
  <c r="Z41" i="3"/>
  <c r="S46" i="3"/>
  <c r="R46" i="3"/>
  <c r="S65" i="3"/>
  <c r="R65" i="3"/>
  <c r="S69" i="3"/>
  <c r="R69" i="3"/>
  <c r="S7" i="3"/>
  <c r="R7" i="3"/>
  <c r="AB54" i="3"/>
  <c r="Z54" i="3"/>
  <c r="S57" i="3"/>
  <c r="R57" i="3"/>
  <c r="S60" i="3"/>
  <c r="R60" i="3"/>
  <c r="S75" i="3"/>
  <c r="R75" i="3"/>
  <c r="S86" i="3"/>
  <c r="R86" i="3"/>
  <c r="Z72" i="3"/>
  <c r="AB72" i="3"/>
  <c r="AB78" i="3"/>
  <c r="Z78" i="3"/>
  <c r="S97" i="3"/>
  <c r="R97" i="3"/>
  <c r="S15" i="3"/>
  <c r="R15" i="3"/>
  <c r="S52" i="3"/>
  <c r="R52" i="3"/>
  <c r="Z67" i="3"/>
  <c r="AB67" i="3"/>
  <c r="AB94" i="3"/>
  <c r="Z94" i="3"/>
  <c r="S110" i="3"/>
  <c r="R110" i="3"/>
  <c r="S81" i="3"/>
  <c r="R81" i="3"/>
  <c r="S12" i="3"/>
  <c r="S20" i="3"/>
  <c r="S32" i="3"/>
  <c r="S40" i="3"/>
  <c r="S47" i="3"/>
  <c r="S120" i="3"/>
  <c r="R14" i="3"/>
  <c r="R21" i="3"/>
  <c r="R28" i="3"/>
  <c r="R34" i="3"/>
  <c r="R94" i="3"/>
  <c r="Z17" i="3"/>
  <c r="Z37" i="3"/>
  <c r="R54" i="3"/>
  <c r="R59" i="3"/>
  <c r="R76" i="3"/>
  <c r="R11" i="3"/>
  <c r="R19" i="3"/>
  <c r="Z62" i="3"/>
  <c r="Z84" i="3"/>
  <c r="Z104" i="3"/>
  <c r="Z106" i="3"/>
  <c r="S108" i="3"/>
  <c r="S115" i="3"/>
  <c r="R123" i="3"/>
  <c r="S129" i="3"/>
  <c r="R132" i="3"/>
  <c r="R134" i="3"/>
  <c r="AB143" i="3"/>
  <c r="Z143" i="3"/>
  <c r="R8" i="3"/>
  <c r="R16" i="3"/>
  <c r="R23" i="3"/>
  <c r="R30" i="3"/>
  <c r="R36" i="3"/>
  <c r="R43" i="3"/>
  <c r="S56" i="3"/>
  <c r="R78" i="3"/>
  <c r="S138" i="3"/>
  <c r="R138" i="3"/>
  <c r="R61" i="3"/>
  <c r="AB148" i="3"/>
  <c r="Z148" i="3"/>
  <c r="R13" i="3"/>
  <c r="S105" i="3"/>
  <c r="S121" i="3"/>
  <c r="AB141" i="3"/>
  <c r="Z141" i="3"/>
  <c r="S144" i="3"/>
  <c r="R144" i="3"/>
  <c r="P2" i="3"/>
  <c r="R50" i="3"/>
  <c r="R67" i="3"/>
  <c r="R72" i="3"/>
  <c r="R85" i="3"/>
  <c r="R90" i="3"/>
  <c r="S118" i="3"/>
  <c r="AB142" i="3"/>
  <c r="Z142" i="3"/>
  <c r="S114" i="3"/>
  <c r="S128" i="3"/>
  <c r="S87" i="3"/>
  <c r="S135" i="3"/>
  <c r="R154" i="3"/>
  <c r="S154" i="3"/>
  <c r="R141" i="3"/>
  <c r="S147" i="3"/>
  <c r="R153" i="3"/>
  <c r="S153" i="3"/>
  <c r="R148" i="3"/>
  <c r="S160" i="3"/>
  <c r="R160" i="3"/>
  <c r="S159" i="3"/>
  <c r="R159" i="3"/>
  <c r="S152" i="3"/>
  <c r="AB158" i="3"/>
  <c r="Z158" i="3"/>
  <c r="S156" i="3"/>
  <c r="S157" i="3"/>
  <c r="R158" i="3"/>
  <c r="S162" i="3"/>
  <c r="R162" i="3"/>
  <c r="S163" i="3"/>
  <c r="S164" i="3"/>
  <c r="R164" i="3"/>
  <c r="R166" i="3"/>
  <c r="S166" i="3"/>
  <c r="AB168" i="3"/>
  <c r="Z168" i="3"/>
  <c r="S169" i="3"/>
  <c r="S171" i="3"/>
  <c r="R171" i="3"/>
  <c r="S170" i="3"/>
  <c r="R170" i="3"/>
  <c r="S172" i="3"/>
  <c r="R172" i="3"/>
  <c r="F44" i="1"/>
  <c r="Z24" i="3" l="1"/>
  <c r="E17" i="1"/>
  <c r="F13" i="1" s="1"/>
  <c r="Z139" i="3"/>
  <c r="Z44" i="3"/>
  <c r="Z9" i="3"/>
  <c r="Z8" i="3"/>
  <c r="Z122" i="3"/>
  <c r="AB111" i="3"/>
  <c r="Z113" i="3"/>
  <c r="Z71" i="3"/>
  <c r="AB167" i="3"/>
  <c r="E45" i="1"/>
  <c r="Z119" i="3"/>
  <c r="AB18" i="3"/>
  <c r="F45" i="1"/>
  <c r="Z68" i="3"/>
  <c r="Z49" i="3"/>
  <c r="Z107" i="3"/>
  <c r="AB155" i="3"/>
  <c r="Z155" i="3"/>
  <c r="Z38" i="3"/>
  <c r="Z149" i="3"/>
  <c r="AB145" i="3"/>
  <c r="AB140" i="3"/>
  <c r="Z53" i="3"/>
  <c r="Z89" i="3"/>
  <c r="Z161" i="3"/>
  <c r="Z102" i="3"/>
  <c r="Z25" i="3"/>
  <c r="Z146" i="3"/>
  <c r="Z137" i="3"/>
  <c r="AB63" i="3"/>
  <c r="Z116" i="3"/>
  <c r="E16" i="1"/>
  <c r="Z92" i="3"/>
  <c r="Z127" i="3"/>
  <c r="AB131" i="3"/>
  <c r="Z131" i="3"/>
  <c r="AB125" i="3"/>
  <c r="Z125" i="3"/>
  <c r="E44" i="1"/>
  <c r="AB165" i="3"/>
  <c r="Z165" i="3"/>
  <c r="Z109" i="3"/>
  <c r="AB126" i="3"/>
  <c r="Z126" i="3"/>
  <c r="AB124" i="3"/>
  <c r="Z124" i="3"/>
  <c r="AB151" i="3"/>
  <c r="Z151" i="3"/>
  <c r="Z136" i="3"/>
  <c r="AB136" i="3"/>
  <c r="Z150" i="3"/>
  <c r="AB150" i="3"/>
  <c r="AB130" i="3"/>
  <c r="Z130" i="3"/>
  <c r="Z79" i="3"/>
  <c r="AB133" i="3"/>
  <c r="Z133" i="3"/>
  <c r="AB112" i="3"/>
  <c r="Z112" i="3"/>
  <c r="AB159" i="3"/>
  <c r="Z159" i="3"/>
  <c r="AB108" i="3"/>
  <c r="Z108" i="3"/>
  <c r="AB20" i="3"/>
  <c r="Z20" i="3"/>
  <c r="AB164" i="3"/>
  <c r="Z164" i="3"/>
  <c r="AB144" i="3"/>
  <c r="Z144" i="3"/>
  <c r="AB12" i="3"/>
  <c r="Z12" i="3"/>
  <c r="AB97" i="3"/>
  <c r="Z97" i="3"/>
  <c r="AB69" i="3"/>
  <c r="Z69" i="3"/>
  <c r="AB31" i="3"/>
  <c r="Z31" i="3"/>
  <c r="AB88" i="3"/>
  <c r="Z88" i="3"/>
  <c r="AB73" i="3"/>
  <c r="Z73" i="3"/>
  <c r="AB42" i="3"/>
  <c r="Z42" i="3"/>
  <c r="AB56" i="3"/>
  <c r="Z56" i="3"/>
  <c r="AB154" i="3"/>
  <c r="Z154" i="3"/>
  <c r="Z114" i="3"/>
  <c r="AB114" i="3"/>
  <c r="AB81" i="3"/>
  <c r="Z81" i="3"/>
  <c r="S2" i="3"/>
  <c r="AB7" i="3"/>
  <c r="Z7" i="3"/>
  <c r="AB65" i="3"/>
  <c r="Z65" i="3"/>
  <c r="AB26" i="3"/>
  <c r="Z26" i="3"/>
  <c r="AB70" i="3"/>
  <c r="Z70" i="3"/>
  <c r="AB156" i="3"/>
  <c r="Z156" i="3"/>
  <c r="AB147" i="3"/>
  <c r="Z147" i="3"/>
  <c r="AB121" i="3"/>
  <c r="Z121" i="3"/>
  <c r="Z95" i="3"/>
  <c r="AB95" i="3"/>
  <c r="AB87" i="3"/>
  <c r="Z87" i="3"/>
  <c r="AB120" i="3"/>
  <c r="Z120" i="3"/>
  <c r="AB46" i="3"/>
  <c r="Z46" i="3"/>
  <c r="AB77" i="3"/>
  <c r="Z77" i="3"/>
  <c r="AB66" i="3"/>
  <c r="Z66" i="3"/>
  <c r="AB152" i="3"/>
  <c r="Z152" i="3"/>
  <c r="AB52" i="3"/>
  <c r="Z52" i="3"/>
  <c r="AB74" i="3"/>
  <c r="Z74" i="3"/>
  <c r="AB162" i="3"/>
  <c r="Z162" i="3"/>
  <c r="AB153" i="3"/>
  <c r="Z153" i="3"/>
  <c r="AB160" i="3"/>
  <c r="Z160" i="3"/>
  <c r="AB135" i="3"/>
  <c r="Z135" i="3"/>
  <c r="AB15" i="3"/>
  <c r="Z15" i="3"/>
  <c r="AB86" i="3"/>
  <c r="Z86" i="3"/>
  <c r="AB33" i="3"/>
  <c r="Z33" i="3"/>
  <c r="AB35" i="3"/>
  <c r="Z35" i="3"/>
  <c r="AB170" i="3"/>
  <c r="Z170" i="3"/>
  <c r="AB128" i="3"/>
  <c r="Z128" i="3"/>
  <c r="AB118" i="3"/>
  <c r="Z118" i="3"/>
  <c r="AB75" i="3"/>
  <c r="Z75" i="3"/>
  <c r="AB91" i="3"/>
  <c r="Z91" i="3"/>
  <c r="AB101" i="3"/>
  <c r="Z101" i="3"/>
  <c r="AB27" i="3"/>
  <c r="Z27" i="3"/>
  <c r="AB103" i="3"/>
  <c r="Z103" i="3"/>
  <c r="AB29" i="3"/>
  <c r="Z29" i="3"/>
  <c r="Z171" i="3"/>
  <c r="AB171" i="3"/>
  <c r="AB166" i="3"/>
  <c r="Z166" i="3"/>
  <c r="AB157" i="3"/>
  <c r="Z157" i="3"/>
  <c r="AB47" i="3"/>
  <c r="Z47" i="3"/>
  <c r="AB64" i="3"/>
  <c r="Z64" i="3"/>
  <c r="AB169" i="3"/>
  <c r="Z169" i="3"/>
  <c r="AB115" i="3"/>
  <c r="Z115" i="3"/>
  <c r="AB40" i="3"/>
  <c r="Z40" i="3"/>
  <c r="AB60" i="3"/>
  <c r="Z60" i="3"/>
  <c r="AB80" i="3"/>
  <c r="Z80" i="3"/>
  <c r="AB83" i="3"/>
  <c r="Z83" i="3"/>
  <c r="AB96" i="3"/>
  <c r="Z96" i="3"/>
  <c r="AB82" i="3"/>
  <c r="Z82" i="3"/>
  <c r="AB98" i="3"/>
  <c r="Z98" i="3"/>
  <c r="AB58" i="3"/>
  <c r="Z58" i="3"/>
  <c r="AB22" i="3"/>
  <c r="Z22" i="3"/>
  <c r="AB138" i="3"/>
  <c r="Z138" i="3"/>
  <c r="AB32" i="3"/>
  <c r="Z32" i="3"/>
  <c r="AB48" i="3"/>
  <c r="Z48" i="3"/>
  <c r="AB172" i="3"/>
  <c r="Z172" i="3"/>
  <c r="AB163" i="3"/>
  <c r="Z163" i="3"/>
  <c r="AB105" i="3"/>
  <c r="Z105" i="3"/>
  <c r="AB129" i="3"/>
  <c r="Z129" i="3"/>
  <c r="AB110" i="3"/>
  <c r="Z110" i="3"/>
  <c r="AB57" i="3"/>
  <c r="Z57" i="3"/>
  <c r="AB39" i="3"/>
  <c r="Z39" i="3"/>
  <c r="AB51" i="3"/>
  <c r="Z51" i="3"/>
  <c r="AB93" i="3"/>
  <c r="Z93" i="3"/>
  <c r="AB99" i="3"/>
  <c r="Z99" i="3"/>
  <c r="AB55" i="3"/>
  <c r="Z55" i="3"/>
  <c r="F11" i="1"/>
  <c r="F10" i="1"/>
  <c r="F15" i="1"/>
  <c r="F14" i="1"/>
  <c r="F12" i="1"/>
  <c r="AB2" i="3" l="1"/>
  <c r="F23" i="1" s="1"/>
  <c r="Z2" i="3"/>
  <c r="F22" i="1" s="1"/>
  <c r="F17" i="1"/>
</calcChain>
</file>

<file path=xl/sharedStrings.xml><?xml version="1.0" encoding="utf-8"?>
<sst xmlns="http://schemas.openxmlformats.org/spreadsheetml/2006/main" count="10252" uniqueCount="944">
  <si>
    <r>
      <t xml:space="preserve">
16-19 Further Education Allocation Calculation Toolkit (ACT)
For Academic Year 2020 to 2021
</t>
    </r>
    <r>
      <rPr>
        <b/>
        <sz val="10"/>
        <rFont val="Arial"/>
        <family val="2"/>
      </rPr>
      <t>Date of Issue: January 2020</t>
    </r>
    <r>
      <rPr>
        <b/>
        <sz val="12"/>
        <rFont val="Arial"/>
        <family val="2"/>
      </rPr>
      <t xml:space="preserve">
</t>
    </r>
  </si>
  <si>
    <r>
      <t xml:space="preserve">Guidance to explain this allocation calculation toolkit can be found on GOV.UK              
</t>
    </r>
    <r>
      <rPr>
        <u/>
        <sz val="10"/>
        <color theme="4" tint="-0.249977111117893"/>
        <rFont val="Arial"/>
        <family val="2"/>
      </rPr>
      <t>https://www.gov.uk/government/publications/16-to-19-funding-allocations-supporting-documents-for-2020-to-2021</t>
    </r>
  </si>
  <si>
    <t>Name</t>
  </si>
  <si>
    <t>ESFA Reference</t>
  </si>
  <si>
    <t>UKPRN</t>
  </si>
  <si>
    <t>Local Authority</t>
  </si>
  <si>
    <t>ESFA Territory</t>
  </si>
  <si>
    <t>Table 1: Distribution of Students by Funding Band</t>
  </si>
  <si>
    <t>Planned Hours</t>
  </si>
  <si>
    <t>Student Numbers
in 2018 to 2019</t>
  </si>
  <si>
    <t>Proportions for 
2020 to 2021 Allocation</t>
  </si>
  <si>
    <t>Band 5</t>
  </si>
  <si>
    <t>Band 4a</t>
  </si>
  <si>
    <t>Band 4b</t>
  </si>
  <si>
    <t>Band 3</t>
  </si>
  <si>
    <t>Band 2</t>
  </si>
  <si>
    <t>Band 1</t>
  </si>
  <si>
    <t>Students</t>
  </si>
  <si>
    <t>FTEs</t>
  </si>
  <si>
    <t>Total*</t>
  </si>
  <si>
    <t>*Total students do not include full time equivalents (FTEs)</t>
  </si>
  <si>
    <t>Table 2: Funding Factors and Instances per Student</t>
  </si>
  <si>
    <t>Value for 2020 to 2021 Allocation</t>
  </si>
  <si>
    <t>Retention (Factor)</t>
  </si>
  <si>
    <r>
      <t>Programme Cost Weighti</t>
    </r>
    <r>
      <rPr>
        <sz val="9"/>
        <rFont val="Arial"/>
        <family val="2"/>
      </rPr>
      <t>ng (Factor)</t>
    </r>
  </si>
  <si>
    <t>Disadvantage Block 1: Economic Deprivation (Factor)</t>
  </si>
  <si>
    <t>Disadvantage Block 2: Prior Attainment (Instances per Student)</t>
  </si>
  <si>
    <t>Level 3 programme maths and English payment - 1 Year Programme (Instances per Student)</t>
  </si>
  <si>
    <t>Level 3 programme maths and English payment - 2 Year Programme (Instances per Student)</t>
  </si>
  <si>
    <t>Discretionary Bursary Element 1: Financial Disadvantage (Instances per Student)</t>
  </si>
  <si>
    <t>Discretionary Bursary Element 2a: Student Costs - Travel (Instances per Student)</t>
  </si>
  <si>
    <t>Area Cost Factor</t>
  </si>
  <si>
    <t>Table 3: Free Meals</t>
  </si>
  <si>
    <t>Proportion of students on Free Meals**</t>
  </si>
  <si>
    <t xml:space="preserve">**Students aged between 14 and 15 are not included in this calculation as they are covered by Free School Meals (FSM) provision and are therefore not eligible for free meals in Further Education (FE). 
Where 0 (shown above as 0%) eligible students have received free meals in FE support at 2018 to 2019 R14, your 2020 to 2021 allocation will be based on the proportion of students who received free meals in FE support at 2017 to 2018 R14 (if both years’ data shows 0 students then 0% will be used for your allocation calculation). The final percentage to be used will be shown on your 2020 to 2021 funding statement. 
</t>
  </si>
  <si>
    <t>Table 4: Condition of Funding (CoF)</t>
  </si>
  <si>
    <t>Student numbers in 2018 to 2019</t>
  </si>
  <si>
    <t>Total Students</t>
  </si>
  <si>
    <t>Students not meeting CoF</t>
  </si>
  <si>
    <t>Total***</t>
  </si>
  <si>
    <t>***Total students do not include full time equivalents (FTEs) or 19+ continuers (except those in sixth form colleges)</t>
  </si>
  <si>
    <t>Table 5: Care Standards</t>
  </si>
  <si>
    <t>Qualifying Students</t>
  </si>
  <si>
    <t>Table 6: Capacity Delivery Fund (CDF) - Industry Placements****</t>
  </si>
  <si>
    <t>Bursary Element 2b: Student Costs - Industry Placement - Disadvantage</t>
  </si>
  <si>
    <t>****CDF funding will only be allocated to institutions who submitted an approved plan, opted in and have an Ofsted overall effectiveness grading of “Requires Improvement” or better. Full guidance can be found at the link below.</t>
  </si>
  <si>
    <t>https://www.gov.uk/guidance/industry-placements-capacity-and-delivery-fund-cdf-for-2020-to-2021-for-providers-in-receipt-of-cdf-in-academic-year-2019-to-2020</t>
  </si>
  <si>
    <t>Table 7: High Value Course Premium (HVCP)</t>
  </si>
  <si>
    <t>Data Source: 2018 to 2019 ILR R14</t>
  </si>
  <si>
    <t>Qualification Aims</t>
  </si>
  <si>
    <t>Student Characteristics</t>
  </si>
  <si>
    <t>Qualification Aim Details</t>
  </si>
  <si>
    <t>Additional Information</t>
  </si>
  <si>
    <t>Student Reference</t>
  </si>
  <si>
    <t>Age</t>
  </si>
  <si>
    <t>Qualification Reference</t>
  </si>
  <si>
    <t>Qualification Title</t>
  </si>
  <si>
    <t>SSA Tier 2</t>
  </si>
  <si>
    <t>On HVCP list</t>
  </si>
  <si>
    <t>Start Date</t>
  </si>
  <si>
    <t>Planned End Date</t>
  </si>
  <si>
    <t>Actual End Date</t>
  </si>
  <si>
    <t>Qualification Completion Status</t>
  </si>
  <si>
    <t>Aim Type</t>
  </si>
  <si>
    <t>Comments</t>
  </si>
  <si>
    <t>60086099</t>
  </si>
  <si>
    <t>Diploma in Painting and Decorating (Construction)</t>
  </si>
  <si>
    <t>No</t>
  </si>
  <si>
    <t>29/10/2018</t>
  </si>
  <si>
    <t>21/06/2019</t>
  </si>
  <si>
    <t>26/06/2019</t>
  </si>
  <si>
    <t>Completed</t>
  </si>
  <si>
    <t>Core</t>
  </si>
  <si>
    <t>60142923</t>
  </si>
  <si>
    <t>GCSE (9-1) in English Language</t>
  </si>
  <si>
    <t>30/10/2018</t>
  </si>
  <si>
    <t>04/06/2019</t>
  </si>
  <si>
    <t>Component</t>
  </si>
  <si>
    <t>60147003</t>
  </si>
  <si>
    <t>GCSE (9-1) in Mathematics</t>
  </si>
  <si>
    <t>23/05/2019</t>
  </si>
  <si>
    <t>60301302</t>
  </si>
  <si>
    <t>Award in Understanding British Values (RQF)</t>
  </si>
  <si>
    <t>23/04/2019</t>
  </si>
  <si>
    <t>31/05/2019</t>
  </si>
  <si>
    <t>08/05/2019</t>
  </si>
  <si>
    <t>ZWRKX002</t>
  </si>
  <si>
    <t>Industry placement (315+ hours, aged 16 – 18, level 2 or 3 with a vocational or technical core aim, occupationally specific, must be studying towards a type of qualification that may align to T levels in future and includes an external work placement)</t>
  </si>
  <si>
    <t>5007975X</t>
  </si>
  <si>
    <t>Award in Drawing</t>
  </si>
  <si>
    <t>10/09/2018</t>
  </si>
  <si>
    <t>20/05/2019</t>
  </si>
  <si>
    <t>50122526</t>
  </si>
  <si>
    <t>Award in Health and Safety in the Workplace</t>
  </si>
  <si>
    <t>25/10/2018</t>
  </si>
  <si>
    <t>60028270</t>
  </si>
  <si>
    <t>Diploma in Art and Design</t>
  </si>
  <si>
    <t>12/06/2019</t>
  </si>
  <si>
    <t>ZWRKX001</t>
  </si>
  <si>
    <t>Work experience/placement</t>
  </si>
  <si>
    <t>60177007</t>
  </si>
  <si>
    <t>Cambridge Technical Foundation Diploma in Business (VRQ)</t>
  </si>
  <si>
    <t>28/06/2019</t>
  </si>
  <si>
    <t>19/02/2019</t>
  </si>
  <si>
    <t>Withdrawn</t>
  </si>
  <si>
    <t>60311496</t>
  </si>
  <si>
    <t>GCE A Level in Media Studies</t>
  </si>
  <si>
    <t>19/06/2020</t>
  </si>
  <si>
    <t>16/10/2018</t>
  </si>
  <si>
    <t>60143368</t>
  </si>
  <si>
    <t>GCE A Level in Business</t>
  </si>
  <si>
    <t>14/12/2018</t>
  </si>
  <si>
    <t>Transferred</t>
  </si>
  <si>
    <t>6014337X</t>
  </si>
  <si>
    <t>GCE AS Level in Business</t>
  </si>
  <si>
    <t>07/01/2019</t>
  </si>
  <si>
    <t>60306713</t>
  </si>
  <si>
    <t>GCE AS Level in Classical Civilisation</t>
  </si>
  <si>
    <t>27/06/2019</t>
  </si>
  <si>
    <t>13/06/2019</t>
  </si>
  <si>
    <t>60306841</t>
  </si>
  <si>
    <t>GCE A Level in Philosophy</t>
  </si>
  <si>
    <t>60306853</t>
  </si>
  <si>
    <t>GCE AS Level in Philosophy</t>
  </si>
  <si>
    <t>14/06/2019</t>
  </si>
  <si>
    <t>60307262</t>
  </si>
  <si>
    <t>GCE A Level in Classical Civilisation</t>
  </si>
  <si>
    <t>60312233</t>
  </si>
  <si>
    <t>GCE A Level in Politics</t>
  </si>
  <si>
    <t>60312269</t>
  </si>
  <si>
    <t>GCE AS Level in Politics</t>
  </si>
  <si>
    <t>11/06/2019</t>
  </si>
  <si>
    <t>6014371X</t>
  </si>
  <si>
    <t>GCE A Level in Economics</t>
  </si>
  <si>
    <t>08/01/2018</t>
  </si>
  <si>
    <t>60310091</t>
  </si>
  <si>
    <t>GCE A Level in Law</t>
  </si>
  <si>
    <t>50063546</t>
  </si>
  <si>
    <t>Certificate in Personal Progress (Entry 1)</t>
  </si>
  <si>
    <t>27/09/2018</t>
  </si>
  <si>
    <t>50083016</t>
  </si>
  <si>
    <t>Extended Diploma in Agriculture (QCF)</t>
  </si>
  <si>
    <t>26/02/2018</t>
  </si>
  <si>
    <t>11/09/2017</t>
  </si>
  <si>
    <t>22/05/2019</t>
  </si>
  <si>
    <t>60090741</t>
  </si>
  <si>
    <t>Award in Skills for Active Learners (Entry 3)</t>
  </si>
  <si>
    <t>24/09/2018</t>
  </si>
  <si>
    <t>19/06/2019</t>
  </si>
  <si>
    <t>60106281</t>
  </si>
  <si>
    <t>Award in Mathematics - Money and Time (Entry 1)</t>
  </si>
  <si>
    <t>60114228</t>
  </si>
  <si>
    <t>Award in English - Writing (Entry 3)</t>
  </si>
  <si>
    <t>50082668</t>
  </si>
  <si>
    <t>Extended Diploma in Horticulture (QCF)</t>
  </si>
  <si>
    <t>16/05/2019</t>
  </si>
  <si>
    <t>05/06/2019</t>
  </si>
  <si>
    <t>19/10/2018</t>
  </si>
  <si>
    <t>50091499</t>
  </si>
  <si>
    <t>Extended Diploma in IT (QCF)</t>
  </si>
  <si>
    <t>Yes</t>
  </si>
  <si>
    <t>Continuing</t>
  </si>
  <si>
    <t>05/10/2018</t>
  </si>
  <si>
    <t>20/06/2019</t>
  </si>
  <si>
    <t>6017187X</t>
  </si>
  <si>
    <t>Advanced Technical Extended Diploma in Equine Management (1080)</t>
  </si>
  <si>
    <t>19/07/2019</t>
  </si>
  <si>
    <t>50077168</t>
  </si>
  <si>
    <t>BTEC Extended Diploma in Music Technology (QCF)</t>
  </si>
  <si>
    <t>21/06/2018</t>
  </si>
  <si>
    <t>08/06/2018</t>
  </si>
  <si>
    <t>60148573</t>
  </si>
  <si>
    <t>Certificate in Mathematics in Context</t>
  </si>
  <si>
    <t>12/06/2018</t>
  </si>
  <si>
    <t>60330430</t>
  </si>
  <si>
    <t>BTEC National Extended Diploma in Animal Management</t>
  </si>
  <si>
    <t>01/11/2018</t>
  </si>
  <si>
    <t>60184371</t>
  </si>
  <si>
    <t>Technical Diploma in Childcare and Education (Early Years Educator)</t>
  </si>
  <si>
    <t>02/11/2018</t>
  </si>
  <si>
    <t>60091629</t>
  </si>
  <si>
    <t>Award in Independent Living - Personal Development (Entry 3)</t>
  </si>
  <si>
    <t>16/07/2018</t>
  </si>
  <si>
    <t>21/12/2018</t>
  </si>
  <si>
    <t>ZPROG001</t>
  </si>
  <si>
    <t>Generic code to identify ILR programme aims</t>
  </si>
  <si>
    <t>Programme</t>
  </si>
  <si>
    <t>50109868</t>
  </si>
  <si>
    <t>Functional Skills qualification in Mathematics</t>
  </si>
  <si>
    <t>21/09/2017</t>
  </si>
  <si>
    <t>22/06/2019</t>
  </si>
  <si>
    <t>22/06/2018</t>
  </si>
  <si>
    <t>50068726</t>
  </si>
  <si>
    <t>BTEC Extended Diploma in Performing Arts (QCF)</t>
  </si>
  <si>
    <t>21/05/2019</t>
  </si>
  <si>
    <t>11/09/2018</t>
  </si>
  <si>
    <t>50063571</t>
  </si>
  <si>
    <t>Award in Personal Progress (Entry 1)</t>
  </si>
  <si>
    <t>17/09/2018</t>
  </si>
  <si>
    <t>60304200</t>
  </si>
  <si>
    <t>BTEC Technical Diploma in Animal Care</t>
  </si>
  <si>
    <t>26/10/2018</t>
  </si>
  <si>
    <t>60102998</t>
  </si>
  <si>
    <t>Certificate in Introduction to the Hospitality Industry</t>
  </si>
  <si>
    <t>14/05/2019</t>
  </si>
  <si>
    <t>50065208</t>
  </si>
  <si>
    <t>BTEC Diploma in Sailing and Watersports</t>
  </si>
  <si>
    <t>60304054</t>
  </si>
  <si>
    <t>Cambridge Technical Extended Diploma in Sport and Physical Activity</t>
  </si>
  <si>
    <t>18/06/2018</t>
  </si>
  <si>
    <t>20/07/2018</t>
  </si>
  <si>
    <t>50089067</t>
  </si>
  <si>
    <t>Functional Skills qualification in mathematics</t>
  </si>
  <si>
    <t>60091630</t>
  </si>
  <si>
    <t>Award in Independent Living - Rights and Responsibilities (Entry 3)</t>
  </si>
  <si>
    <t>40000357</t>
  </si>
  <si>
    <t>Access to Higher Education Diploma: Combined Sciences</t>
  </si>
  <si>
    <t>60175230</t>
  </si>
  <si>
    <t>BTEC National Diploma in Animal Management</t>
  </si>
  <si>
    <t>60171601</t>
  </si>
  <si>
    <t>BTEC National Extended Diploma in Business</t>
  </si>
  <si>
    <t>07/12/2018</t>
  </si>
  <si>
    <t>Z0001825</t>
  </si>
  <si>
    <t>Non regulated provision, Level 1, Administration</t>
  </si>
  <si>
    <t>60060724</t>
  </si>
  <si>
    <t>BTEC First Extended Certificate in Information and Creative Technology</t>
  </si>
  <si>
    <t>07/06/2019</t>
  </si>
  <si>
    <t>25/06/2021</t>
  </si>
  <si>
    <t>18/06/2019</t>
  </si>
  <si>
    <t>60100266</t>
  </si>
  <si>
    <t>Certificate in Vocational Studies (Entry 3)</t>
  </si>
  <si>
    <t>18/10/2018</t>
  </si>
  <si>
    <t>04/05/2019</t>
  </si>
  <si>
    <t>50093198</t>
  </si>
  <si>
    <t>Functional Skills qualification in English</t>
  </si>
  <si>
    <t>25/09/2018</t>
  </si>
  <si>
    <t>50096886</t>
  </si>
  <si>
    <t>Diploma in Vehicle Accident Repair Paint Principles (VRQ)</t>
  </si>
  <si>
    <t>50098093</t>
  </si>
  <si>
    <t>Diploma in Vehicle Accident Repair Body Principles (VRQ)</t>
  </si>
  <si>
    <t>17/06/2019</t>
  </si>
  <si>
    <t>60028269</t>
  </si>
  <si>
    <t>Extended Diploma in Art and Design</t>
  </si>
  <si>
    <t>60086026</t>
  </si>
  <si>
    <t>Diploma in Carpentry and Joinery (Construction)</t>
  </si>
  <si>
    <t>60003364</t>
  </si>
  <si>
    <t>Certificate in Introducing Caring for Children and Young People</t>
  </si>
  <si>
    <t>60024185</t>
  </si>
  <si>
    <t>Award in Introduction to Health, Social Care and Children and Young People's Settings</t>
  </si>
  <si>
    <t>18/12/2018</t>
  </si>
  <si>
    <t>21/11/2018</t>
  </si>
  <si>
    <t>11/11/2018</t>
  </si>
  <si>
    <t>60165534</t>
  </si>
  <si>
    <t>Foundation Diploma in Accounting and Business - Level 2</t>
  </si>
  <si>
    <t>31/07/2019</t>
  </si>
  <si>
    <t>12/10/2018</t>
  </si>
  <si>
    <t>60171613</t>
  </si>
  <si>
    <t>BTEC National Foundation Diploma in Business</t>
  </si>
  <si>
    <t>12/11/2018</t>
  </si>
  <si>
    <t>50092959</t>
  </si>
  <si>
    <t>Functional Skills qualification in Mathematics at Entry 3</t>
  </si>
  <si>
    <t>18/09/2018</t>
  </si>
  <si>
    <t>17/10/2018</t>
  </si>
  <si>
    <t>04/10/2018</t>
  </si>
  <si>
    <t>60068164</t>
  </si>
  <si>
    <t>BTEC First Extended Certificate in Business</t>
  </si>
  <si>
    <t>10/10/2018</t>
  </si>
  <si>
    <t>05/03/2019</t>
  </si>
  <si>
    <t>04/03/2019</t>
  </si>
  <si>
    <t>50083442</t>
  </si>
  <si>
    <t>Extended Diploma in Fish Management (QCF)</t>
  </si>
  <si>
    <t>05/04/2019</t>
  </si>
  <si>
    <t>21/01/2019</t>
  </si>
  <si>
    <t>08/02/2019</t>
  </si>
  <si>
    <t>29/01/2019</t>
  </si>
  <si>
    <t>31/01/2019</t>
  </si>
  <si>
    <t>26/04/2019</t>
  </si>
  <si>
    <t>50090999</t>
  </si>
  <si>
    <t>Diploma in Women's Hairdressing</t>
  </si>
  <si>
    <t>25/04/2019</t>
  </si>
  <si>
    <t>06/11/2018</t>
  </si>
  <si>
    <t>50091967</t>
  </si>
  <si>
    <t>Functional Skills qualification in Mathematics at Entry 2</t>
  </si>
  <si>
    <t>50098378</t>
  </si>
  <si>
    <t>Functional Skills qualification in English at Entry 2</t>
  </si>
  <si>
    <t>20/09/2018</t>
  </si>
  <si>
    <t>5009838X</t>
  </si>
  <si>
    <t>Functional Skills qualification in English at Entry 3</t>
  </si>
  <si>
    <t>19/09/2017</t>
  </si>
  <si>
    <t>31/07/2018</t>
  </si>
  <si>
    <t>60184358</t>
  </si>
  <si>
    <t>Extended Diploma in Health and Social Care</t>
  </si>
  <si>
    <t>05/07/2019</t>
  </si>
  <si>
    <t>12/12/2018</t>
  </si>
  <si>
    <t>23/01/2019</t>
  </si>
  <si>
    <t>06/12/2018</t>
  </si>
  <si>
    <t>22/01/2019</t>
  </si>
  <si>
    <t>07/11/2018</t>
  </si>
  <si>
    <t>22/11/2018</t>
  </si>
  <si>
    <t>24/01/2019</t>
  </si>
  <si>
    <t>28/09/2017</t>
  </si>
  <si>
    <t>50098147</t>
  </si>
  <si>
    <t>Diploma in Light Vehicle Maintenance and Repair Principles (VRQ)</t>
  </si>
  <si>
    <t>50073813</t>
  </si>
  <si>
    <t>Extended Diploma in Production Arts (QCF)</t>
  </si>
  <si>
    <t>01/03/2019</t>
  </si>
  <si>
    <t>29/03/2019</t>
  </si>
  <si>
    <t>60165510</t>
  </si>
  <si>
    <t>Professional Diploma in Accounting - Level 4</t>
  </si>
  <si>
    <t>30/12/2018</t>
  </si>
  <si>
    <t>19/06/2018</t>
  </si>
  <si>
    <t>17/05/2019</t>
  </si>
  <si>
    <t>60165546</t>
  </si>
  <si>
    <t>Advanced Diploma in Accounting - Level 3</t>
  </si>
  <si>
    <t>03/10/2017</t>
  </si>
  <si>
    <t>11/12/2018</t>
  </si>
  <si>
    <t>50071373</t>
  </si>
  <si>
    <t>BTEC Diploma in Construction and the Built Environment (QCF)</t>
  </si>
  <si>
    <t>22/09/2017</t>
  </si>
  <si>
    <t>01/07/2019</t>
  </si>
  <si>
    <t>06/09/2017</t>
  </si>
  <si>
    <t>30/01/2019</t>
  </si>
  <si>
    <t>12/06/2020</t>
  </si>
  <si>
    <t>16/01/2019</t>
  </si>
  <si>
    <t>60177895</t>
  </si>
  <si>
    <t>Award in Higher Level Studies</t>
  </si>
  <si>
    <t>15/10/2018</t>
  </si>
  <si>
    <t>6018436X</t>
  </si>
  <si>
    <t>Technical Certificate in Childcare and Education</t>
  </si>
  <si>
    <t>13/06/2020</t>
  </si>
  <si>
    <t>13/10/2017</t>
  </si>
  <si>
    <t>05/12/2018</t>
  </si>
  <si>
    <t>01/08/2018</t>
  </si>
  <si>
    <t>50078781</t>
  </si>
  <si>
    <t>Extended Diploma in Creative Media Production (QCF)</t>
  </si>
  <si>
    <t>21/10/2018</t>
  </si>
  <si>
    <t>10/06/2019</t>
  </si>
  <si>
    <t>60175278</t>
  </si>
  <si>
    <t>BTEC National Extended Diploma in Animal Management with Science</t>
  </si>
  <si>
    <t>09/09/2018</t>
  </si>
  <si>
    <t>60023995</t>
  </si>
  <si>
    <t>Certificate in Employment, Teamwork and Community Skills</t>
  </si>
  <si>
    <t>08/01/2019</t>
  </si>
  <si>
    <t>25/06/2018</t>
  </si>
  <si>
    <t>30/11/2018</t>
  </si>
  <si>
    <t>09/07/2018</t>
  </si>
  <si>
    <t>18/09/2017</t>
  </si>
  <si>
    <t>15/05/2019</t>
  </si>
  <si>
    <t>07/05/2019</t>
  </si>
  <si>
    <t>60057427</t>
  </si>
  <si>
    <t>Award in Research Skills for Academic Study</t>
  </si>
  <si>
    <t>60149735</t>
  </si>
  <si>
    <t>GCE A Level in History</t>
  </si>
  <si>
    <t>60151225</t>
  </si>
  <si>
    <t>GCE A Level in Psychology</t>
  </si>
  <si>
    <t>18/01/2019</t>
  </si>
  <si>
    <t>60092658</t>
  </si>
  <si>
    <t>Certificate in Skills for Active Learners (Entry 1)</t>
  </si>
  <si>
    <t>26/09/2018</t>
  </si>
  <si>
    <t>50080970</t>
  </si>
  <si>
    <t>Extended Diploma in Electrical/Electronic Engineering (QCF)</t>
  </si>
  <si>
    <t>03/06/2019</t>
  </si>
  <si>
    <t>22/08/2018</t>
  </si>
  <si>
    <t>28/01/2019</t>
  </si>
  <si>
    <t>19/04/2019</t>
  </si>
  <si>
    <t>18/04/2019</t>
  </si>
  <si>
    <t>12/09/2018</t>
  </si>
  <si>
    <t>04/02/2019</t>
  </si>
  <si>
    <t>14/09/2018</t>
  </si>
  <si>
    <t>60067627</t>
  </si>
  <si>
    <t>Diploma in Travel and Tourism</t>
  </si>
  <si>
    <t>60078170</t>
  </si>
  <si>
    <t>Award for Resort Representatives</t>
  </si>
  <si>
    <t>25/02/2019</t>
  </si>
  <si>
    <t>13/09/2018</t>
  </si>
  <si>
    <t>Diploma in Beauty Therapy</t>
  </si>
  <si>
    <t>11/10/2018</t>
  </si>
  <si>
    <t>05/11/2018</t>
  </si>
  <si>
    <t>13/12/2018</t>
  </si>
  <si>
    <t>27/11/2018</t>
  </si>
  <si>
    <t>50118201</t>
  </si>
  <si>
    <t>19/03/2019</t>
  </si>
  <si>
    <t>06/06/2019</t>
  </si>
  <si>
    <t>50072961</t>
  </si>
  <si>
    <t>BTEC Extended Diploma in Mechanical Engineering (QCF)</t>
  </si>
  <si>
    <t>60174699</t>
  </si>
  <si>
    <t>BTEC National Extended Diploma in Creative Digital Media Production</t>
  </si>
  <si>
    <t>04/09/2017</t>
  </si>
  <si>
    <t>23/06/2019</t>
  </si>
  <si>
    <t>17/01/2019</t>
  </si>
  <si>
    <t>60174377</t>
  </si>
  <si>
    <t>BTEC National Extended Diploma in Applied Science</t>
  </si>
  <si>
    <t>60106438</t>
  </si>
  <si>
    <t>Award in Mathematics - Money, Time and Temperature (Entry 2)</t>
  </si>
  <si>
    <t>03/10/2018</t>
  </si>
  <si>
    <t>50090513</t>
  </si>
  <si>
    <t>50090525</t>
  </si>
  <si>
    <t>Certificate in Women's Hairdressing</t>
  </si>
  <si>
    <t>60185831</t>
  </si>
  <si>
    <t>BTEC Introductory Diploma in Information Technology</t>
  </si>
  <si>
    <t>50063479</t>
  </si>
  <si>
    <t>Certificate in an Introduction to the Hair and Beauty Sector</t>
  </si>
  <si>
    <t>60061443</t>
  </si>
  <si>
    <t>Cambridge Technical Extended Diploma in Sport</t>
  </si>
  <si>
    <t>20/03/2019</t>
  </si>
  <si>
    <t>28/02/2019</t>
  </si>
  <si>
    <t>10/01/2019</t>
  </si>
  <si>
    <t>27/02/2019</t>
  </si>
  <si>
    <t>60139948</t>
  </si>
  <si>
    <t>GCE A Level in Sociology</t>
  </si>
  <si>
    <t>60174389</t>
  </si>
  <si>
    <t>BTEC National Foundation Diploma in Applied Science</t>
  </si>
  <si>
    <t>60175254</t>
  </si>
  <si>
    <t>BTEC National Foundation Diploma in Animal Management</t>
  </si>
  <si>
    <t>15/01/2019</t>
  </si>
  <si>
    <t>60148366</t>
  </si>
  <si>
    <t>5010987X</t>
  </si>
  <si>
    <t>50067643</t>
  </si>
  <si>
    <t>BTEC Extended Diploma in Sport (QCF)</t>
  </si>
  <si>
    <t>50099310</t>
  </si>
  <si>
    <t>Extended Certificate in Countryside and Environment</t>
  </si>
  <si>
    <t>6003807X</t>
  </si>
  <si>
    <t>19/09/2018</t>
  </si>
  <si>
    <t>50079086</t>
  </si>
  <si>
    <t>06/02/2019</t>
  </si>
  <si>
    <t>14/11/2018</t>
  </si>
  <si>
    <t>19/11/2018</t>
  </si>
  <si>
    <t>08/11/2018</t>
  </si>
  <si>
    <t>18/07/2020</t>
  </si>
  <si>
    <t>31/10/2017</t>
  </si>
  <si>
    <t>18/02/2019</t>
  </si>
  <si>
    <t>50085001</t>
  </si>
  <si>
    <t>Award in Functional Skills Information and Communication Technology (ICT) (Entry 3)</t>
  </si>
  <si>
    <t>50087526</t>
  </si>
  <si>
    <t>Diploma in Skills and Activities for Sport and Active Leisure (Outdoor Education)</t>
  </si>
  <si>
    <t>60146254</t>
  </si>
  <si>
    <t>GCE A Level in Biology</t>
  </si>
  <si>
    <t>24/06/2019</t>
  </si>
  <si>
    <t>60105604</t>
  </si>
  <si>
    <t>60066301</t>
  </si>
  <si>
    <t>BTEC First Extended Certificate in Engineering</t>
  </si>
  <si>
    <t>29/04/2019</t>
  </si>
  <si>
    <t>12/04/2019</t>
  </si>
  <si>
    <t>60038883</t>
  </si>
  <si>
    <t>90-credit Diploma in Engineering (QCF)</t>
  </si>
  <si>
    <t>50083521</t>
  </si>
  <si>
    <t>Subsidiary Diploma in Fish Management (QCF)</t>
  </si>
  <si>
    <t>60190103</t>
  </si>
  <si>
    <t>BTEC Diploma in Workskills</t>
  </si>
  <si>
    <t>Z0001781</t>
  </si>
  <si>
    <t>Non regulated provision, Level 1, Health and Social Care</t>
  </si>
  <si>
    <t>60027307</t>
  </si>
  <si>
    <t>6015469X</t>
  </si>
  <si>
    <t>Award in ESOL Skills for Life (Reading) (Entry 1)</t>
  </si>
  <si>
    <t>60154706</t>
  </si>
  <si>
    <t>Award in ESOL Skills for Life (Writing) (Entry 1)</t>
  </si>
  <si>
    <t>60154457</t>
  </si>
  <si>
    <t>Award in ESOL Skills for Life (Speaking and Listening) (Entry 1)</t>
  </si>
  <si>
    <t>Programmes</t>
  </si>
  <si>
    <t>Totals</t>
  </si>
  <si>
    <t>Programme Details</t>
  </si>
  <si>
    <t>Retention</t>
  </si>
  <si>
    <t>Programme Cost Weighting</t>
  </si>
  <si>
    <t>Disadvantage Block 1</t>
  </si>
  <si>
    <t>Disadvantage Block 2</t>
  </si>
  <si>
    <t>Level 3 programme maths and English payment</t>
  </si>
  <si>
    <t>Condition of Funding</t>
  </si>
  <si>
    <t>Discretionary Bursary</t>
  </si>
  <si>
    <t>Free Meals Students</t>
  </si>
  <si>
    <t>Capacity Delivery Fund (CDF) - Industry Placements</t>
  </si>
  <si>
    <t>High Value Course Premium (HVCP)</t>
  </si>
  <si>
    <t>Dates</t>
  </si>
  <si>
    <t>Planned Hours and Funding Band</t>
  </si>
  <si>
    <t>Core / Programme Aim</t>
  </si>
  <si>
    <t>1 Year Programme</t>
  </si>
  <si>
    <t>2 Year Programme</t>
  </si>
  <si>
    <t>Element 1</t>
  </si>
  <si>
    <t xml:space="preserve">Element 2a
Travel Costs </t>
  </si>
  <si>
    <t>Home Postcode</t>
  </si>
  <si>
    <t>Home Postcode IMD Percentile Band</t>
  </si>
  <si>
    <t>Postcode for Travel Calculations</t>
  </si>
  <si>
    <t>Residential Student</t>
  </si>
  <si>
    <t>Eligible for Care Standards Funding</t>
  </si>
  <si>
    <t>High Needs Student</t>
  </si>
  <si>
    <t>Funded Student</t>
  </si>
  <si>
    <t>Programme Type</t>
  </si>
  <si>
    <t>Earliest Start Date</t>
  </si>
  <si>
    <t>Latest Planned End Date</t>
  </si>
  <si>
    <t>Latest Actual End Date</t>
  </si>
  <si>
    <t>Qualification Hours</t>
  </si>
  <si>
    <t>Non-Qualification Hours</t>
  </si>
  <si>
    <t>Total Hours</t>
  </si>
  <si>
    <t>Funding Band</t>
  </si>
  <si>
    <t>Funded Full Band/FTE Student</t>
  </si>
  <si>
    <t>Weighting Multiplier</t>
  </si>
  <si>
    <t>Sector Subject Area Tier 2</t>
  </si>
  <si>
    <t>Delivery Location Postcode</t>
  </si>
  <si>
    <t>Student Retained</t>
  </si>
  <si>
    <t>Cost Weighting Factor Description</t>
  </si>
  <si>
    <t>Cost Weighting Factor Value</t>
  </si>
  <si>
    <t>Weighted Cost Weighting Factor</t>
  </si>
  <si>
    <t>Uplift Factor</t>
  </si>
  <si>
    <t>Weighted Disadvantage Uplift</t>
  </si>
  <si>
    <t>English Instance</t>
  </si>
  <si>
    <t>Maths Instance</t>
  </si>
  <si>
    <t>Total Instances</t>
  </si>
  <si>
    <t xml:space="preserve">English Instance </t>
  </si>
  <si>
    <t xml:space="preserve">Maths Instance </t>
  </si>
  <si>
    <t xml:space="preserve">Total Instances </t>
  </si>
  <si>
    <t xml:space="preserve">English Instance   </t>
  </si>
  <si>
    <t xml:space="preserve">Maths Instance   </t>
  </si>
  <si>
    <t xml:space="preserve">Total Instances   </t>
  </si>
  <si>
    <t>English
Status</t>
  </si>
  <si>
    <t>Maths
Status</t>
  </si>
  <si>
    <t>Student Meets Condition of Funding</t>
  </si>
  <si>
    <t>Financial Disadvantage Instance</t>
  </si>
  <si>
    <t>Rurality Instance</t>
  </si>
  <si>
    <t>Distance Travelled Instance</t>
  </si>
  <si>
    <t>London Adjustment</t>
  </si>
  <si>
    <t>Total Travel Instances</t>
  </si>
  <si>
    <t>Included in 16-19 Free Meals calculation</t>
  </si>
  <si>
    <t>16-19 Free Meals Taken</t>
  </si>
  <si>
    <t>Qualifies for CDF - Industry Placement Funding</t>
  </si>
  <si>
    <t>Qualifies for Discretionary Bursary Element 2b: Student Costs</t>
  </si>
  <si>
    <t>Qualifies for HVCP Funding</t>
  </si>
  <si>
    <t>Not in the top 60%</t>
  </si>
  <si>
    <t>Vocational</t>
  </si>
  <si>
    <t>High</t>
  </si>
  <si>
    <t>N/A</t>
  </si>
  <si>
    <t>Programme Ineligible</t>
  </si>
  <si>
    <t>Doesn't have but is studying</t>
  </si>
  <si>
    <t>Not in the top 27%</t>
  </si>
  <si>
    <t>Medium</t>
  </si>
  <si>
    <t>Has and not studying</t>
  </si>
  <si>
    <t>Not CDF</t>
  </si>
  <si>
    <t>Academic</t>
  </si>
  <si>
    <t>Base</t>
  </si>
  <si>
    <t>Top 60%</t>
  </si>
  <si>
    <t>Started Last Year</t>
  </si>
  <si>
    <t>Not Applicable</t>
  </si>
  <si>
    <t>Specialist</t>
  </si>
  <si>
    <t>N/A - 19+ Continuer</t>
  </si>
  <si>
    <t>Exempt</t>
  </si>
  <si>
    <t>Has and studying</t>
  </si>
  <si>
    <t>Traineeship</t>
  </si>
  <si>
    <t>Doesn't have and not studying</t>
  </si>
  <si>
    <t>Has Grade D or 3 and not studying</t>
  </si>
  <si>
    <t>Top 27%</t>
  </si>
  <si>
    <t>Top 18%</t>
  </si>
  <si>
    <t>Low</t>
  </si>
  <si>
    <t>N/A Residential</t>
  </si>
  <si>
    <t>Top 9%</t>
  </si>
  <si>
    <t>Very High</t>
  </si>
  <si>
    <t>ZZ99 9ZZ</t>
  </si>
  <si>
    <t>PC Unmatched</t>
  </si>
  <si>
    <t>Allocation Calculation Toolkit Glossary</t>
  </si>
  <si>
    <t>https://www.gov.uk/government/publications/16-to-19-funding-allocations-supporting-documents-for-2020-to-2021</t>
  </si>
  <si>
    <t>Aims Data Sheet</t>
  </si>
  <si>
    <t>Data Key</t>
  </si>
  <si>
    <t>Field name</t>
  </si>
  <si>
    <t>Field description</t>
  </si>
  <si>
    <t>Column</t>
  </si>
  <si>
    <t>Example of field values</t>
  </si>
  <si>
    <t>Source of data</t>
  </si>
  <si>
    <t>The unique student reference</t>
  </si>
  <si>
    <t>A</t>
  </si>
  <si>
    <t>ML9091234567</t>
  </si>
  <si>
    <t>ILR - Learner Reference Number</t>
  </si>
  <si>
    <t>Student's age on 31 August using Date of Birth</t>
  </si>
  <si>
    <t>B</t>
  </si>
  <si>
    <t>16, 17, 18</t>
  </si>
  <si>
    <t>Calculated from ILR - Date of Birth</t>
  </si>
  <si>
    <t>Qualification number</t>
  </si>
  <si>
    <t>C</t>
  </si>
  <si>
    <t>ILR - Learning Aim Reference</t>
  </si>
  <si>
    <t>D</t>
  </si>
  <si>
    <t>GCE AS Level in Science</t>
  </si>
  <si>
    <t>Learning Aims Database</t>
  </si>
  <si>
    <t>E</t>
  </si>
  <si>
    <t>Indicates whether the qualification is included on the high value course premium (HVCP) list</t>
  </si>
  <si>
    <t>F</t>
  </si>
  <si>
    <t>Yes
No</t>
  </si>
  <si>
    <t>ILR - Learning Aim Reference and HVCP list:</t>
  </si>
  <si>
    <t>https://www.gov.uk/guidance/16-to-19-funding-high-value-courses-premium#eel-SSAs</t>
  </si>
  <si>
    <t>Student start date for the qualification</t>
  </si>
  <si>
    <t>G</t>
  </si>
  <si>
    <t>ILR - Learning Start Date</t>
  </si>
  <si>
    <t>Student planned completion date for the qualification</t>
  </si>
  <si>
    <t>H</t>
  </si>
  <si>
    <t>ILR - Learning Planned End Date</t>
  </si>
  <si>
    <t>Student actual end date for the qualification</t>
  </si>
  <si>
    <t>I</t>
  </si>
  <si>
    <t>ILR - Learning Actual End Date</t>
  </si>
  <si>
    <t>Completion status of the qualification</t>
  </si>
  <si>
    <t>J</t>
  </si>
  <si>
    <t>Continuing
Completed
Break in Learning
Transferred
Withdrawn
Withdrawn (Reason OK) reason 2, 7, 47
Withdrawn (Outcome OK) successful outcome/positive progression for traineeships
Withdrawn (1st Year Completed) 2 year retention policy</t>
  </si>
  <si>
    <t>ILR - Completion Status
Note: for code 4 - Transferred to new aim, this has been derived from code 3 plus withdrawal reason 40.</t>
  </si>
  <si>
    <t>Identifies the Core aim on which funding factors are based</t>
  </si>
  <si>
    <t>K</t>
  </si>
  <si>
    <t>Core Aim
Programme Aim
Component</t>
  </si>
  <si>
    <t>ILR - Aim Types
5 - Core Aim
3 - Component Aim
1 - Programme Aim</t>
  </si>
  <si>
    <t>If a comment has been entered in the Comments sheet for the student reference number then the text will appear here</t>
  </si>
  <si>
    <t>L</t>
  </si>
  <si>
    <t>Text as displayed on the Comments sheet where populated</t>
  </si>
  <si>
    <t>Comments Sheet</t>
  </si>
  <si>
    <t>Programme Data Sheet</t>
  </si>
  <si>
    <t>Student's Home Postcode</t>
  </si>
  <si>
    <t>ILR - Prior Postcode - The Learner's postcode prior to enrolment</t>
  </si>
  <si>
    <t>IMD percentile band of the student's prior postcode based on the 2015 IMD ranking of lower super output areas (LSOA)</t>
  </si>
  <si>
    <t>&lt;=9%
&gt;9% and &lt;=18%
&gt;18% and &lt;=27%
&gt;27% and &lt;=60%
Not in the top 60%</t>
  </si>
  <si>
    <t>Calculated from ILR - Prior Postcode and IMD 2015 data</t>
  </si>
  <si>
    <t>Student's current postcode for use in calculations of distance travelled</t>
  </si>
  <si>
    <t>ILR - Current Postcode - The Learner's postcode whilst enrolled - this can differ from Prior Postcode, for example if they are living away from home</t>
  </si>
  <si>
    <t>Student living in institution residential accommodation</t>
  </si>
  <si>
    <t>Yes - Student is residential
No - Student is not residential</t>
  </si>
  <si>
    <t>Calculated from ILR - Learner Accommodation
5 - Yes
0 - No</t>
  </si>
  <si>
    <t>Student eligible for care standards funding, students living on campus aged 14 to 17 where there are 12 or more in total and the institution is registered with Ofsted or the Care Quality Commission (CQC) for inspection under the Care Standards regulations</t>
  </si>
  <si>
    <t>Yes - Student eligible for care standards
No - Student not eligible for care standards</t>
  </si>
  <si>
    <t>Calculated from ILR - Learner Accommodation, Student Age and where the  the organisation is recorded as having residential accommodation in DfE systems.</t>
  </si>
  <si>
    <t>Student recorded as a high needs student</t>
  </si>
  <si>
    <t>Yes - Student is a high needs student
No - Student is not a high needs student</t>
  </si>
  <si>
    <t>Calculated from ILR - Learner funding and monitoring (FAM) HNS</t>
  </si>
  <si>
    <t>Student meets ESFA funding eligibility criteria</t>
  </si>
  <si>
    <t>Yes - Student meets criteria
No - Student does not meet criteria</t>
  </si>
  <si>
    <t>Calculated from ILR - Learning delivery funding model and duration of programme</t>
  </si>
  <si>
    <t>Type of programme studied by student based on the mix of qualifications studied in the funding year</t>
  </si>
  <si>
    <t>Vocational
Academic
Traineeship</t>
  </si>
  <si>
    <t>ILR - Learning Delivery, Aim type, Programme Type</t>
  </si>
  <si>
    <t>Start date for the first qualification studied by the student</t>
  </si>
  <si>
    <t>ILR - Learning Delivery, Learning start date</t>
  </si>
  <si>
    <t>Planned end date for the last qualification studied by the student</t>
  </si>
  <si>
    <t>ILR - Learning Delivery, Learning planned end date</t>
  </si>
  <si>
    <t>Actual end date for the last qualification studied by the student</t>
  </si>
  <si>
    <t>M</t>
  </si>
  <si>
    <t>ILR - Learning Delivery, Learning actual end date</t>
  </si>
  <si>
    <t>Qualification Hours in the Funding Year</t>
  </si>
  <si>
    <t>N</t>
  </si>
  <si>
    <t>ILR - Learner Planned Learning Hours</t>
  </si>
  <si>
    <t>Non-Qualification Hours in the Funding Year</t>
  </si>
  <si>
    <t>O</t>
  </si>
  <si>
    <t>ILR - Learner Planned Employability, Enrichment and Pastoral Hours</t>
  </si>
  <si>
    <t>Sum of the 2 above fields</t>
  </si>
  <si>
    <t>P</t>
  </si>
  <si>
    <t>Programme Funding Band based on student planned hours, mapped to the funding bands. Also uses student's age and HNS status.</t>
  </si>
  <si>
    <t>Q</t>
  </si>
  <si>
    <t>Calculated based on the Total Hours in the Funded Year, Student Age and ILR - Learner Funding and Monitoring (FAM) HNS</t>
  </si>
  <si>
    <t>Identifier for Funded Full Band Student and Full Time Equivalent Student.</t>
  </si>
  <si>
    <t>R</t>
  </si>
  <si>
    <t>Where total hours are greater than or equal to 280, FTE=1.0
Where less than 280, Full Time Equivalent is calculated as Total Hours / 600</t>
  </si>
  <si>
    <t xml:space="preserve">Multiplier to weight Disadvantage Uplift and Cost Weighting.  This will be a) 600 for band 5, b) mid-point hours for part time bands or c) programme hours for part time less than 280 hours. </t>
  </si>
  <si>
    <t>S</t>
  </si>
  <si>
    <t>Calculated from Funding Band</t>
  </si>
  <si>
    <t>T</t>
  </si>
  <si>
    <t>ILR - Learning Delivery, Learning Aim Reference</t>
  </si>
  <si>
    <t>Sector Subject Area Tier 2 for the CORE aim</t>
  </si>
  <si>
    <t>U</t>
  </si>
  <si>
    <r>
      <rPr>
        <sz val="10"/>
        <rFont val="Arial"/>
        <family val="2"/>
      </rPr>
      <t>ILR Learning Aim Reference matched to Learning Aim Reference Service (LARS):</t>
    </r>
    <r>
      <rPr>
        <u/>
        <sz val="10"/>
        <color theme="10"/>
        <rFont val="Arial"/>
        <family val="2"/>
      </rPr>
      <t xml:space="preserve"> https://hub.fasst.org.uk/Learning%20Aims/Pages/default.aspx</t>
    </r>
  </si>
  <si>
    <t>Postcode where delivery of learning takes place</t>
  </si>
  <si>
    <t>V</t>
  </si>
  <si>
    <t>ILR - Latest Core Aim Delivery Location Postcode</t>
  </si>
  <si>
    <t>Student retention status:
Vocational student retained on core qualification
Academic student retained on academic qualification
Traineeship student either retained on programme or left with positive outcome</t>
  </si>
  <si>
    <t>W</t>
  </si>
  <si>
    <t>Yes - Student retained
No - Student not retained</t>
  </si>
  <si>
    <t xml:space="preserve">Calculated from ILR - Completion Status
For Latest Core Aim (Vocational Programmes) or Academic Aim (Academic Programmes) Student is retained where the status is:
1 - Continuing
2 - Completed
6 - Break in Learning
OR
3 - Withdrawn where the student has:
     - Transferred to another provider (Reason 2)
     - Transferred with written agreement from ESFA (Reason 7)
     - Transferred due to a merger (Reason 47)
     - Started a 2 year programme this year and withdrew after 1 year and was still in learning on the last working day in June of the academic year
The above also applies to Traineeship programmes however retention is derived from the status of the Latest Programme Aim where the programme type of both the latest core and programme aims is Traineeship (Type 24). 
For traineeships, where the status is withdrawn (3), both R14 and R04 Outcomes are checked for onward progression into Employment (EMP) or Education (EDU). 
Where positive progression is recorded, the student is retained.
</t>
  </si>
  <si>
    <t>Description for Cost Weighting Factor for the CORE aim</t>
  </si>
  <si>
    <t>X</t>
  </si>
  <si>
    <t>Base
Low
Medium
High
Very High
Specialist</t>
  </si>
  <si>
    <r>
      <rPr>
        <sz val="10"/>
        <rFont val="Arial"/>
        <family val="2"/>
      </rPr>
      <t xml:space="preserve">The Sector Subject Area Tier 2 category from LARS combined with the published Funding Rates and Formula: Annex A </t>
    </r>
    <r>
      <rPr>
        <u/>
        <sz val="10"/>
        <color theme="10"/>
        <rFont val="Arial"/>
        <family val="2"/>
      </rPr>
      <t>https://www.gov.uk/government/publications/funding-rates-and-formula</t>
    </r>
  </si>
  <si>
    <t>Value for Cost Weighting Factor for the CORE aim</t>
  </si>
  <si>
    <t>Y</t>
  </si>
  <si>
    <t>Cost Weighting Factor weighted by the Weighting multiplier</t>
  </si>
  <si>
    <t>Z</t>
  </si>
  <si>
    <t>Calculated from the weighting multiplier and the Programme Cost Weighting uplift</t>
  </si>
  <si>
    <t>Student Disadvantage Uplift Factor based on Student Home Postcode, using Index of Multiple Deprivation 2015 (this uses the 2011 Lower Super Output Area values)</t>
  </si>
  <si>
    <t>AA</t>
  </si>
  <si>
    <t>Calculated from ILR - Home Postcode and IMD 2015</t>
  </si>
  <si>
    <t>Disadvantage Uplift Factor weighted by the Weighting multiplier</t>
  </si>
  <si>
    <t>AB</t>
  </si>
  <si>
    <t>Calculated from the weighting multiplier and the Disadvantage uplift</t>
  </si>
  <si>
    <t>Instance value for the student based on whether GCSE English was achieved (at grade A*-C/9-4) by Year 11</t>
  </si>
  <si>
    <t>AC</t>
  </si>
  <si>
    <t>1 - English GCSE  (at grade A*-C/9-4) not achieved by year 11
0 - English GCSE  (at grade A*-C/9-4) achieved by year 11</t>
  </si>
  <si>
    <t>Calculated using ILR - Learner Funding and Monitoring (FAM), Eligibility for ESFA disadvantage funding (EDF):
EDF_1=2 or EDF_2=2 = English Instance 1</t>
  </si>
  <si>
    <t>Instance value for the student based on whether GCSE Maths was achieved (at grade A*-C/9-4) by Year 11</t>
  </si>
  <si>
    <t>AD</t>
  </si>
  <si>
    <t>1 - Maths GCSE  (at grade A*-C/9-4) not achieved by year 11
0 - Maths GCSE  (at grade A*-C/9-4) achieved by year 11</t>
  </si>
  <si>
    <t>Calculated using ILR - Learner Funding and Monitoring (FAM), Eligibility for ESFA disadvantage funding (EDF):
EDF_1=1 or EDF_2=1 = Maths Instance 1</t>
  </si>
  <si>
    <t xml:space="preserve">Total instances for the student.
This is used to calculate an average instance value per student at institution level
</t>
  </si>
  <si>
    <t>AE</t>
  </si>
  <si>
    <t>Sum of columns AC and AD</t>
  </si>
  <si>
    <t>Total number of instances for the student, calculated from English and maths instances</t>
  </si>
  <si>
    <t xml:space="preserve">Instance value for the student based on whether the student is undertaking an eligible Level 3 1 year programme and requires English (at grade A*-C/9-4) </t>
  </si>
  <si>
    <t>AF</t>
  </si>
  <si>
    <t xml:space="preserve">1 - Student is on an eligible 1 year level 3 programme starting in the current academic year and does not have English (at grade A*-C/9-4)
0 - Student is on an eligible 1 year level 3 programme starting in the current academic year, already has English (at grade A*-C/9-4)
N/A – See column AH for reason
</t>
  </si>
  <si>
    <t>Qualification Matched to LARS for NotionalNVQ Level and Guided Learning Hours (L3 &gt;=360hrs). 
ILR Learner EngGrade and ECF (English Condition of Funding) Grades checked for A*-C/9-4. 
Core Aim Planned Length used to determine 1 Year or 2 Year Programme</t>
  </si>
  <si>
    <t xml:space="preserve">Instance value for the student based on whether the student is undertaking an eligible Level 3 1 year programme and requires Maths (at grade A*-C/9-4) </t>
  </si>
  <si>
    <t>AG</t>
  </si>
  <si>
    <t xml:space="preserve">1 - Student is on an eligible 1 year level 3 programme starting in the current academic year and does not have Maths (at grade A*-C/9-4)
0 - Student is on an eligible 1 year level 3 programme starting in the current academic year, already has Maths (at grade A*-C/9-4)
N/A – See column AH for reason
</t>
  </si>
  <si>
    <t>Qualification Matched to LARS for NotionalNVQ Level and Guided Learning Hours (L3 &gt;=360hrs). 
ILR Learner MathGrade and MCF (Maths Condition of Funding) fields checked for grades A*-C/9-4. 
Core Aim Planned Length calculated and used to determine 1 Year or 2 Year Programme</t>
  </si>
  <si>
    <t>Total instances for the student.
This is used to calculate an average instance value per student at institution level</t>
  </si>
  <si>
    <t>AH</t>
  </si>
  <si>
    <t xml:space="preserve">Sum of columns AF and AG
or 
where AF and AG are N/A the reason is given:
Started Last Year - Student is on an eligible 1 year level 3 programme that started in the previous academic year
Programme Ineligible - Student is not on an eligible 1 year level 3 programme
</t>
  </si>
  <si>
    <r>
      <rPr>
        <sz val="10"/>
        <rFont val="Arial"/>
        <family val="2"/>
      </rPr>
      <t>Further details can be found here:</t>
    </r>
    <r>
      <rPr>
        <u/>
        <sz val="10"/>
        <color theme="10"/>
        <rFont val="Arial"/>
        <family val="2"/>
      </rPr>
      <t xml:space="preserve">
https://www.gov.uk/guidance/16-to-19-funding-level-3-programme-maths-and-english-payment</t>
    </r>
  </si>
  <si>
    <t xml:space="preserve">Instance value for the student based on whether the student is undertaking an eligible Level 3 2 year programme and requires English (at grade A*-C/9-4) </t>
  </si>
  <si>
    <t>AI</t>
  </si>
  <si>
    <t xml:space="preserve">1 - Student is on an eligible 2 year level 3 programme starting in the current academic year and does not have English (at grade A*-C/9-4)
0 - Student is on an eligible 2 year level 3 programme starting in the current academic year, already has English (at grade A*-C/9-4)
N/A – See column AK for reason
</t>
  </si>
  <si>
    <t xml:space="preserve">Instance value for the student based on whether the student is undertaking an eligible Level 3 2 year programme and requires Maths (at grade A*-C/9-4) </t>
  </si>
  <si>
    <t>AJ</t>
  </si>
  <si>
    <t xml:space="preserve">1 - Student is on an eligible 2 year level 3 programme starting in the current academic year and does not have Maths (at grade A*-C/9-4)
0 - Student is on an eligible 2 year level 3 programme starting in the current academic year, already has Maths (at grade A*-C/9-4)
N/A – See column AK for reason
</t>
  </si>
  <si>
    <t>AK</t>
  </si>
  <si>
    <t xml:space="preserve">Sum of AI and AJ
or
where AI and AJ are N/A the reason is given:
Started Last Year - Student is on an eligible 2 year level 3 programme that started in the previous academic year
Programme Ineligible - Student is not on an eligible 2 year level 3 programme
</t>
  </si>
  <si>
    <t>English Status</t>
  </si>
  <si>
    <t>Student's status in relation to whether the condition of funding is fulfilled for English.</t>
  </si>
  <si>
    <t>AL</t>
  </si>
  <si>
    <t>Not Applicable
Doesn't have and not studying
Doesn't have but is studying
Exempt
Has Grade D or 3 and not studying
Has and not studying
Has and studying</t>
  </si>
  <si>
    <t>Calculated using ILR - Learner Funding and Monitoring (FAM), ECF Indicates the learner is either exempt from or has met the GCSE English condition of funding based on the qualifications being studied, and the highest prior GCSE attainment</t>
  </si>
  <si>
    <t>Maths Status</t>
  </si>
  <si>
    <t>Student's status in relation to whether the condition of funding is fulfilled for maths.</t>
  </si>
  <si>
    <t>AM</t>
  </si>
  <si>
    <t>Calculated using ILR - Learner Funding and Monitoring (FAM), MCF Indicates the learner is either exempt from or has met the GCSE maths condition of funding based on the qualifications being studied, and the highest prior GCSE attainment</t>
  </si>
  <si>
    <t>Student's condition of funding status</t>
  </si>
  <si>
    <t>AN</t>
  </si>
  <si>
    <t>Yes - Student meets the condition of funding
No - Student does not meet the condition of funding
N/A - 19+ Continuer - Student is exempt from condition of funding calculation therefore are not included in the CoF calculation</t>
  </si>
  <si>
    <t>Calculated from English and maths Status.
‘N/A - 19+ Continuer’ refers to the previously adult skills funded students does not include 19+ Continuers that were previously funded by ESFA (at sixth form colleges / academies / schools)</t>
  </si>
  <si>
    <t>Instance value of the student for disadvantage</t>
  </si>
  <si>
    <t>AO</t>
  </si>
  <si>
    <t>1.0 - &lt;=9%
0.8 - &gt;9% and &lt;=18%
0.6 - &gt;18% and &lt;=27%
Not in top 27%</t>
  </si>
  <si>
    <t>ILR - Prior Postcode and IMD 2015</t>
  </si>
  <si>
    <t>Instance value for rurality of the student if they are from the top 60% most deprived. Used in the total travel costs instances</t>
  </si>
  <si>
    <t>AP</t>
  </si>
  <si>
    <t>N/A Residential - Student is excluded due to their residential status
Not in top 60% - Student is not in the top 60%
PC Unmatched - Current Postcode does not match to the postcode data file or is unknown
0.5 - Student is top 60% IMD and living in a rural area
0.0 - Student is top 60% IMD not living in a rural area</t>
  </si>
  <si>
    <t>ILR - Prior Postcode and IMD 2015
ILR - Current Postcode and Rural-Urban Classification 2011</t>
  </si>
  <si>
    <t>Instance value for travel distance of the student if they are from the top 60% most deprived. Used in the total travel costs instances</t>
  </si>
  <si>
    <t>AQ</t>
  </si>
  <si>
    <t>N/A Residential - Student is excluded due to their residential status
Not in top 60% - Student is not top 60%
PC Unmatched - Current Postcode and/or delivery location postcode does not match to the postcode data file or is unknown
0.500 - Student is top 60% IMD and travels &gt;=20km
0.333 - Student is top 60% IMD and travels &gt;=10km and &lt;20km
0.167 - Student is top 60% IMD and travels &gt;=3km and &lt;10km
0.000 - Student is top 60% IMD and travels &lt;3km</t>
  </si>
  <si>
    <t>ILR - Prior Postcode and IMD 2015 data
ILR Current Postcode and Delivery Location Postcode of core aim (postcode eastings and northings used to calculate distance)</t>
  </si>
  <si>
    <t>Flag to show if the student lives and learns in the Travel for London (TfL) area, used in total travel costs instance calculation</t>
  </si>
  <si>
    <t>AR</t>
  </si>
  <si>
    <t>N/A Residential - Student is excluded due to their residential status
Not in top 60% - Student is not top 60%
PC Unmatched - Current Postcode and/or delivery location postcode does not match to the postcode data file or is unknown
Yes - Student is top 60% IMD and lives and learns within the Travel for London area
No - Student is top 60% IMD and lives and/or learns outside the Travel for London area</t>
  </si>
  <si>
    <t>ILR - Prior Postcode and IMD 2015 data
ILR Current Postcode and Delivery Location Postcode of core aim (Postcode Government Office Region (GOR) used to determine 'London')</t>
  </si>
  <si>
    <t>Total instance value of the student for travel costs. Only calculated for those from the top 60% most deprived who are not residential. Total of rurality and distance halved if living and learning in London.</t>
  </si>
  <si>
    <t>AS</t>
  </si>
  <si>
    <t>Calculated total instance value of the student, example 0.833 for a student that is not residential from the top 60% most deprived IMD, living in a rural area and travelling between 10km and 20km to their place of learning (not in the TfL area).</t>
  </si>
  <si>
    <t>Sum of instances from rurality and distance travelled, reduced by half where the London adjustment is 'Yes'</t>
  </si>
  <si>
    <t>Identifies students used to calculate the proportion taking free meals at any point in the academic year</t>
  </si>
  <si>
    <t>AT</t>
  </si>
  <si>
    <t>Yes - Student is 16-19 or eligible for 16-19 free meals
No - Student is 14 or 15 eligible for free meals</t>
  </si>
  <si>
    <t>Yes where ILR - FAM type free meals eligibility FME &lt;&gt;1
No where ILR - FAM type free meals eligibility FME =1</t>
  </si>
  <si>
    <t>Students that have taken 16-19 free meals at any point in the academic year</t>
  </si>
  <si>
    <t>AU</t>
  </si>
  <si>
    <t>Yes - Student is eligible has taken 16-19 free meals
No - Student has not taken 16-19 free meals
N/A - Student is 14 or 15 and eligible for free meals</t>
  </si>
  <si>
    <t>Yes where ILR - FAM type free meals eligibility FME = 2
No where ILR - FAM type free meals eligibility FME is null
N/A where ILR - FAM type free meals eligibility FME =1</t>
  </si>
  <si>
    <t>Students that qualify for capacity delivery fund (CDF) Industry Placements</t>
  </si>
  <si>
    <t>AV</t>
  </si>
  <si>
    <t>Yes - Student qualifies for CDF
No - Student does not qualify for CDF</t>
  </si>
  <si>
    <r>
      <rPr>
        <sz val="10"/>
        <rFont val="Arial"/>
        <family val="2"/>
      </rPr>
      <t>Calculated from ILR using student and programme details following the CDF eligibility criteria explained here:</t>
    </r>
    <r>
      <rPr>
        <u/>
        <sz val="10"/>
        <color theme="10"/>
        <rFont val="Arial"/>
        <family val="2"/>
      </rPr>
      <t xml:space="preserve">
https://www.gov.uk/guidance/industry-placements-capacity-and-delivery-fund-cdf-for-academic-year-2019-to-2020#qualifying-students</t>
    </r>
  </si>
  <si>
    <t>Students that qualify for additional discretionary bursary funding to support capacity delivery fund (CDF) Industry Placements</t>
  </si>
  <si>
    <t>AW</t>
  </si>
  <si>
    <t>Not CDF - Student does not qualify for CDF funding
1 - Student qualifies for CDF Funding and is in the top 60% IMD
0 - Student qualifies for CDF Funding and is not in the top 60% IMD</t>
  </si>
  <si>
    <t>CDF eligibility as above and ILR - Prior Postcode and IMD 2015 data</t>
  </si>
  <si>
    <t>Students eligible for the high value course premium based on being an eligible 16-19 student who is a funded start and who
- has either a L3 non-A Level latest core aim that is 360 GLH and is on the qualifying list
or
- is on a T Level programme and has one of the L3 non-A Level qualifications as per the list recorded within their programme
or
- has at least 2 A Levels as per the qualifying list</t>
  </si>
  <si>
    <t>AX</t>
  </si>
  <si>
    <t>Yes - Student eligible for HVCP
No - Student not eligible for HVCP</t>
  </si>
  <si>
    <r>
      <rPr>
        <sz val="10"/>
        <rFont val="Arial"/>
        <family val="2"/>
      </rPr>
      <t>Calculated from ILR - Learner aim data following the criteria explained here:</t>
    </r>
    <r>
      <rPr>
        <u/>
        <sz val="10"/>
        <color theme="10"/>
        <rFont val="Arial"/>
        <family val="2"/>
      </rPr>
      <t xml:space="preserve">
https://www.gov.uk/guidance/16-to-19-funding-high-value-courses-premium</t>
    </r>
  </si>
  <si>
    <t>AY</t>
  </si>
  <si>
    <t>Comments Tool</t>
  </si>
  <si>
    <t>Instructions</t>
  </si>
  <si>
    <t>Populate the table below to automatically add comments to the aims and programme sheets.
Please note that column B will need to remain as text rather than numeric for the lookup to work.</t>
  </si>
  <si>
    <t>For data derived from the school census, use the Unique Pupil Number (UPN); data from the ILR should use field 'Learner Reference Number' and data based on the HESA return should use the HUSID.</t>
  </si>
  <si>
    <t>Unique Student Reference</t>
  </si>
  <si>
    <t>Type Reference here</t>
  </si>
  <si>
    <t>Type comments here</t>
  </si>
  <si>
    <t>Example College</t>
  </si>
  <si>
    <t>Midshire</t>
  </si>
  <si>
    <t>Midlands</t>
  </si>
  <si>
    <t>HO12 34ME</t>
  </si>
  <si>
    <t>TR12 34VL</t>
  </si>
  <si>
    <t>DE12 34LC</t>
  </si>
  <si>
    <t>ABC100</t>
  </si>
  <si>
    <t>ABC101</t>
  </si>
  <si>
    <t>ABC102</t>
  </si>
  <si>
    <t>ABC103</t>
  </si>
  <si>
    <t>ABC104</t>
  </si>
  <si>
    <t>ABC105</t>
  </si>
  <si>
    <t>ABC106</t>
  </si>
  <si>
    <t>ABC107</t>
  </si>
  <si>
    <t>ABC108</t>
  </si>
  <si>
    <t>ABC109</t>
  </si>
  <si>
    <t>ABC110</t>
  </si>
  <si>
    <t>ABC111</t>
  </si>
  <si>
    <t>ABC112</t>
  </si>
  <si>
    <t>ABC113</t>
  </si>
  <si>
    <t>ABC114</t>
  </si>
  <si>
    <t>ABC115</t>
  </si>
  <si>
    <t>ABC116</t>
  </si>
  <si>
    <t>ABC117</t>
  </si>
  <si>
    <t>ABC118</t>
  </si>
  <si>
    <t>ABC119</t>
  </si>
  <si>
    <t>ABC120</t>
  </si>
  <si>
    <t>ABC121</t>
  </si>
  <si>
    <t>ABC122</t>
  </si>
  <si>
    <t>ABC123</t>
  </si>
  <si>
    <t>ABC124</t>
  </si>
  <si>
    <t>ABC125</t>
  </si>
  <si>
    <t>ABC126</t>
  </si>
  <si>
    <t>ABC127</t>
  </si>
  <si>
    <t>ABC128</t>
  </si>
  <si>
    <t>ABC129</t>
  </si>
  <si>
    <t>ABC130</t>
  </si>
  <si>
    <t>ABC131</t>
  </si>
  <si>
    <t>ABC132</t>
  </si>
  <si>
    <t>ABC133</t>
  </si>
  <si>
    <t>ABC134</t>
  </si>
  <si>
    <t>ABC135</t>
  </si>
  <si>
    <t>ABC136</t>
  </si>
  <si>
    <t>ABC137</t>
  </si>
  <si>
    <t>ABC138</t>
  </si>
  <si>
    <t>ABC139</t>
  </si>
  <si>
    <t>ABC140</t>
  </si>
  <si>
    <t>ABC141</t>
  </si>
  <si>
    <t>ABC142</t>
  </si>
  <si>
    <t>ABC143</t>
  </si>
  <si>
    <t>ABC144</t>
  </si>
  <si>
    <t>ABC145</t>
  </si>
  <si>
    <t>ABC146</t>
  </si>
  <si>
    <t>ABC147</t>
  </si>
  <si>
    <t>ABC148</t>
  </si>
  <si>
    <t>ABC149</t>
  </si>
  <si>
    <t>ABC150</t>
  </si>
  <si>
    <t>ABC151</t>
  </si>
  <si>
    <t>ABC152</t>
  </si>
  <si>
    <t>ABC153</t>
  </si>
  <si>
    <t>ABC154</t>
  </si>
  <si>
    <t>ABC155</t>
  </si>
  <si>
    <t>ABC156</t>
  </si>
  <si>
    <t>ABC157</t>
  </si>
  <si>
    <t>ABC158</t>
  </si>
  <si>
    <t>ABC159</t>
  </si>
  <si>
    <t>ABC160</t>
  </si>
  <si>
    <t>ABC161</t>
  </si>
  <si>
    <t>ABC162</t>
  </si>
  <si>
    <t>ABC163</t>
  </si>
  <si>
    <t>ABC164</t>
  </si>
  <si>
    <t>ABC165</t>
  </si>
  <si>
    <t>ABC166</t>
  </si>
  <si>
    <t>ABC167</t>
  </si>
  <si>
    <t>ABC168</t>
  </si>
  <si>
    <t>ABC169</t>
  </si>
  <si>
    <t>ABC170</t>
  </si>
  <si>
    <t>ABC171</t>
  </si>
  <si>
    <t>ABC172</t>
  </si>
  <si>
    <t>ABC173</t>
  </si>
  <si>
    <t>ABC174</t>
  </si>
  <si>
    <t>ABC175</t>
  </si>
  <si>
    <t>ABC176</t>
  </si>
  <si>
    <t>ABC177</t>
  </si>
  <si>
    <t>ABC178</t>
  </si>
  <si>
    <t>ABC179</t>
  </si>
  <si>
    <t>ABC180</t>
  </si>
  <si>
    <t>ABC181</t>
  </si>
  <si>
    <t>ABC182</t>
  </si>
  <si>
    <t>ABC183</t>
  </si>
  <si>
    <t>ABC184</t>
  </si>
  <si>
    <t>ABC185</t>
  </si>
  <si>
    <t>ABC186</t>
  </si>
  <si>
    <t>ABC187</t>
  </si>
  <si>
    <t>ABC188</t>
  </si>
  <si>
    <t>ABC189</t>
  </si>
  <si>
    <t>ABC190</t>
  </si>
  <si>
    <t>ABC191</t>
  </si>
  <si>
    <t>ABC192</t>
  </si>
  <si>
    <t>ABC193</t>
  </si>
  <si>
    <t>ABC194</t>
  </si>
  <si>
    <t>ABC195</t>
  </si>
  <si>
    <t>ABC196</t>
  </si>
  <si>
    <t>ABC197</t>
  </si>
  <si>
    <t>ABC198</t>
  </si>
  <si>
    <t>ABC199</t>
  </si>
  <si>
    <t>ABC200</t>
  </si>
  <si>
    <t>ABC201</t>
  </si>
  <si>
    <t>ABC202</t>
  </si>
  <si>
    <t>ABC203</t>
  </si>
  <si>
    <t>ABC204</t>
  </si>
  <si>
    <t>ABC205</t>
  </si>
  <si>
    <t>ABC206</t>
  </si>
  <si>
    <t>ABC207</t>
  </si>
  <si>
    <t>ABC208</t>
  </si>
  <si>
    <t>ABC209</t>
  </si>
  <si>
    <t>ABC210</t>
  </si>
  <si>
    <t>ABC211</t>
  </si>
  <si>
    <t>ABC212</t>
  </si>
  <si>
    <t>ABC213</t>
  </si>
  <si>
    <t>ABC214</t>
  </si>
  <si>
    <t>ABC215</t>
  </si>
  <si>
    <t>ABC216</t>
  </si>
  <si>
    <t>ABC217</t>
  </si>
  <si>
    <t>ABC218</t>
  </si>
  <si>
    <t>ABC219</t>
  </si>
  <si>
    <t>ABC220</t>
  </si>
  <si>
    <t>ABC221</t>
  </si>
  <si>
    <t>ABC222</t>
  </si>
  <si>
    <t>ABC223</t>
  </si>
  <si>
    <t>ABC224</t>
  </si>
  <si>
    <t>ABC225</t>
  </si>
  <si>
    <t>ABC226</t>
  </si>
  <si>
    <t>ABC227</t>
  </si>
  <si>
    <t>ABC228</t>
  </si>
  <si>
    <t>ABC229</t>
  </si>
  <si>
    <t>ABC230</t>
  </si>
  <si>
    <t>ABC231</t>
  </si>
  <si>
    <t>ABC232</t>
  </si>
  <si>
    <t>ABC233</t>
  </si>
  <si>
    <t>ABC234</t>
  </si>
  <si>
    <t>ABC235</t>
  </si>
  <si>
    <t>ABC236</t>
  </si>
  <si>
    <t>ABC237</t>
  </si>
  <si>
    <t>ABC238</t>
  </si>
  <si>
    <t>ABC239</t>
  </si>
  <si>
    <t>ABC240</t>
  </si>
  <si>
    <t>ABC241</t>
  </si>
  <si>
    <t>ABC242</t>
  </si>
  <si>
    <t>ABC243</t>
  </si>
  <si>
    <t>ABC244</t>
  </si>
  <si>
    <t>ABC245</t>
  </si>
  <si>
    <t>ABC246</t>
  </si>
  <si>
    <t>ABC247</t>
  </si>
  <si>
    <t>ABC248</t>
  </si>
  <si>
    <t>ABC249</t>
  </si>
  <si>
    <t>ABC250</t>
  </si>
  <si>
    <t>ABC251</t>
  </si>
  <si>
    <t>ABC252</t>
  </si>
  <si>
    <t>ABC253</t>
  </si>
  <si>
    <t>ABC254</t>
  </si>
  <si>
    <t>ABC255</t>
  </si>
  <si>
    <t>ABC256</t>
  </si>
  <si>
    <t>ABC257</t>
  </si>
  <si>
    <t>ABC258</t>
  </si>
  <si>
    <t>ABC259</t>
  </si>
  <si>
    <t>ABC260</t>
  </si>
  <si>
    <t>ABC261</t>
  </si>
  <si>
    <t>ABC262</t>
  </si>
  <si>
    <t>ABC263</t>
  </si>
  <si>
    <t>ABC264</t>
  </si>
  <si>
    <t>ABC265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</si>
</sst>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dd/mm/yy;@"/>
    <numFmt numFmtId="167" formatCode="0.0000"/>
    <numFmt numFmtId="168" formatCode="mmm\-yyyy"/>
    <numFmt numFmtId="169" formatCode="dd/mm/yyyy;@"/>
  </numFmts>
  <fonts count="35" x14ac:knownFonts="1">
    <font>
      <sz val="12"/>
      <color theme="1"/>
      <name val="Arial"/>
      <family val="2"/>
    </font>
    <font>
      <sz val="12"/>
      <color indexed="8"/>
      <name val="Arial"/>
      <family val="2"/>
    </font>
    <font>
      <b/>
      <sz val="12"/>
      <name val="Arial"/>
      <family val="2"/>
    </font>
    <font>
      <b/>
      <sz val="10"/>
      <name val="Arial"/>
      <family val="2"/>
    </font>
    <font>
      <u/>
      <sz val="12"/>
      <color theme="10"/>
      <name val="Arial"/>
      <family val="2"/>
    </font>
    <font>
      <u/>
      <sz val="10"/>
      <color theme="10"/>
      <name val="Arial"/>
      <family val="2"/>
    </font>
    <font>
      <sz val="10"/>
      <name val="Arial"/>
      <family val="2"/>
    </font>
    <font>
      <u/>
      <sz val="10"/>
      <color theme="4" tint="-0.249977111117893"/>
      <name val="Arial"/>
      <family val="2"/>
    </font>
    <font>
      <b/>
      <sz val="10"/>
      <color indexed="8"/>
      <name val="Arial"/>
      <family val="2"/>
    </font>
    <font>
      <sz val="10"/>
      <color indexed="8"/>
      <name val="Arial"/>
      <family val="2"/>
    </font>
    <font>
      <b/>
      <sz val="9"/>
      <color indexed="8"/>
      <name val="Arial"/>
      <family val="2"/>
    </font>
    <font>
      <sz val="9"/>
      <color indexed="8"/>
      <name val="Arial"/>
      <family val="2"/>
    </font>
    <font>
      <b/>
      <sz val="9"/>
      <color indexed="10"/>
      <name val="Arial"/>
      <family val="2"/>
    </font>
    <font>
      <sz val="9"/>
      <color indexed="50"/>
      <name val="Arial"/>
      <family val="2"/>
    </font>
    <font>
      <sz val="12"/>
      <color theme="1"/>
      <name val="Arial"/>
      <family val="2"/>
    </font>
    <font>
      <sz val="9"/>
      <color theme="1"/>
      <name val="Arial"/>
      <family val="2"/>
    </font>
    <font>
      <b/>
      <sz val="9"/>
      <name val="Arial"/>
      <family val="2"/>
    </font>
    <font>
      <sz val="9"/>
      <name val="Arial"/>
      <family val="2"/>
    </font>
    <font>
      <sz val="9"/>
      <color rgb="FFFF0000"/>
      <name val="Arial"/>
      <family val="2"/>
    </font>
    <font>
      <sz val="8"/>
      <color indexed="8"/>
      <name val="Arial"/>
      <family val="2"/>
    </font>
    <font>
      <u/>
      <sz val="12"/>
      <color indexed="12"/>
      <name val="Arial"/>
      <family val="2"/>
    </font>
    <font>
      <u/>
      <sz val="9"/>
      <color indexed="12"/>
      <name val="Arial"/>
      <family val="2"/>
    </font>
    <font>
      <u/>
      <sz val="8"/>
      <color theme="10"/>
      <name val="Arial"/>
      <family val="2"/>
    </font>
    <font>
      <sz val="8"/>
      <color rgb="FFFF0000"/>
      <name val="Arial"/>
      <family val="2"/>
    </font>
    <font>
      <sz val="11"/>
      <color indexed="8"/>
      <name val="Arial"/>
      <family val="2"/>
    </font>
    <font>
      <sz val="11"/>
      <name val="Arial"/>
      <family val="2"/>
    </font>
    <font>
      <b/>
      <u/>
      <sz val="12"/>
      <color indexed="8"/>
      <name val="Arial"/>
      <family val="2"/>
    </font>
    <font>
      <sz val="10"/>
      <color indexed="9"/>
      <name val="Arial"/>
      <family val="2"/>
    </font>
    <font>
      <sz val="12"/>
      <name val="Arial"/>
      <family val="2"/>
    </font>
    <font>
      <sz val="10"/>
      <color rgb="FFFF0000"/>
      <name val="Arial"/>
      <family val="2"/>
    </font>
    <font>
      <b/>
      <sz val="10"/>
      <color theme="1"/>
      <name val="Arial"/>
      <family val="2"/>
    </font>
    <font>
      <b/>
      <u/>
      <sz val="12"/>
      <color rgb="FF0070C0"/>
      <name val="Arial"/>
      <family val="2"/>
    </font>
    <font>
      <b/>
      <u/>
      <sz val="10"/>
      <color indexed="8"/>
      <name val="Arial"/>
      <family val="2"/>
    </font>
    <font>
      <sz val="10"/>
      <color theme="1"/>
      <name val="Arial"/>
      <family val="2"/>
    </font>
    <font>
      <sz val="10"/>
      <color indexed="8"/>
      <name val="Arial"/>
      <family val="2"/>
    </font>
  </fonts>
  <fills count="32">
    <fill>
      <patternFill patternType="none"/>
    </fill>
    <fill>
      <patternFill patternType="gray125"/>
    </fill>
    <fill>
      <patternFill patternType="solid">
        <fgColor indexed="2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indexed="43"/>
        <bgColor indexed="64"/>
      </patternFill>
    </fill>
    <fill>
      <patternFill patternType="solid">
        <fgColor theme="4" tint="0.39997558519241921"/>
        <bgColor indexed="64"/>
      </patternFill>
    </fill>
    <fill>
      <patternFill patternType="solid">
        <fgColor rgb="FF0099CC"/>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9999"/>
        <bgColor indexed="64"/>
      </patternFill>
    </fill>
    <fill>
      <patternFill patternType="solid">
        <fgColor theme="2" tint="-0.499984740745262"/>
        <bgColor indexed="64"/>
      </patternFill>
    </fill>
    <fill>
      <patternFill patternType="solid">
        <fgColor theme="4"/>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CCCC"/>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6" tint="0.79998168889431442"/>
        <bgColor theme="6" tint="0.79998168889431442"/>
      </patternFill>
    </fill>
  </fills>
  <borders count="5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6"/>
      </top>
      <bottom/>
      <diagonal/>
    </border>
    <border>
      <left/>
      <right style="thin">
        <color indexed="64"/>
      </right>
      <top style="thin">
        <color theme="6"/>
      </top>
      <bottom/>
      <diagonal/>
    </border>
  </borders>
  <cellStyleXfs count="7">
    <xf numFmtId="0" fontId="0" fillId="0" borderId="0"/>
    <xf numFmtId="9" fontId="14" fillId="0" borderId="0" applyFont="0" applyFill="0" applyBorder="0" applyAlignment="0" applyProtection="0"/>
    <xf numFmtId="0" fontId="1" fillId="0" borderId="0"/>
    <xf numFmtId="0" fontId="4" fillId="0" borderId="0" applyNumberForma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8" fillId="0" borderId="0"/>
  </cellStyleXfs>
  <cellXfs count="433">
    <xf numFmtId="0" fontId="0" fillId="0" borderId="0" xfId="0"/>
    <xf numFmtId="0" fontId="1" fillId="0" borderId="0" xfId="2" applyBorder="1" applyAlignment="1">
      <alignment vertical="center"/>
    </xf>
    <xf numFmtId="0" fontId="2" fillId="0" borderId="0" xfId="2" applyFont="1" applyBorder="1" applyAlignment="1">
      <alignment wrapText="1"/>
    </xf>
    <xf numFmtId="0" fontId="5" fillId="0" borderId="0" xfId="3" applyFont="1" applyFill="1" applyBorder="1" applyAlignment="1">
      <alignment wrapText="1"/>
    </xf>
    <xf numFmtId="0" fontId="1" fillId="0" borderId="0" xfId="2" applyAlignment="1">
      <alignment vertical="center"/>
    </xf>
    <xf numFmtId="0" fontId="11" fillId="0" borderId="9" xfId="2" applyFont="1" applyFill="1" applyBorder="1" applyAlignment="1">
      <alignment horizontal="left" vertical="center"/>
    </xf>
    <xf numFmtId="0" fontId="10" fillId="0" borderId="10" xfId="2" applyFont="1" applyBorder="1" applyAlignment="1">
      <alignment vertical="center"/>
    </xf>
    <xf numFmtId="0" fontId="11" fillId="0" borderId="11" xfId="2" applyFont="1" applyFill="1" applyBorder="1" applyAlignment="1">
      <alignment horizontal="left" vertical="center"/>
    </xf>
    <xf numFmtId="0" fontId="12" fillId="0" borderId="0" xfId="2" applyFont="1" applyAlignment="1">
      <alignment vertical="center"/>
    </xf>
    <xf numFmtId="0" fontId="11" fillId="0" borderId="0" xfId="2" applyFont="1" applyAlignment="1">
      <alignment vertical="center"/>
    </xf>
    <xf numFmtId="0" fontId="13" fillId="0" borderId="0" xfId="2" applyFont="1" applyAlignment="1">
      <alignment vertical="center"/>
    </xf>
    <xf numFmtId="0" fontId="15" fillId="0" borderId="0" xfId="0" applyFont="1" applyAlignment="1">
      <alignment vertical="center"/>
    </xf>
    <xf numFmtId="0" fontId="5" fillId="0" borderId="0" xfId="3" applyFont="1" applyFill="1" applyBorder="1" applyAlignment="1">
      <alignment vertical="top" wrapText="1"/>
    </xf>
    <xf numFmtId="0" fontId="16" fillId="0" borderId="25" xfId="2" applyFont="1" applyBorder="1" applyAlignment="1">
      <alignment horizontal="left" vertical="center" wrapText="1"/>
    </xf>
    <xf numFmtId="0" fontId="16" fillId="0" borderId="26" xfId="2" applyFont="1" applyBorder="1" applyAlignment="1">
      <alignment horizontal="left" vertical="center" wrapText="1"/>
    </xf>
    <xf numFmtId="0" fontId="11" fillId="0" borderId="0" xfId="2" applyFont="1" applyAlignment="1">
      <alignment vertical="center" wrapText="1"/>
    </xf>
    <xf numFmtId="3" fontId="17" fillId="0" borderId="9" xfId="2" applyNumberFormat="1" applyFont="1" applyFill="1" applyBorder="1" applyAlignment="1">
      <alignment vertical="center"/>
    </xf>
    <xf numFmtId="10" fontId="11" fillId="0" borderId="11" xfId="4" applyNumberFormat="1" applyFont="1" applyBorder="1" applyAlignment="1">
      <alignment horizontal="right" vertical="center"/>
    </xf>
    <xf numFmtId="0" fontId="18" fillId="0" borderId="0" xfId="2" applyFont="1" applyAlignment="1">
      <alignment vertical="center"/>
    </xf>
    <xf numFmtId="0" fontId="11" fillId="0" borderId="10" xfId="2" applyFont="1" applyBorder="1" applyAlignment="1">
      <alignment horizontal="left" vertical="center"/>
    </xf>
    <xf numFmtId="0" fontId="11" fillId="0" borderId="0" xfId="2" quotePrefix="1" applyFont="1" applyAlignment="1">
      <alignment vertical="center"/>
    </xf>
    <xf numFmtId="0" fontId="11" fillId="0" borderId="32" xfId="2" applyFont="1" applyBorder="1" applyAlignment="1">
      <alignment horizontal="left" vertical="center"/>
    </xf>
    <xf numFmtId="4" fontId="17" fillId="0" borderId="9" xfId="2" applyNumberFormat="1" applyFont="1" applyFill="1" applyBorder="1" applyAlignment="1">
      <alignment vertical="center"/>
    </xf>
    <xf numFmtId="10" fontId="11" fillId="3" borderId="33" xfId="4" applyNumberFormat="1" applyFont="1" applyFill="1" applyBorder="1" applyAlignment="1">
      <alignment horizontal="right" vertical="center"/>
    </xf>
    <xf numFmtId="3" fontId="10" fillId="2" borderId="35" xfId="2" applyNumberFormat="1" applyFont="1" applyFill="1" applyBorder="1" applyAlignment="1">
      <alignment vertical="center"/>
    </xf>
    <xf numFmtId="9" fontId="10" fillId="2" borderId="36" xfId="4" applyNumberFormat="1" applyFont="1" applyFill="1" applyBorder="1" applyAlignment="1">
      <alignment horizontal="right" vertical="center"/>
    </xf>
    <xf numFmtId="0" fontId="19" fillId="0" borderId="0" xfId="2" applyFont="1" applyAlignment="1">
      <alignment vertical="top"/>
    </xf>
    <xf numFmtId="0" fontId="9" fillId="0" borderId="0" xfId="2" applyFont="1" applyAlignment="1">
      <alignment vertical="center"/>
    </xf>
    <xf numFmtId="0" fontId="16" fillId="0" borderId="37" xfId="2" applyFont="1" applyFill="1" applyBorder="1" applyAlignment="1">
      <alignment vertical="center" wrapText="1"/>
    </xf>
    <xf numFmtId="164" fontId="17" fillId="0" borderId="11" xfId="2" applyNumberFormat="1" applyFont="1" applyFill="1" applyBorder="1" applyAlignment="1">
      <alignment vertical="center"/>
    </xf>
    <xf numFmtId="0" fontId="18" fillId="0" borderId="0" xfId="2" applyFont="1" applyFill="1" applyAlignment="1">
      <alignment vertical="center"/>
    </xf>
    <xf numFmtId="0" fontId="11" fillId="0" borderId="0" xfId="2" applyFont="1" applyFill="1" applyAlignment="1">
      <alignment vertical="center"/>
    </xf>
    <xf numFmtId="164" fontId="17" fillId="0" borderId="33" xfId="2" applyNumberFormat="1" applyFont="1" applyFill="1" applyBorder="1" applyAlignment="1">
      <alignment vertical="center"/>
    </xf>
    <xf numFmtId="164" fontId="17" fillId="0" borderId="38" xfId="2" applyNumberFormat="1" applyFont="1" applyFill="1" applyBorder="1" applyAlignment="1">
      <alignment vertical="center"/>
    </xf>
    <xf numFmtId="0" fontId="11" fillId="0" borderId="0" xfId="2" quotePrefix="1" applyFont="1" applyFill="1" applyAlignment="1">
      <alignment vertical="center"/>
    </xf>
    <xf numFmtId="10" fontId="17" fillId="0" borderId="38" xfId="1" applyNumberFormat="1" applyFont="1" applyFill="1" applyBorder="1" applyAlignment="1">
      <alignment vertical="center"/>
    </xf>
    <xf numFmtId="0" fontId="9" fillId="0" borderId="0" xfId="2" applyFont="1" applyFill="1" applyBorder="1" applyAlignment="1">
      <alignment horizontal="left" vertical="top"/>
    </xf>
    <xf numFmtId="1" fontId="6" fillId="0" borderId="0" xfId="2" applyNumberFormat="1" applyFont="1" applyFill="1" applyBorder="1" applyAlignment="1">
      <alignment vertical="center"/>
    </xf>
    <xf numFmtId="0" fontId="1" fillId="0" borderId="0" xfId="2" applyAlignment="1">
      <alignment vertical="top"/>
    </xf>
    <xf numFmtId="0" fontId="10" fillId="0" borderId="10" xfId="2" applyFont="1" applyBorder="1" applyAlignment="1">
      <alignment vertical="center" wrapText="1"/>
    </xf>
    <xf numFmtId="0" fontId="10" fillId="0" borderId="13" xfId="2" applyFont="1" applyBorder="1" applyAlignment="1">
      <alignment vertical="center" wrapText="1"/>
    </xf>
    <xf numFmtId="3" fontId="11" fillId="0" borderId="10" xfId="2" applyNumberFormat="1" applyFont="1" applyBorder="1" applyAlignment="1">
      <alignment vertical="center"/>
    </xf>
    <xf numFmtId="3" fontId="17" fillId="0" borderId="13" xfId="2" applyNumberFormat="1" applyFont="1" applyFill="1" applyBorder="1" applyAlignment="1">
      <alignment vertical="center"/>
    </xf>
    <xf numFmtId="0" fontId="21" fillId="0" borderId="0" xfId="5" applyFont="1" applyAlignment="1">
      <alignment vertical="center"/>
    </xf>
    <xf numFmtId="0" fontId="11" fillId="0" borderId="42" xfId="2" applyFont="1" applyBorder="1" applyAlignment="1">
      <alignment vertical="center"/>
    </xf>
    <xf numFmtId="0" fontId="11" fillId="0" borderId="32" xfId="2" applyFont="1" applyBorder="1" applyAlignment="1">
      <alignment vertical="center"/>
    </xf>
    <xf numFmtId="4" fontId="17" fillId="0" borderId="10" xfId="2" applyNumberFormat="1" applyFont="1" applyFill="1" applyBorder="1" applyAlignment="1">
      <alignment vertical="center"/>
    </xf>
    <xf numFmtId="4" fontId="17" fillId="0" borderId="18" xfId="2" applyNumberFormat="1" applyFont="1" applyFill="1" applyBorder="1" applyAlignment="1">
      <alignment vertical="center"/>
    </xf>
    <xf numFmtId="3" fontId="10" fillId="2" borderId="36" xfId="2" applyNumberFormat="1" applyFont="1" applyFill="1" applyBorder="1" applyAlignment="1">
      <alignment vertical="center"/>
    </xf>
    <xf numFmtId="1" fontId="17" fillId="0" borderId="38" xfId="2" applyNumberFormat="1" applyFont="1" applyFill="1" applyBorder="1" applyAlignment="1">
      <alignment vertical="center"/>
    </xf>
    <xf numFmtId="3" fontId="17" fillId="0" borderId="37" xfId="2" applyNumberFormat="1" applyFont="1" applyFill="1" applyBorder="1" applyAlignment="1">
      <alignment vertical="center"/>
    </xf>
    <xf numFmtId="3" fontId="17" fillId="0" borderId="43" xfId="2" applyNumberFormat="1" applyFont="1" applyFill="1" applyBorder="1" applyAlignment="1">
      <alignment vertical="center"/>
    </xf>
    <xf numFmtId="0" fontId="23" fillId="0" borderId="0" xfId="0" applyFont="1"/>
    <xf numFmtId="0" fontId="24" fillId="0" borderId="44" xfId="2" applyFont="1" applyFill="1" applyBorder="1" applyAlignment="1">
      <alignment horizontal="left" vertical="top"/>
    </xf>
    <xf numFmtId="1" fontId="25" fillId="0" borderId="44" xfId="2" applyNumberFormat="1" applyFont="1" applyFill="1" applyBorder="1" applyAlignment="1">
      <alignment vertical="center"/>
    </xf>
    <xf numFmtId="0" fontId="19" fillId="0" borderId="0" xfId="2" applyFont="1" applyAlignment="1">
      <alignment vertical="center"/>
    </xf>
    <xf numFmtId="0" fontId="22" fillId="0" borderId="0" xfId="3" applyFont="1" applyBorder="1" applyAlignment="1">
      <alignment horizontal="left" vertical="center"/>
    </xf>
    <xf numFmtId="0" fontId="0" fillId="0" borderId="0" xfId="0" applyBorder="1"/>
    <xf numFmtId="0" fontId="11" fillId="0" borderId="0" xfId="2" applyFont="1" applyAlignment="1">
      <alignment horizontal="left" vertical="center"/>
    </xf>
    <xf numFmtId="0" fontId="9" fillId="0" borderId="0" xfId="2" applyFont="1" applyAlignment="1">
      <alignment horizontal="center" vertical="center"/>
    </xf>
    <xf numFmtId="0" fontId="26" fillId="0" borderId="0" xfId="2" applyFont="1" applyAlignment="1">
      <alignment horizontal="left" vertical="center"/>
    </xf>
    <xf numFmtId="0" fontId="9" fillId="0" borderId="0" xfId="2" applyFont="1" applyBorder="1" applyAlignment="1">
      <alignment vertical="center"/>
    </xf>
    <xf numFmtId="0" fontId="9" fillId="0" borderId="0" xfId="2" applyFont="1" applyAlignment="1">
      <alignment vertical="center" wrapText="1"/>
    </xf>
    <xf numFmtId="14" fontId="9" fillId="0" borderId="0" xfId="2" applyNumberFormat="1" applyFont="1" applyAlignment="1">
      <alignment vertical="center"/>
    </xf>
    <xf numFmtId="0" fontId="27" fillId="0" borderId="0" xfId="2" applyFont="1" applyAlignment="1">
      <alignment vertical="center"/>
    </xf>
    <xf numFmtId="0" fontId="8" fillId="7" borderId="10" xfId="2" applyNumberFormat="1" applyFont="1" applyFill="1" applyBorder="1" applyAlignment="1">
      <alignment horizontal="center" vertical="center" wrapText="1"/>
    </xf>
    <xf numFmtId="0" fontId="8" fillId="0" borderId="0" xfId="2" applyFont="1" applyAlignment="1">
      <alignment vertical="center"/>
    </xf>
    <xf numFmtId="0" fontId="3" fillId="8" borderId="45" xfId="2" applyNumberFormat="1" applyFont="1" applyFill="1" applyBorder="1" applyAlignment="1">
      <alignment horizontal="center" vertical="center" wrapText="1"/>
    </xf>
    <xf numFmtId="0" fontId="8" fillId="9" borderId="45" xfId="2" applyNumberFormat="1" applyFont="1" applyFill="1" applyBorder="1" applyAlignment="1">
      <alignment horizontal="center" vertical="center" wrapText="1"/>
    </xf>
    <xf numFmtId="0" fontId="8" fillId="10" borderId="46" xfId="2" applyNumberFormat="1" applyFont="1" applyFill="1" applyBorder="1" applyAlignment="1">
      <alignment horizontal="center" vertical="center" wrapText="1"/>
    </xf>
    <xf numFmtId="0" fontId="8" fillId="0" borderId="0" xfId="2" applyFont="1" applyAlignment="1">
      <alignment horizontal="center" vertical="center" wrapText="1"/>
    </xf>
    <xf numFmtId="0" fontId="6" fillId="0" borderId="0" xfId="2" applyNumberFormat="1" applyFont="1" applyFill="1" applyBorder="1" applyAlignment="1">
      <alignment vertical="center"/>
    </xf>
    <xf numFmtId="0" fontId="6" fillId="0" borderId="0" xfId="2" applyNumberFormat="1" applyFont="1" applyFill="1" applyBorder="1" applyAlignment="1">
      <alignment horizontal="center" vertical="center"/>
    </xf>
    <xf numFmtId="14" fontId="6" fillId="0" borderId="0" xfId="2" applyNumberFormat="1" applyFont="1" applyFill="1" applyBorder="1" applyAlignment="1">
      <alignment vertical="center"/>
    </xf>
    <xf numFmtId="1" fontId="6" fillId="0" borderId="0" xfId="2" applyNumberFormat="1" applyFont="1" applyFill="1" applyBorder="1" applyAlignment="1">
      <alignment vertical="center" wrapText="1"/>
    </xf>
    <xf numFmtId="0" fontId="28" fillId="0" borderId="0" xfId="0" applyFont="1" applyFill="1" applyBorder="1"/>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27" fillId="0" borderId="0" xfId="2" applyFont="1" applyAlignment="1">
      <alignment horizontal="center" vertical="center"/>
    </xf>
    <xf numFmtId="0" fontId="26" fillId="0" borderId="0" xfId="2" applyFont="1" applyAlignment="1">
      <alignment vertical="center"/>
    </xf>
    <xf numFmtId="2" fontId="0" fillId="0" borderId="0" xfId="0" applyNumberFormat="1"/>
    <xf numFmtId="0" fontId="0" fillId="0" borderId="0" xfId="0" applyAlignment="1">
      <alignment horizontal="right"/>
    </xf>
    <xf numFmtId="165" fontId="0" fillId="0" borderId="0" xfId="0" applyNumberFormat="1"/>
    <xf numFmtId="0" fontId="0" fillId="0" borderId="0" xfId="0" applyAlignment="1">
      <alignment horizontal="left"/>
    </xf>
    <xf numFmtId="164" fontId="0" fillId="0" borderId="0" xfId="0" applyNumberFormat="1" applyAlignment="1">
      <alignment horizontal="right"/>
    </xf>
    <xf numFmtId="164" fontId="0" fillId="0" borderId="0" xfId="0" applyNumberFormat="1" applyAlignment="1">
      <alignment horizontal="left"/>
    </xf>
    <xf numFmtId="0" fontId="8" fillId="0" borderId="10" xfId="2" applyFont="1" applyBorder="1" applyAlignment="1">
      <alignment horizontal="center" vertical="center"/>
    </xf>
    <xf numFmtId="3" fontId="9" fillId="2" borderId="10" xfId="2" applyNumberFormat="1" applyFont="1" applyFill="1" applyBorder="1" applyAlignment="1">
      <alignment horizontal="center" vertical="center"/>
    </xf>
    <xf numFmtId="0" fontId="8" fillId="2" borderId="10" xfId="2" applyFont="1" applyFill="1" applyBorder="1" applyAlignment="1">
      <alignment horizontal="center" vertical="center"/>
    </xf>
    <xf numFmtId="3" fontId="6" fillId="0" borderId="10" xfId="2" applyNumberFormat="1" applyFont="1" applyFill="1" applyBorder="1" applyAlignment="1">
      <alignment horizontal="center" vertical="center"/>
    </xf>
    <xf numFmtId="3" fontId="6" fillId="0" borderId="10" xfId="2" applyNumberFormat="1" applyFont="1" applyBorder="1" applyAlignment="1">
      <alignment horizontal="center" vertical="center"/>
    </xf>
    <xf numFmtId="2" fontId="9" fillId="2" borderId="10" xfId="2" applyNumberFormat="1" applyFont="1" applyFill="1" applyBorder="1" applyAlignment="1">
      <alignment horizontal="center" vertical="center"/>
    </xf>
    <xf numFmtId="3" fontId="9" fillId="0" borderId="10" xfId="2" applyNumberFormat="1" applyFont="1" applyFill="1" applyBorder="1" applyAlignment="1">
      <alignment horizontal="center" vertical="center"/>
    </xf>
    <xf numFmtId="165" fontId="9" fillId="2" borderId="10" xfId="2" applyNumberFormat="1" applyFont="1" applyFill="1" applyBorder="1" applyAlignment="1">
      <alignment horizontal="center" vertical="center"/>
    </xf>
    <xf numFmtId="164" fontId="6" fillId="0" borderId="10" xfId="2" applyNumberFormat="1" applyFont="1" applyFill="1" applyBorder="1" applyAlignment="1">
      <alignment horizontal="center" vertical="center"/>
    </xf>
    <xf numFmtId="0" fontId="9" fillId="0" borderId="0" xfId="2" applyFont="1" applyFill="1" applyAlignment="1">
      <alignment vertical="center"/>
    </xf>
    <xf numFmtId="0" fontId="9" fillId="0" borderId="0" xfId="2" applyFont="1" applyFill="1" applyAlignment="1">
      <alignment horizontal="center" vertical="center"/>
    </xf>
    <xf numFmtId="0" fontId="29" fillId="0" borderId="0" xfId="2" quotePrefix="1" applyFont="1" applyFill="1" applyAlignment="1">
      <alignment vertical="center"/>
    </xf>
    <xf numFmtId="0" fontId="9" fillId="0" borderId="0" xfId="2" applyFont="1" applyFill="1" applyAlignment="1">
      <alignment horizontal="left" vertical="center"/>
    </xf>
    <xf numFmtId="0" fontId="9" fillId="0" borderId="0" xfId="2" quotePrefix="1" applyFont="1" applyFill="1" applyAlignment="1">
      <alignment vertical="center"/>
    </xf>
    <xf numFmtId="0" fontId="1" fillId="0" borderId="0" xfId="2" applyFill="1" applyAlignment="1">
      <alignment vertical="center"/>
    </xf>
    <xf numFmtId="166" fontId="9" fillId="0" borderId="0" xfId="2" applyNumberFormat="1" applyFont="1" applyFill="1" applyAlignment="1">
      <alignment vertical="center"/>
    </xf>
    <xf numFmtId="1" fontId="9" fillId="0" borderId="0" xfId="2" applyNumberFormat="1" applyFont="1" applyFill="1" applyAlignment="1">
      <alignment vertical="center"/>
    </xf>
    <xf numFmtId="49" fontId="9" fillId="0" borderId="0" xfId="2" applyNumberFormat="1" applyFont="1" applyFill="1" applyAlignment="1">
      <alignment vertical="center"/>
    </xf>
    <xf numFmtId="2" fontId="9" fillId="0" borderId="0" xfId="2" applyNumberFormat="1" applyFont="1" applyFill="1" applyAlignment="1">
      <alignment vertical="center"/>
    </xf>
    <xf numFmtId="1" fontId="9" fillId="0" borderId="0" xfId="2" quotePrefix="1" applyNumberFormat="1" applyFont="1" applyFill="1" applyBorder="1" applyAlignment="1">
      <alignment vertical="center"/>
    </xf>
    <xf numFmtId="0" fontId="6" fillId="0" borderId="0" xfId="2" quotePrefix="1" applyFont="1" applyFill="1" applyBorder="1" applyAlignment="1">
      <alignment vertical="center"/>
    </xf>
    <xf numFmtId="167" fontId="9" fillId="0" borderId="0" xfId="2" applyNumberFormat="1" applyFont="1" applyFill="1" applyAlignment="1">
      <alignment vertical="center"/>
    </xf>
    <xf numFmtId="1" fontId="6" fillId="0" borderId="0" xfId="2" quotePrefix="1" applyNumberFormat="1" applyFont="1" applyFill="1" applyBorder="1" applyAlignment="1">
      <alignment vertical="center"/>
    </xf>
    <xf numFmtId="1" fontId="9" fillId="0" borderId="0" xfId="2" quotePrefix="1" applyNumberFormat="1" applyFont="1" applyFill="1" applyAlignment="1">
      <alignment vertical="center"/>
    </xf>
    <xf numFmtId="1" fontId="9" fillId="0" borderId="0" xfId="2" quotePrefix="1" applyNumberFormat="1" applyFont="1" applyFill="1" applyAlignment="1">
      <alignment horizontal="right" vertical="center"/>
    </xf>
    <xf numFmtId="165" fontId="9" fillId="0" borderId="0" xfId="2" quotePrefix="1" applyNumberFormat="1" applyFont="1" applyFill="1" applyAlignment="1">
      <alignment vertical="center"/>
    </xf>
    <xf numFmtId="0" fontId="9" fillId="0" borderId="0" xfId="2" quotePrefix="1" applyFont="1" applyFill="1" applyAlignment="1">
      <alignment horizontal="left" vertical="center"/>
    </xf>
    <xf numFmtId="164" fontId="9" fillId="0" borderId="0" xfId="2" quotePrefix="1" applyNumberFormat="1" applyFont="1" applyFill="1" applyAlignment="1">
      <alignment horizontal="right" vertical="center"/>
    </xf>
    <xf numFmtId="164" fontId="9" fillId="0" borderId="0" xfId="2" quotePrefix="1" applyNumberFormat="1" applyFont="1" applyFill="1" applyAlignment="1">
      <alignment horizontal="left" vertical="center"/>
    </xf>
    <xf numFmtId="0" fontId="9" fillId="0" borderId="0" xfId="2" quotePrefix="1" applyFont="1" applyFill="1" applyAlignment="1">
      <alignment horizontal="right" vertical="center"/>
    </xf>
    <xf numFmtId="0" fontId="3" fillId="21" borderId="48" xfId="2" applyNumberFormat="1" applyFont="1" applyFill="1" applyBorder="1" applyAlignment="1">
      <alignment horizontal="center" vertical="center" wrapText="1"/>
    </xf>
    <xf numFmtId="166" fontId="8" fillId="23" borderId="10" xfId="2" applyNumberFormat="1" applyFont="1" applyFill="1" applyBorder="1" applyAlignment="1">
      <alignment horizontal="center" vertical="center" wrapText="1"/>
    </xf>
    <xf numFmtId="0" fontId="3" fillId="21" borderId="45" xfId="2" applyNumberFormat="1" applyFont="1" applyFill="1" applyBorder="1" applyAlignment="1">
      <alignment horizontal="center" vertical="center" wrapText="1"/>
    </xf>
    <xf numFmtId="14" fontId="8" fillId="6" borderId="45" xfId="2" applyNumberFormat="1" applyFont="1" applyFill="1" applyBorder="1" applyAlignment="1">
      <alignment horizontal="center" vertical="center" wrapText="1"/>
    </xf>
    <xf numFmtId="166" fontId="8" fillId="6" borderId="45" xfId="2" applyNumberFormat="1" applyFont="1" applyFill="1" applyBorder="1" applyAlignment="1">
      <alignment horizontal="center" vertical="center" wrapText="1"/>
    </xf>
    <xf numFmtId="1" fontId="8" fillId="10" borderId="45" xfId="2" applyNumberFormat="1" applyFont="1" applyFill="1" applyBorder="1" applyAlignment="1">
      <alignment horizontal="center" vertical="center" wrapText="1"/>
    </xf>
    <xf numFmtId="49" fontId="8" fillId="10" borderId="45" xfId="2" applyNumberFormat="1" applyFont="1" applyFill="1" applyBorder="1" applyAlignment="1">
      <alignment horizontal="center" vertical="center" wrapText="1"/>
    </xf>
    <xf numFmtId="2" fontId="8" fillId="10" borderId="45" xfId="2" applyNumberFormat="1" applyFont="1" applyFill="1" applyBorder="1" applyAlignment="1">
      <alignment horizontal="center" vertical="center" wrapText="1"/>
    </xf>
    <xf numFmtId="166" fontId="8" fillId="9" borderId="45" xfId="2" applyNumberFormat="1" applyFont="1" applyFill="1" applyBorder="1" applyAlignment="1">
      <alignment horizontal="center" vertical="center" wrapText="1"/>
    </xf>
    <xf numFmtId="166" fontId="8" fillId="25" borderId="45" xfId="2" applyNumberFormat="1" applyFont="1" applyFill="1" applyBorder="1" applyAlignment="1">
      <alignment horizontal="center" vertical="center" wrapText="1"/>
    </xf>
    <xf numFmtId="166" fontId="8" fillId="17" borderId="45" xfId="2" applyNumberFormat="1" applyFont="1" applyFill="1" applyBorder="1" applyAlignment="1">
      <alignment horizontal="center" vertical="center" wrapText="1"/>
    </xf>
    <xf numFmtId="3" fontId="8" fillId="17" borderId="45" xfId="2" applyNumberFormat="1" applyFont="1" applyFill="1" applyBorder="1" applyAlignment="1">
      <alignment horizontal="center" vertical="center" wrapText="1"/>
    </xf>
    <xf numFmtId="167" fontId="3" fillId="4" borderId="45" xfId="2" applyNumberFormat="1" applyFont="1" applyFill="1" applyBorder="1" applyAlignment="1">
      <alignment horizontal="center" vertical="center" wrapText="1"/>
    </xf>
    <xf numFmtId="1" fontId="3" fillId="26" borderId="45" xfId="2" applyNumberFormat="1" applyFont="1" applyFill="1" applyBorder="1" applyAlignment="1">
      <alignment horizontal="center" vertical="center" wrapText="1"/>
    </xf>
    <xf numFmtId="1" fontId="3" fillId="22" borderId="45" xfId="2" applyNumberFormat="1" applyFont="1" applyFill="1" applyBorder="1" applyAlignment="1">
      <alignment horizontal="center" vertical="center" wrapText="1"/>
    </xf>
    <xf numFmtId="1" fontId="3" fillId="27" borderId="45" xfId="2" applyNumberFormat="1" applyFont="1" applyFill="1" applyBorder="1" applyAlignment="1">
      <alignment horizontal="center" vertical="center" wrapText="1"/>
    </xf>
    <xf numFmtId="166" fontId="8" fillId="23" borderId="45" xfId="2" applyNumberFormat="1" applyFont="1" applyFill="1" applyBorder="1" applyAlignment="1">
      <alignment horizontal="center" vertical="center" wrapText="1"/>
    </xf>
    <xf numFmtId="165" fontId="8" fillId="24" borderId="45" xfId="2" applyNumberFormat="1" applyFont="1" applyFill="1" applyBorder="1" applyAlignment="1">
      <alignment horizontal="center" vertical="center" wrapText="1"/>
    </xf>
    <xf numFmtId="1" fontId="8" fillId="24" borderId="45" xfId="2" applyNumberFormat="1" applyFont="1" applyFill="1" applyBorder="1" applyAlignment="1">
      <alignment horizontal="center" vertical="center" wrapText="1"/>
    </xf>
    <xf numFmtId="164" fontId="8" fillId="24" borderId="45" xfId="2" applyNumberFormat="1" applyFont="1" applyFill="1" applyBorder="1" applyAlignment="1">
      <alignment horizontal="center" vertical="center" wrapText="1"/>
    </xf>
    <xf numFmtId="1" fontId="8" fillId="25" borderId="45" xfId="2" applyNumberFormat="1" applyFont="1" applyFill="1" applyBorder="1" applyAlignment="1">
      <alignment horizontal="center" vertical="center" wrapText="1"/>
    </xf>
    <xf numFmtId="0" fontId="3" fillId="28" borderId="45" xfId="0" applyFont="1" applyFill="1" applyBorder="1" applyAlignment="1">
      <alignment horizontal="center" vertical="center" wrapText="1"/>
    </xf>
    <xf numFmtId="166" fontId="8" fillId="29" borderId="45" xfId="2" applyNumberFormat="1" applyFont="1" applyFill="1" applyBorder="1" applyAlignment="1">
      <alignment horizontal="center" vertical="center" wrapText="1"/>
    </xf>
    <xf numFmtId="0" fontId="6" fillId="0" borderId="0" xfId="0" applyFont="1" applyFill="1" applyBorder="1"/>
    <xf numFmtId="0" fontId="6" fillId="0" borderId="0" xfId="2" applyFont="1" applyFill="1" applyBorder="1" applyAlignment="1">
      <alignment horizontal="left" vertical="center"/>
    </xf>
    <xf numFmtId="166" fontId="6" fillId="0" borderId="0" xfId="2" applyNumberFormat="1" applyFont="1" applyFill="1" applyBorder="1" applyAlignment="1">
      <alignment vertical="center"/>
    </xf>
    <xf numFmtId="2" fontId="6" fillId="0" borderId="0" xfId="2" applyNumberFormat="1" applyFont="1" applyFill="1" applyBorder="1" applyAlignment="1">
      <alignment vertical="center"/>
    </xf>
    <xf numFmtId="167" fontId="6" fillId="0" borderId="0" xfId="2" applyNumberFormat="1" applyFont="1" applyFill="1" applyBorder="1" applyAlignment="1">
      <alignment vertical="center"/>
    </xf>
    <xf numFmtId="1" fontId="6" fillId="0" borderId="0" xfId="0" applyNumberFormat="1" applyFont="1" applyFill="1" applyBorder="1"/>
    <xf numFmtId="0" fontId="6" fillId="0" borderId="0" xfId="0" applyFont="1" applyFill="1" applyBorder="1" applyAlignment="1">
      <alignment horizontal="right"/>
    </xf>
    <xf numFmtId="165" fontId="6" fillId="0" borderId="0" xfId="0" applyNumberFormat="1" applyFont="1" applyFill="1" applyBorder="1"/>
    <xf numFmtId="1" fontId="6" fillId="0" borderId="0" xfId="2" applyNumberFormat="1" applyFont="1" applyFill="1" applyBorder="1" applyAlignment="1">
      <alignment horizontal="left" vertical="center"/>
    </xf>
    <xf numFmtId="164"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left" vertical="center"/>
    </xf>
    <xf numFmtId="0" fontId="6" fillId="0" borderId="0" xfId="2" applyFont="1" applyFill="1" applyBorder="1" applyAlignment="1">
      <alignment horizontal="right" vertical="center"/>
    </xf>
    <xf numFmtId="49" fontId="6" fillId="0" borderId="0" xfId="2" applyNumberFormat="1" applyFont="1" applyFill="1" applyBorder="1" applyAlignment="1">
      <alignment vertical="center"/>
    </xf>
    <xf numFmtId="0" fontId="28" fillId="0" borderId="0" xfId="0" applyFont="1" applyFill="1" applyBorder="1" applyAlignment="1">
      <alignment horizontal="right"/>
    </xf>
    <xf numFmtId="165" fontId="28" fillId="0" borderId="0" xfId="0" applyNumberFormat="1" applyFont="1" applyFill="1" applyBorder="1"/>
    <xf numFmtId="0" fontId="9" fillId="0" borderId="0" xfId="2" applyFont="1" applyAlignment="1" applyProtection="1">
      <alignment vertical="center"/>
      <protection locked="0"/>
    </xf>
    <xf numFmtId="0" fontId="26" fillId="0" borderId="0" xfId="2" applyFont="1" applyBorder="1" applyAlignment="1" applyProtection="1">
      <alignment horizontal="left" vertical="center"/>
    </xf>
    <xf numFmtId="0" fontId="32" fillId="0" borderId="0" xfId="2" applyFont="1" applyBorder="1" applyAlignment="1" applyProtection="1">
      <alignment horizontal="center" vertical="center"/>
      <protection locked="0"/>
    </xf>
    <xf numFmtId="0" fontId="1" fillId="0" borderId="0" xfId="2" applyFont="1" applyAlignment="1" applyProtection="1">
      <alignment vertical="center"/>
      <protection locked="0"/>
    </xf>
    <xf numFmtId="0" fontId="1" fillId="0" borderId="0" xfId="2" applyFont="1" applyAlignment="1">
      <alignment vertical="center"/>
    </xf>
    <xf numFmtId="168" fontId="3" fillId="2" borderId="10" xfId="2" applyNumberFormat="1" applyFont="1" applyFill="1" applyBorder="1" applyAlignment="1" applyProtection="1">
      <alignment vertical="center" wrapText="1"/>
    </xf>
    <xf numFmtId="0" fontId="3" fillId="2" borderId="48" xfId="2" applyFont="1" applyFill="1" applyBorder="1" applyAlignment="1" applyProtection="1">
      <alignment horizontal="left" vertical="center" wrapText="1"/>
    </xf>
    <xf numFmtId="0" fontId="3" fillId="2" borderId="48" xfId="2" applyFont="1" applyFill="1" applyBorder="1" applyAlignment="1" applyProtection="1">
      <alignment vertical="center" wrapText="1"/>
    </xf>
    <xf numFmtId="0" fontId="3" fillId="2" borderId="10" xfId="2" applyFont="1" applyFill="1" applyBorder="1" applyAlignment="1" applyProtection="1">
      <alignment horizontal="left" vertical="center" wrapText="1"/>
    </xf>
    <xf numFmtId="0" fontId="6" fillId="8" borderId="10" xfId="2" applyFont="1" applyFill="1" applyBorder="1" applyAlignment="1" applyProtection="1">
      <alignment horizontal="left" vertical="center" wrapText="1"/>
    </xf>
    <xf numFmtId="0" fontId="6" fillId="8" borderId="10" xfId="2" applyFont="1" applyFill="1" applyBorder="1" applyAlignment="1" applyProtection="1">
      <alignment horizontal="center" vertical="center" wrapText="1"/>
    </xf>
    <xf numFmtId="0" fontId="6" fillId="9" borderId="10" xfId="2" applyFont="1" applyFill="1" applyBorder="1" applyAlignment="1" applyProtection="1">
      <alignment horizontal="left" vertical="center" wrapText="1"/>
    </xf>
    <xf numFmtId="0" fontId="6" fillId="9" borderId="10" xfId="2" applyFont="1" applyFill="1" applyBorder="1" applyAlignment="1" applyProtection="1">
      <alignment horizontal="center" vertical="center" wrapText="1"/>
    </xf>
    <xf numFmtId="0" fontId="6" fillId="9" borderId="48" xfId="2" applyFont="1" applyFill="1" applyBorder="1" applyAlignment="1" applyProtection="1">
      <alignment horizontal="left" vertical="center" wrapText="1"/>
    </xf>
    <xf numFmtId="0" fontId="5" fillId="9" borderId="42" xfId="3" applyFont="1" applyFill="1" applyBorder="1" applyAlignment="1" applyProtection="1">
      <alignment horizontal="left" vertical="center" wrapText="1"/>
    </xf>
    <xf numFmtId="0" fontId="6" fillId="9" borderId="10" xfId="2" applyFont="1" applyFill="1" applyBorder="1" applyAlignment="1" applyProtection="1">
      <alignment vertical="center" wrapText="1"/>
    </xf>
    <xf numFmtId="169" fontId="6" fillId="9" borderId="10" xfId="2" applyNumberFormat="1" applyFont="1" applyFill="1" applyBorder="1" applyAlignment="1" applyProtection="1">
      <alignment horizontal="left" vertical="center" wrapText="1"/>
    </xf>
    <xf numFmtId="0" fontId="9" fillId="7" borderId="10" xfId="2" applyNumberFormat="1" applyFont="1" applyFill="1" applyBorder="1" applyAlignment="1">
      <alignment horizontal="left" vertical="center" wrapText="1"/>
    </xf>
    <xf numFmtId="0" fontId="6" fillId="10" borderId="10" xfId="2" applyFont="1" applyFill="1" applyBorder="1" applyAlignment="1" applyProtection="1">
      <alignment vertical="center" wrapText="1"/>
    </xf>
    <xf numFmtId="0" fontId="6" fillId="10" borderId="10" xfId="2" applyFont="1" applyFill="1" applyBorder="1" applyAlignment="1" applyProtection="1">
      <alignment horizontal="center" vertical="center" wrapText="1"/>
    </xf>
    <xf numFmtId="0" fontId="9" fillId="0" borderId="0" xfId="2" applyFont="1" applyFill="1" applyBorder="1" applyAlignment="1">
      <alignment horizontal="left" vertical="center" wrapText="1"/>
    </xf>
    <xf numFmtId="0" fontId="9" fillId="0" borderId="0" xfId="2" applyFont="1" applyFill="1" applyBorder="1" applyAlignment="1">
      <alignment horizontal="center" vertical="center" wrapText="1"/>
    </xf>
    <xf numFmtId="0" fontId="9" fillId="8" borderId="10" xfId="2" applyFont="1" applyFill="1" applyBorder="1" applyAlignment="1">
      <alignment vertical="center" wrapText="1"/>
    </xf>
    <xf numFmtId="10" fontId="9" fillId="8" borderId="10" xfId="2" applyNumberFormat="1" applyFont="1" applyFill="1" applyBorder="1" applyAlignment="1">
      <alignment horizontal="left" vertical="center" wrapText="1"/>
    </xf>
    <xf numFmtId="0" fontId="6" fillId="21" borderId="10" xfId="2" applyFont="1" applyFill="1" applyBorder="1" applyAlignment="1" applyProtection="1">
      <alignment horizontal="left" vertical="center" wrapText="1"/>
    </xf>
    <xf numFmtId="0" fontId="6" fillId="21" borderId="10" xfId="2" applyFont="1" applyFill="1" applyBorder="1" applyAlignment="1" applyProtection="1">
      <alignment horizontal="center" vertical="center" wrapText="1"/>
    </xf>
    <xf numFmtId="14" fontId="6" fillId="21" borderId="10" xfId="2" applyNumberFormat="1" applyFont="1" applyFill="1" applyBorder="1" applyAlignment="1" applyProtection="1">
      <alignment horizontal="left" vertical="center" wrapText="1"/>
    </xf>
    <xf numFmtId="166" fontId="9" fillId="6" borderId="10" xfId="2" applyNumberFormat="1" applyFont="1" applyFill="1" applyBorder="1" applyAlignment="1">
      <alignment horizontal="left" vertical="center" wrapText="1"/>
    </xf>
    <xf numFmtId="0" fontId="6" fillId="6" borderId="10" xfId="2" applyFont="1" applyFill="1" applyBorder="1" applyAlignment="1" applyProtection="1">
      <alignment horizontal="left" vertical="center" wrapText="1"/>
    </xf>
    <xf numFmtId="0" fontId="6" fillId="6" borderId="10" xfId="2" applyFont="1" applyFill="1" applyBorder="1" applyAlignment="1" applyProtection="1">
      <alignment horizontal="center" vertical="center" wrapText="1"/>
    </xf>
    <xf numFmtId="14" fontId="6" fillId="6" borderId="10" xfId="2" applyNumberFormat="1" applyFont="1" applyFill="1" applyBorder="1" applyAlignment="1" applyProtection="1">
      <alignment horizontal="left" vertical="center" wrapText="1"/>
    </xf>
    <xf numFmtId="1" fontId="9" fillId="10" borderId="10" xfId="2" applyNumberFormat="1" applyFont="1" applyFill="1" applyBorder="1" applyAlignment="1">
      <alignment horizontal="left" vertical="center" wrapText="1"/>
    </xf>
    <xf numFmtId="1" fontId="9" fillId="10" borderId="10" xfId="2" applyNumberFormat="1" applyFont="1" applyFill="1" applyBorder="1" applyAlignment="1">
      <alignment horizontal="center" vertical="center" wrapText="1"/>
    </xf>
    <xf numFmtId="49" fontId="9" fillId="10" borderId="10" xfId="2" applyNumberFormat="1" applyFont="1" applyFill="1" applyBorder="1" applyAlignment="1">
      <alignment horizontal="left" vertical="center" wrapText="1"/>
    </xf>
    <xf numFmtId="2" fontId="9" fillId="10" borderId="10" xfId="2" applyNumberFormat="1" applyFont="1" applyFill="1" applyBorder="1" applyAlignment="1">
      <alignment horizontal="left" vertical="center" wrapText="1"/>
    </xf>
    <xf numFmtId="3" fontId="9" fillId="10" borderId="10" xfId="2" applyNumberFormat="1" applyFont="1" applyFill="1" applyBorder="1" applyAlignment="1">
      <alignment horizontal="left" vertical="center" wrapText="1"/>
    </xf>
    <xf numFmtId="0" fontId="9" fillId="9" borderId="10" xfId="2" applyNumberFormat="1" applyFont="1" applyFill="1" applyBorder="1" applyAlignment="1">
      <alignment horizontal="left" vertical="center" wrapText="1"/>
    </xf>
    <xf numFmtId="0" fontId="9" fillId="9" borderId="10" xfId="2" applyFont="1" applyFill="1" applyBorder="1" applyAlignment="1">
      <alignment horizontal="left" vertical="center" wrapText="1"/>
    </xf>
    <xf numFmtId="0" fontId="9" fillId="9" borderId="10" xfId="2" applyFont="1" applyFill="1" applyBorder="1" applyAlignment="1">
      <alignment horizontal="center" vertical="center" wrapText="1"/>
    </xf>
    <xf numFmtId="14" fontId="9" fillId="9" borderId="10" xfId="2" applyNumberFormat="1" applyFont="1" applyFill="1" applyBorder="1" applyAlignment="1">
      <alignment horizontal="left" vertical="center" wrapText="1"/>
    </xf>
    <xf numFmtId="166" fontId="9" fillId="9" borderId="10" xfId="2" applyNumberFormat="1" applyFont="1" applyFill="1" applyBorder="1" applyAlignment="1">
      <alignment horizontal="left" vertical="center" wrapText="1"/>
    </xf>
    <xf numFmtId="166" fontId="9" fillId="9" borderId="10" xfId="2" applyNumberFormat="1" applyFont="1" applyFill="1" applyBorder="1" applyAlignment="1">
      <alignment horizontal="center" vertical="center" wrapText="1"/>
    </xf>
    <xf numFmtId="165" fontId="9" fillId="9" borderId="10" xfId="2" applyNumberFormat="1" applyFont="1" applyFill="1" applyBorder="1" applyAlignment="1">
      <alignment horizontal="left" vertical="center" wrapText="1"/>
    </xf>
    <xf numFmtId="0" fontId="5" fillId="9" borderId="10" xfId="3" applyFont="1" applyFill="1" applyBorder="1" applyAlignment="1" applyProtection="1">
      <alignment horizontal="left" vertical="center" wrapText="1"/>
    </xf>
    <xf numFmtId="0" fontId="6" fillId="12" borderId="10" xfId="2" applyNumberFormat="1" applyFont="1" applyFill="1" applyBorder="1" applyAlignment="1">
      <alignment horizontal="left" vertical="center" wrapText="1"/>
    </xf>
    <xf numFmtId="0" fontId="6" fillId="25" borderId="10" xfId="2" applyFont="1" applyFill="1" applyBorder="1" applyAlignment="1" applyProtection="1">
      <alignment horizontal="left" vertical="center" wrapText="1"/>
    </xf>
    <xf numFmtId="0" fontId="6" fillId="25" borderId="10" xfId="2" applyFont="1" applyFill="1" applyBorder="1" applyAlignment="1" applyProtection="1">
      <alignment horizontal="center" vertical="center" wrapText="1"/>
    </xf>
    <xf numFmtId="166" fontId="9" fillId="17" borderId="10" xfId="2" applyNumberFormat="1" applyFont="1" applyFill="1" applyBorder="1" applyAlignment="1">
      <alignment horizontal="left" vertical="center" wrapText="1"/>
    </xf>
    <xf numFmtId="166" fontId="9" fillId="17" borderId="10" xfId="2" applyNumberFormat="1" applyFont="1" applyFill="1" applyBorder="1" applyAlignment="1">
      <alignment horizontal="center" vertical="center" wrapText="1"/>
    </xf>
    <xf numFmtId="166" fontId="5" fillId="17" borderId="10" xfId="3" applyNumberFormat="1" applyFont="1" applyFill="1" applyBorder="1" applyAlignment="1">
      <alignment horizontal="left" vertical="center" wrapText="1"/>
    </xf>
    <xf numFmtId="2" fontId="9" fillId="17" borderId="10" xfId="2" applyNumberFormat="1" applyFont="1" applyFill="1" applyBorder="1" applyAlignment="1">
      <alignment horizontal="left" vertical="center" wrapText="1"/>
    </xf>
    <xf numFmtId="2" fontId="9" fillId="17" borderId="10" xfId="2" applyNumberFormat="1" applyFont="1" applyFill="1" applyBorder="1" applyAlignment="1">
      <alignment horizontal="center" vertical="center" wrapText="1"/>
    </xf>
    <xf numFmtId="0" fontId="6" fillId="4" borderId="10" xfId="2" applyFont="1" applyFill="1" applyBorder="1" applyAlignment="1" applyProtection="1">
      <alignment horizontal="left" vertical="center" wrapText="1"/>
    </xf>
    <xf numFmtId="0" fontId="6" fillId="4" borderId="10" xfId="2" applyFont="1" applyFill="1" applyBorder="1" applyAlignment="1" applyProtection="1">
      <alignment horizontal="center" vertical="center" wrapText="1"/>
    </xf>
    <xf numFmtId="2" fontId="9" fillId="4" borderId="10" xfId="2" applyNumberFormat="1" applyFont="1" applyFill="1" applyBorder="1" applyAlignment="1">
      <alignment horizontal="left" vertical="center" wrapText="1"/>
    </xf>
    <xf numFmtId="2" fontId="9" fillId="4" borderId="10" xfId="2" applyNumberFormat="1" applyFont="1" applyFill="1" applyBorder="1" applyAlignment="1">
      <alignment horizontal="center" vertical="center" wrapText="1"/>
    </xf>
    <xf numFmtId="1" fontId="6" fillId="26" borderId="10" xfId="2" applyNumberFormat="1" applyFont="1" applyFill="1" applyBorder="1" applyAlignment="1" applyProtection="1">
      <alignment horizontal="left" vertical="center" wrapText="1"/>
    </xf>
    <xf numFmtId="1" fontId="6" fillId="26" borderId="10" xfId="2" applyNumberFormat="1" applyFont="1" applyFill="1" applyBorder="1" applyAlignment="1" applyProtection="1">
      <alignment horizontal="center" vertical="center" wrapText="1"/>
    </xf>
    <xf numFmtId="1" fontId="6" fillId="22" borderId="10" xfId="2" applyNumberFormat="1" applyFont="1" applyFill="1" applyBorder="1" applyAlignment="1">
      <alignment horizontal="left" vertical="center" wrapText="1"/>
    </xf>
    <xf numFmtId="0" fontId="9" fillId="22" borderId="10" xfId="2" applyFont="1" applyFill="1" applyBorder="1" applyAlignment="1">
      <alignment vertical="center" wrapText="1"/>
    </xf>
    <xf numFmtId="0" fontId="9" fillId="22" borderId="10" xfId="2" applyFont="1" applyFill="1" applyBorder="1" applyAlignment="1">
      <alignment horizontal="center" vertical="center"/>
    </xf>
    <xf numFmtId="0" fontId="5" fillId="22" borderId="10" xfId="3" applyFont="1" applyFill="1" applyBorder="1" applyAlignment="1">
      <alignment vertical="center" wrapText="1"/>
    </xf>
    <xf numFmtId="0" fontId="6" fillId="27" borderId="10" xfId="2" applyFont="1" applyFill="1" applyBorder="1" applyAlignment="1" applyProtection="1">
      <alignment horizontal="left" vertical="center" wrapText="1"/>
    </xf>
    <xf numFmtId="0" fontId="6" fillId="27" borderId="10" xfId="2" applyFont="1" applyFill="1" applyBorder="1" applyAlignment="1" applyProtection="1">
      <alignment horizontal="center" vertical="center" wrapText="1"/>
    </xf>
    <xf numFmtId="166" fontId="9" fillId="23" borderId="10" xfId="2" applyNumberFormat="1" applyFont="1" applyFill="1" applyBorder="1" applyAlignment="1">
      <alignment horizontal="left" vertical="center" wrapText="1"/>
    </xf>
    <xf numFmtId="0" fontId="6" fillId="23" borderId="10" xfId="2" applyFont="1" applyFill="1" applyBorder="1" applyAlignment="1" applyProtection="1">
      <alignment horizontal="left" vertical="center" wrapText="1"/>
    </xf>
    <xf numFmtId="0" fontId="6" fillId="23" borderId="10" xfId="2" applyFont="1" applyFill="1" applyBorder="1" applyAlignment="1" applyProtection="1">
      <alignment horizontal="center" vertical="center" wrapText="1"/>
    </xf>
    <xf numFmtId="1" fontId="9" fillId="24" borderId="10" xfId="2" applyNumberFormat="1" applyFont="1" applyFill="1" applyBorder="1" applyAlignment="1">
      <alignment horizontal="left" vertical="center" wrapText="1"/>
    </xf>
    <xf numFmtId="0" fontId="6" fillId="24" borderId="10" xfId="2" applyFont="1" applyFill="1" applyBorder="1" applyAlignment="1" applyProtection="1">
      <alignment horizontal="left" vertical="center" wrapText="1"/>
    </xf>
    <xf numFmtId="0" fontId="6" fillId="24" borderId="10" xfId="2" applyFont="1" applyFill="1" applyBorder="1" applyAlignment="1" applyProtection="1">
      <alignment horizontal="center" vertical="center" wrapText="1"/>
    </xf>
    <xf numFmtId="0" fontId="6" fillId="28" borderId="10" xfId="2" applyFont="1" applyFill="1" applyBorder="1" applyAlignment="1" applyProtection="1">
      <alignment horizontal="left" vertical="center" wrapText="1"/>
    </xf>
    <xf numFmtId="0" fontId="6" fillId="28" borderId="10" xfId="2" applyFont="1" applyFill="1" applyBorder="1" applyAlignment="1" applyProtection="1">
      <alignment horizontal="center" vertical="center" wrapText="1"/>
    </xf>
    <xf numFmtId="0" fontId="5" fillId="28" borderId="10" xfId="3" applyFont="1" applyFill="1" applyBorder="1" applyAlignment="1" applyProtection="1">
      <alignment horizontal="left" vertical="center" wrapText="1"/>
    </xf>
    <xf numFmtId="0" fontId="9" fillId="28" borderId="10" xfId="2" applyFont="1" applyFill="1" applyBorder="1" applyAlignment="1">
      <alignment vertical="center" wrapText="1"/>
    </xf>
    <xf numFmtId="0" fontId="9" fillId="28" borderId="10" xfId="2" applyFont="1" applyFill="1" applyBorder="1" applyAlignment="1">
      <alignment horizontal="center" vertical="center"/>
    </xf>
    <xf numFmtId="166" fontId="9" fillId="20" borderId="10" xfId="2" applyNumberFormat="1" applyFont="1" applyFill="1" applyBorder="1" applyAlignment="1">
      <alignment horizontal="left" vertical="center" wrapText="1"/>
    </xf>
    <xf numFmtId="0" fontId="6" fillId="14" borderId="10" xfId="2" applyFont="1" applyFill="1" applyBorder="1" applyAlignment="1" applyProtection="1">
      <alignment horizontal="left" vertical="center" wrapText="1"/>
    </xf>
    <xf numFmtId="0" fontId="6" fillId="14" borderId="10" xfId="2" applyFont="1" applyFill="1" applyBorder="1" applyAlignment="1" applyProtection="1">
      <alignment horizontal="center" vertical="center" wrapText="1"/>
    </xf>
    <xf numFmtId="0" fontId="5" fillId="14" borderId="10" xfId="3" applyFont="1" applyFill="1" applyBorder="1" applyAlignment="1" applyProtection="1">
      <alignment horizontal="left" vertical="center" wrapText="1"/>
    </xf>
    <xf numFmtId="0" fontId="1" fillId="0" borderId="0" xfId="2"/>
    <xf numFmtId="49" fontId="9" fillId="0" borderId="0" xfId="2" applyNumberFormat="1" applyFont="1" applyAlignment="1">
      <alignment vertical="center"/>
    </xf>
    <xf numFmtId="0" fontId="9" fillId="0" borderId="0" xfId="2" applyFont="1" applyAlignment="1"/>
    <xf numFmtId="0" fontId="3" fillId="5" borderId="0" xfId="2" applyNumberFormat="1" applyFont="1" applyFill="1" applyBorder="1" applyAlignment="1">
      <alignment horizontal="center" vertical="center" wrapText="1"/>
    </xf>
    <xf numFmtId="0" fontId="3" fillId="30" borderId="45" xfId="6" applyNumberFormat="1" applyFont="1" applyFill="1" applyBorder="1" applyAlignment="1">
      <alignment horizontal="center" vertical="center" wrapText="1"/>
    </xf>
    <xf numFmtId="0" fontId="6" fillId="31" borderId="51" xfId="2" applyNumberFormat="1" applyFont="1" applyFill="1" applyBorder="1" applyAlignment="1">
      <alignment vertical="center"/>
    </xf>
    <xf numFmtId="49" fontId="9" fillId="31" borderId="0" xfId="2" applyNumberFormat="1" applyFont="1" applyFill="1" applyBorder="1" applyAlignment="1">
      <alignment vertical="center"/>
    </xf>
    <xf numFmtId="49" fontId="9" fillId="0" borderId="0" xfId="2" applyNumberFormat="1" applyFont="1" applyBorder="1" applyAlignment="1">
      <alignment vertical="center"/>
    </xf>
    <xf numFmtId="0" fontId="0" fillId="0" borderId="0" xfId="0" applyFont="1" applyFill="1" applyBorder="1"/>
    <xf numFmtId="14" fontId="0" fillId="0" borderId="0" xfId="2" applyNumberFormat="1" applyFont="1" applyFill="1" applyBorder="1" applyAlignment="1">
      <alignment vertical="center"/>
    </xf>
    <xf numFmtId="49" fontId="34" fillId="0" borderId="0" xfId="2" applyNumberFormat="1" applyFont="1" applyFill="1" applyAlignment="1">
      <alignment vertical="center"/>
    </xf>
    <xf numFmtId="0" fontId="6" fillId="31" borderId="52" xfId="2" applyNumberFormat="1" applyFont="1" applyFill="1" applyBorder="1" applyAlignment="1">
      <alignment vertical="center"/>
    </xf>
    <xf numFmtId="0" fontId="6" fillId="0" borderId="24" xfId="2" applyFont="1" applyFill="1" applyBorder="1" applyAlignment="1">
      <alignment vertical="center"/>
    </xf>
    <xf numFmtId="49" fontId="9" fillId="31" borderId="24" xfId="2" applyNumberFormat="1" applyFont="1" applyFill="1" applyBorder="1" applyAlignment="1">
      <alignment vertical="center"/>
    </xf>
    <xf numFmtId="49" fontId="9" fillId="0" borderId="24" xfId="2" applyNumberFormat="1" applyFont="1" applyBorder="1" applyAlignment="1">
      <alignment vertical="center"/>
    </xf>
    <xf numFmtId="49" fontId="34" fillId="0" borderId="24" xfId="2" applyNumberFormat="1" applyFont="1" applyFill="1" applyBorder="1" applyAlignment="1">
      <alignment vertical="center"/>
    </xf>
    <xf numFmtId="0" fontId="10" fillId="0" borderId="7" xfId="2" applyFont="1" applyBorder="1" applyAlignment="1">
      <alignment vertical="center"/>
    </xf>
    <xf numFmtId="0" fontId="10" fillId="0" borderId="8" xfId="2" applyFont="1" applyBorder="1" applyAlignment="1">
      <alignment vertical="center"/>
    </xf>
    <xf numFmtId="0" fontId="11" fillId="0" borderId="9" xfId="2" applyFont="1" applyFill="1" applyBorder="1" applyAlignment="1">
      <alignment horizontal="left" vertical="center"/>
    </xf>
    <xf numFmtId="0" fontId="11" fillId="0" borderId="12" xfId="2" applyFont="1" applyFill="1" applyBorder="1" applyAlignment="1">
      <alignment horizontal="left" vertical="center"/>
    </xf>
    <xf numFmtId="0" fontId="11" fillId="0" borderId="13" xfId="2" applyFont="1" applyFill="1" applyBorder="1" applyAlignment="1">
      <alignment horizontal="left" vertical="center"/>
    </xf>
    <xf numFmtId="0" fontId="2" fillId="0" borderId="0" xfId="2" applyFont="1" applyBorder="1" applyAlignment="1">
      <alignment horizontal="left" vertical="top" wrapText="1"/>
    </xf>
    <xf numFmtId="0" fontId="6" fillId="0" borderId="1" xfId="3" applyFont="1" applyFill="1" applyBorder="1" applyAlignment="1">
      <alignment horizontal="left" vertical="top" wrapText="1"/>
    </xf>
    <xf numFmtId="0" fontId="8" fillId="0" borderId="2" xfId="2" applyFont="1" applyBorder="1" applyAlignment="1">
      <alignment vertical="center"/>
    </xf>
    <xf numFmtId="0" fontId="8" fillId="0" borderId="3" xfId="2" applyFont="1" applyBorder="1" applyAlignment="1">
      <alignment vertical="center"/>
    </xf>
    <xf numFmtId="0" fontId="9" fillId="0" borderId="4" xfId="2" applyFont="1" applyFill="1" applyBorder="1" applyAlignment="1">
      <alignment horizontal="left" vertical="center" wrapText="1"/>
    </xf>
    <xf numFmtId="0" fontId="9" fillId="0" borderId="5" xfId="2" applyFont="1" applyFill="1" applyBorder="1" applyAlignment="1">
      <alignment horizontal="left" vertical="center" wrapText="1"/>
    </xf>
    <xf numFmtId="0" fontId="9" fillId="0" borderId="6" xfId="2" applyFont="1" applyFill="1" applyBorder="1" applyAlignment="1">
      <alignment horizontal="left" vertical="center" wrapText="1"/>
    </xf>
    <xf numFmtId="0" fontId="11" fillId="0" borderId="28" xfId="2" applyFont="1" applyBorder="1" applyAlignment="1">
      <alignment horizontal="left" vertical="center"/>
    </xf>
    <xf numFmtId="0" fontId="11" fillId="0" borderId="29" xfId="2" applyFont="1" applyBorder="1" applyAlignment="1">
      <alignment horizontal="left" vertical="center"/>
    </xf>
    <xf numFmtId="0" fontId="11" fillId="0" borderId="30" xfId="2" applyFont="1" applyBorder="1" applyAlignment="1">
      <alignment horizontal="left" vertical="center"/>
    </xf>
    <xf numFmtId="0" fontId="11" fillId="0" borderId="31" xfId="2" applyFont="1" applyBorder="1" applyAlignment="1">
      <alignment horizontal="left" vertical="center"/>
    </xf>
    <xf numFmtId="0" fontId="10" fillId="0" borderId="14" xfId="2" applyFont="1" applyBorder="1" applyAlignment="1">
      <alignment vertical="center"/>
    </xf>
    <xf numFmtId="0" fontId="10" fillId="0" borderId="15" xfId="2" applyFont="1" applyBorder="1" applyAlignment="1">
      <alignment vertical="center"/>
    </xf>
    <xf numFmtId="0" fontId="11" fillId="0" borderId="16" xfId="2" applyFont="1" applyFill="1" applyBorder="1" applyAlignment="1">
      <alignment horizontal="left" vertical="center"/>
    </xf>
    <xf numFmtId="0" fontId="11" fillId="0" borderId="17" xfId="2" applyFont="1" applyFill="1" applyBorder="1" applyAlignment="1">
      <alignment horizontal="left" vertical="center"/>
    </xf>
    <xf numFmtId="0" fontId="11" fillId="0" borderId="18" xfId="2" applyFont="1" applyFill="1" applyBorder="1" applyAlignment="1">
      <alignment horizontal="left" vertical="center"/>
    </xf>
    <xf numFmtId="0" fontId="3" fillId="0" borderId="19" xfId="2" applyFont="1" applyBorder="1" applyAlignment="1">
      <alignment vertical="center" wrapText="1"/>
    </xf>
    <xf numFmtId="0" fontId="5" fillId="0" borderId="19" xfId="3" applyFont="1" applyFill="1" applyBorder="1" applyAlignment="1">
      <alignment vertical="center" wrapText="1"/>
    </xf>
    <xf numFmtId="0" fontId="10" fillId="2" borderId="20" xfId="2" applyFont="1" applyFill="1" applyBorder="1" applyAlignment="1">
      <alignment vertical="center"/>
    </xf>
    <xf numFmtId="0" fontId="10" fillId="2" borderId="21" xfId="2" applyFont="1" applyFill="1" applyBorder="1" applyAlignment="1">
      <alignment vertical="center"/>
    </xf>
    <xf numFmtId="0" fontId="10" fillId="2" borderId="22" xfId="2" applyFont="1" applyFill="1" applyBorder="1" applyAlignment="1">
      <alignment vertical="center"/>
    </xf>
    <xf numFmtId="0" fontId="10" fillId="0" borderId="23" xfId="2" applyFont="1" applyBorder="1" applyAlignment="1">
      <alignment vertical="center"/>
    </xf>
    <xf numFmtId="0" fontId="10" fillId="0" borderId="0" xfId="2" applyFont="1" applyBorder="1" applyAlignment="1">
      <alignment vertical="center"/>
    </xf>
    <xf numFmtId="0" fontId="10" fillId="0" borderId="24" xfId="2" applyFont="1" applyBorder="1" applyAlignment="1">
      <alignment vertical="center"/>
    </xf>
    <xf numFmtId="0" fontId="11" fillId="0" borderId="27" xfId="2" applyFont="1" applyBorder="1" applyAlignment="1">
      <alignment horizontal="left" vertical="center"/>
    </xf>
    <xf numFmtId="0" fontId="11" fillId="0" borderId="10" xfId="2" applyFont="1" applyBorder="1" applyAlignment="1">
      <alignment horizontal="left" vertical="center"/>
    </xf>
    <xf numFmtId="0" fontId="11" fillId="0" borderId="14" xfId="2" applyFont="1" applyFill="1" applyBorder="1" applyAlignment="1">
      <alignment horizontal="left" vertical="center"/>
    </xf>
    <xf numFmtId="0" fontId="11" fillId="0" borderId="15" xfId="2" applyFont="1" applyFill="1" applyBorder="1" applyAlignment="1">
      <alignment horizontal="left" vertical="center"/>
    </xf>
    <xf numFmtId="0" fontId="10" fillId="2" borderId="20" xfId="2" applyFont="1" applyFill="1" applyBorder="1" applyAlignment="1">
      <alignment horizontal="left" vertical="center"/>
    </xf>
    <xf numFmtId="0" fontId="10" fillId="2" borderId="21" xfId="2" applyFont="1" applyFill="1" applyBorder="1" applyAlignment="1">
      <alignment horizontal="left" vertical="center"/>
    </xf>
    <xf numFmtId="0" fontId="10" fillId="2" borderId="34" xfId="2" applyFont="1" applyFill="1" applyBorder="1" applyAlignment="1">
      <alignment horizontal="left" vertical="center"/>
    </xf>
    <xf numFmtId="0" fontId="10" fillId="2" borderId="22" xfId="2" applyFont="1" applyFill="1" applyBorder="1" applyAlignment="1">
      <alignment horizontal="left" vertical="center"/>
    </xf>
    <xf numFmtId="0" fontId="10" fillId="0" borderId="2" xfId="2" applyFont="1" applyFill="1" applyBorder="1" applyAlignment="1">
      <alignment horizontal="left" vertical="center"/>
    </xf>
    <xf numFmtId="0" fontId="10" fillId="0" borderId="5" xfId="2" applyFont="1" applyFill="1" applyBorder="1" applyAlignment="1">
      <alignment horizontal="left" vertical="center"/>
    </xf>
    <xf numFmtId="0" fontId="10" fillId="0" borderId="3" xfId="2" applyFont="1" applyFill="1" applyBorder="1" applyAlignment="1">
      <alignment horizontal="left" vertical="center"/>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23" xfId="2" applyFont="1" applyBorder="1" applyAlignment="1">
      <alignment horizontal="left" vertical="center" wrapText="1"/>
    </xf>
    <xf numFmtId="0" fontId="11" fillId="0" borderId="24" xfId="2" applyFont="1" applyBorder="1" applyAlignment="1">
      <alignment horizontal="left" vertical="center" wrapText="1"/>
    </xf>
    <xf numFmtId="0" fontId="11" fillId="0" borderId="30" xfId="2" applyFont="1" applyBorder="1" applyAlignment="1">
      <alignment horizontal="left" vertical="center" wrapText="1"/>
    </xf>
    <xf numFmtId="0" fontId="11" fillId="0" borderId="31" xfId="2" applyFont="1" applyBorder="1" applyAlignment="1">
      <alignment horizontal="left" vertical="center" wrapText="1"/>
    </xf>
    <xf numFmtId="0" fontId="19" fillId="0" borderId="19" xfId="2" applyFont="1" applyBorder="1" applyAlignment="1">
      <alignment horizontal="left" vertical="top" wrapText="1"/>
    </xf>
    <xf numFmtId="0" fontId="10" fillId="0" borderId="39" xfId="2" applyFont="1" applyBorder="1" applyAlignment="1">
      <alignment vertical="center"/>
    </xf>
    <xf numFmtId="0" fontId="10" fillId="0" borderId="19" xfId="2" applyFont="1" applyBorder="1" applyAlignment="1">
      <alignment vertical="center"/>
    </xf>
    <xf numFmtId="0" fontId="10" fillId="0" borderId="40" xfId="2" applyFont="1" applyBorder="1" applyAlignment="1">
      <alignment vertical="center"/>
    </xf>
    <xf numFmtId="0" fontId="10" fillId="0" borderId="41" xfId="2" applyFont="1" applyBorder="1" applyAlignment="1">
      <alignment vertical="center"/>
    </xf>
    <xf numFmtId="0" fontId="16" fillId="0" borderId="4" xfId="2" applyFont="1" applyBorder="1" applyAlignment="1">
      <alignment horizontal="center" vertical="center" wrapText="1"/>
    </xf>
    <xf numFmtId="0" fontId="16" fillId="0" borderId="6" xfId="2" applyFont="1" applyBorder="1" applyAlignment="1">
      <alignment horizontal="center" vertical="center" wrapText="1"/>
    </xf>
    <xf numFmtId="0" fontId="19" fillId="0" borderId="9" xfId="2" applyFont="1" applyBorder="1" applyAlignment="1">
      <alignment horizontal="left" vertical="center"/>
    </xf>
    <xf numFmtId="0" fontId="19" fillId="0" borderId="12" xfId="2" applyFont="1" applyBorder="1" applyAlignment="1">
      <alignment horizontal="left" vertical="center"/>
    </xf>
    <xf numFmtId="0" fontId="19" fillId="0" borderId="8" xfId="2" applyFont="1" applyBorder="1" applyAlignment="1">
      <alignment horizontal="left" vertical="center"/>
    </xf>
    <xf numFmtId="0" fontId="11" fillId="0" borderId="2" xfId="2" applyFont="1" applyFill="1" applyBorder="1" applyAlignment="1">
      <alignment horizontal="left" vertical="center"/>
    </xf>
    <xf numFmtId="0" fontId="11" fillId="0" borderId="5" xfId="2" applyFont="1" applyFill="1" applyBorder="1" applyAlignment="1">
      <alignment horizontal="left" vertical="center"/>
    </xf>
    <xf numFmtId="0" fontId="11" fillId="0" borderId="3" xfId="2" applyFont="1" applyFill="1" applyBorder="1" applyAlignment="1">
      <alignment horizontal="left" vertical="center"/>
    </xf>
    <xf numFmtId="0" fontId="11" fillId="0" borderId="30" xfId="2" applyFont="1" applyFill="1" applyBorder="1" applyAlignment="1">
      <alignment horizontal="left" vertical="center"/>
    </xf>
    <xf numFmtId="0" fontId="11" fillId="0" borderId="1" xfId="2" applyFont="1" applyFill="1" applyBorder="1" applyAlignment="1">
      <alignment horizontal="left" vertical="center"/>
    </xf>
    <xf numFmtId="0" fontId="11" fillId="0" borderId="31" xfId="2" applyFont="1" applyFill="1" applyBorder="1" applyAlignment="1">
      <alignment horizontal="left" vertical="center"/>
    </xf>
    <xf numFmtId="0" fontId="22" fillId="0" borderId="0" xfId="3" applyFont="1" applyFill="1" applyBorder="1" applyAlignment="1">
      <alignment horizontal="left" vertical="center" wrapText="1"/>
    </xf>
    <xf numFmtId="0" fontId="10" fillId="4" borderId="20" xfId="2" applyFont="1" applyFill="1" applyBorder="1" applyAlignment="1">
      <alignment horizontal="left" vertical="center"/>
    </xf>
    <xf numFmtId="0" fontId="10" fillId="4" borderId="21" xfId="2" applyFont="1" applyFill="1" applyBorder="1" applyAlignment="1">
      <alignment horizontal="left" vertical="center"/>
    </xf>
    <xf numFmtId="0" fontId="10" fillId="4" borderId="22" xfId="2" applyFont="1" applyFill="1" applyBorder="1" applyAlignment="1">
      <alignment horizontal="left" vertical="center"/>
    </xf>
    <xf numFmtId="0" fontId="3" fillId="5" borderId="9" xfId="2" applyFont="1" applyFill="1" applyBorder="1" applyAlignment="1" applyProtection="1">
      <alignment horizontal="center" vertical="center" wrapText="1"/>
    </xf>
    <xf numFmtId="0" fontId="8" fillId="0" borderId="8" xfId="2" applyFont="1" applyBorder="1" applyAlignment="1">
      <alignment horizontal="center" vertical="center" wrapText="1"/>
    </xf>
    <xf numFmtId="0" fontId="8" fillId="6" borderId="9" xfId="2" applyFont="1" applyFill="1" applyBorder="1" applyAlignment="1">
      <alignment horizontal="center" vertical="center"/>
    </xf>
    <xf numFmtId="0" fontId="8" fillId="6" borderId="12" xfId="2" applyFont="1" applyFill="1" applyBorder="1" applyAlignment="1">
      <alignment horizontal="center" vertical="center"/>
    </xf>
    <xf numFmtId="0" fontId="8" fillId="6" borderId="8" xfId="2" applyFont="1" applyFill="1" applyBorder="1" applyAlignment="1">
      <alignment horizontal="center" vertical="center"/>
    </xf>
    <xf numFmtId="0" fontId="3" fillId="5" borderId="47" xfId="2" applyFont="1" applyFill="1" applyBorder="1" applyAlignment="1" applyProtection="1">
      <alignment horizontal="center" vertical="center" wrapText="1"/>
    </xf>
    <xf numFmtId="0" fontId="3" fillId="5" borderId="44" xfId="2" applyFont="1" applyFill="1" applyBorder="1" applyAlignment="1" applyProtection="1">
      <alignment horizontal="center" vertical="center" wrapText="1"/>
    </xf>
    <xf numFmtId="0" fontId="3" fillId="5" borderId="29" xfId="2" applyFont="1" applyFill="1" applyBorder="1" applyAlignment="1" applyProtection="1">
      <alignment horizontal="center" vertical="center" wrapText="1"/>
    </xf>
    <xf numFmtId="0" fontId="3" fillId="5" borderId="49" xfId="2" applyFont="1" applyFill="1" applyBorder="1" applyAlignment="1" applyProtection="1">
      <alignment horizontal="center" vertical="center" wrapText="1"/>
    </xf>
    <xf numFmtId="0" fontId="3" fillId="5" borderId="41" xfId="2" applyFont="1" applyFill="1" applyBorder="1" applyAlignment="1" applyProtection="1">
      <alignment horizontal="center" vertical="center" wrapText="1"/>
    </xf>
    <xf numFmtId="0" fontId="3" fillId="11" borderId="9" xfId="2" applyFont="1" applyFill="1" applyBorder="1" applyAlignment="1" applyProtection="1">
      <alignment horizontal="center" vertical="center"/>
    </xf>
    <xf numFmtId="0" fontId="3" fillId="11" borderId="12" xfId="2" applyFont="1" applyFill="1" applyBorder="1" applyAlignment="1" applyProtection="1">
      <alignment horizontal="center" vertical="center"/>
    </xf>
    <xf numFmtId="0" fontId="3" fillId="11" borderId="8" xfId="2" applyFont="1" applyFill="1" applyBorder="1" applyAlignment="1" applyProtection="1">
      <alignment horizontal="center" vertical="center"/>
    </xf>
    <xf numFmtId="0" fontId="3" fillId="12" borderId="48" xfId="2" applyNumberFormat="1" applyFont="1" applyFill="1" applyBorder="1" applyAlignment="1">
      <alignment horizontal="center" vertical="center" wrapText="1"/>
    </xf>
    <xf numFmtId="0" fontId="3" fillId="12" borderId="42" xfId="2" applyNumberFormat="1" applyFont="1" applyFill="1" applyBorder="1" applyAlignment="1">
      <alignment horizontal="center" vertical="center" wrapText="1"/>
    </xf>
    <xf numFmtId="166" fontId="8" fillId="13" borderId="47" xfId="2" applyNumberFormat="1" applyFont="1" applyFill="1" applyBorder="1" applyAlignment="1">
      <alignment horizontal="center" vertical="center" wrapText="1"/>
    </xf>
    <xf numFmtId="166" fontId="8" fillId="13" borderId="44" xfId="2" applyNumberFormat="1" applyFont="1" applyFill="1" applyBorder="1" applyAlignment="1">
      <alignment horizontal="center" vertical="center" wrapText="1"/>
    </xf>
    <xf numFmtId="166" fontId="8" fillId="13" borderId="29" xfId="2" applyNumberFormat="1" applyFont="1" applyFill="1" applyBorder="1" applyAlignment="1">
      <alignment horizontal="center" vertical="center" wrapText="1"/>
    </xf>
    <xf numFmtId="166" fontId="8" fillId="13" borderId="49" xfId="2" applyNumberFormat="1" applyFont="1" applyFill="1" applyBorder="1" applyAlignment="1">
      <alignment horizontal="center" vertical="center" wrapText="1"/>
    </xf>
    <xf numFmtId="166" fontId="8" fillId="13" borderId="41" xfId="2" applyNumberFormat="1" applyFont="1" applyFill="1" applyBorder="1" applyAlignment="1">
      <alignment horizontal="center" vertical="center" wrapText="1"/>
    </xf>
    <xf numFmtId="166" fontId="8" fillId="13" borderId="50" xfId="2" applyNumberFormat="1" applyFont="1" applyFill="1" applyBorder="1" applyAlignment="1">
      <alignment horizontal="center" vertical="center" wrapText="1"/>
    </xf>
    <xf numFmtId="0" fontId="30" fillId="14" borderId="47" xfId="0" applyFont="1" applyFill="1" applyBorder="1" applyAlignment="1">
      <alignment horizontal="center" vertical="center" wrapText="1"/>
    </xf>
    <xf numFmtId="0" fontId="30" fillId="14" borderId="29" xfId="0" applyFont="1" applyFill="1" applyBorder="1" applyAlignment="1">
      <alignment horizontal="center" vertical="center" wrapText="1"/>
    </xf>
    <xf numFmtId="0" fontId="30" fillId="14" borderId="49" xfId="0" applyFont="1" applyFill="1" applyBorder="1" applyAlignment="1">
      <alignment horizontal="center" vertical="center" wrapText="1"/>
    </xf>
    <xf numFmtId="0" fontId="30" fillId="14" borderId="50" xfId="0" applyFont="1" applyFill="1" applyBorder="1" applyAlignment="1">
      <alignment horizontal="center" vertical="center" wrapText="1"/>
    </xf>
    <xf numFmtId="0" fontId="8" fillId="7" borderId="48" xfId="2" applyNumberFormat="1" applyFont="1" applyFill="1" applyBorder="1" applyAlignment="1">
      <alignment horizontal="center" vertical="center" wrapText="1"/>
    </xf>
    <xf numFmtId="0" fontId="8" fillId="7" borderId="42" xfId="2" applyNumberFormat="1" applyFont="1" applyFill="1" applyBorder="1" applyAlignment="1">
      <alignment horizontal="center" vertical="center" wrapText="1"/>
    </xf>
    <xf numFmtId="0" fontId="3" fillId="6" borderId="41" xfId="2" applyFont="1" applyFill="1" applyBorder="1" applyAlignment="1" applyProtection="1">
      <alignment horizontal="center" vertical="center" wrapText="1"/>
    </xf>
    <xf numFmtId="0" fontId="3" fillId="6" borderId="50" xfId="2" applyFont="1" applyFill="1" applyBorder="1" applyAlignment="1" applyProtection="1">
      <alignment horizontal="center" vertical="center" wrapText="1"/>
    </xf>
    <xf numFmtId="1" fontId="8" fillId="10" borderId="49" xfId="2" applyNumberFormat="1" applyFont="1" applyFill="1" applyBorder="1" applyAlignment="1">
      <alignment horizontal="center" vertical="center" wrapText="1"/>
    </xf>
    <xf numFmtId="1" fontId="8" fillId="10" borderId="41" xfId="2" applyNumberFormat="1" applyFont="1" applyFill="1" applyBorder="1" applyAlignment="1">
      <alignment horizontal="center" vertical="center" wrapText="1"/>
    </xf>
    <xf numFmtId="1" fontId="8" fillId="10" borderId="50" xfId="2" applyNumberFormat="1" applyFont="1" applyFill="1" applyBorder="1" applyAlignment="1">
      <alignment horizontal="center" vertical="center" wrapText="1"/>
    </xf>
    <xf numFmtId="0" fontId="8" fillId="9" borderId="49" xfId="2" applyFont="1" applyFill="1" applyBorder="1" applyAlignment="1">
      <alignment horizontal="center" vertical="center" wrapText="1"/>
    </xf>
    <xf numFmtId="0" fontId="8" fillId="9" borderId="41" xfId="2" applyFont="1" applyFill="1" applyBorder="1" applyAlignment="1">
      <alignment horizontal="center" vertical="center" wrapText="1"/>
    </xf>
    <xf numFmtId="0" fontId="8" fillId="9" borderId="50" xfId="2" applyFont="1" applyFill="1" applyBorder="1" applyAlignment="1">
      <alignment horizontal="center" vertical="center" wrapText="1"/>
    </xf>
    <xf numFmtId="1" fontId="3" fillId="22" borderId="9" xfId="2" applyNumberFormat="1" applyFont="1" applyFill="1" applyBorder="1" applyAlignment="1">
      <alignment horizontal="center" vertical="center" wrapText="1"/>
    </xf>
    <xf numFmtId="1" fontId="3" fillId="22" borderId="12" xfId="2" applyNumberFormat="1" applyFont="1" applyFill="1" applyBorder="1" applyAlignment="1">
      <alignment horizontal="center" vertical="center" wrapText="1"/>
    </xf>
    <xf numFmtId="1" fontId="3" fillId="22" borderId="8" xfId="2" applyNumberFormat="1" applyFont="1" applyFill="1" applyBorder="1" applyAlignment="1">
      <alignment horizontal="center" vertical="center" wrapText="1"/>
    </xf>
    <xf numFmtId="1" fontId="8" fillId="24" borderId="9" xfId="2" applyNumberFormat="1" applyFont="1" applyFill="1" applyBorder="1" applyAlignment="1">
      <alignment horizontal="center" vertical="center" wrapText="1"/>
    </xf>
    <xf numFmtId="1" fontId="8" fillId="24" borderId="12" xfId="2" applyNumberFormat="1" applyFont="1" applyFill="1" applyBorder="1" applyAlignment="1">
      <alignment horizontal="center" vertical="center" wrapText="1"/>
    </xf>
    <xf numFmtId="1" fontId="8" fillId="24" borderId="8" xfId="2" applyNumberFormat="1" applyFont="1" applyFill="1" applyBorder="1" applyAlignment="1">
      <alignment horizontal="center" vertical="center" wrapText="1"/>
    </xf>
    <xf numFmtId="0" fontId="8" fillId="16" borderId="9" xfId="2" applyFont="1" applyFill="1" applyBorder="1" applyAlignment="1">
      <alignment horizontal="center" vertical="center" wrapText="1"/>
    </xf>
    <xf numFmtId="0" fontId="8" fillId="16" borderId="12" xfId="2" applyFont="1" applyFill="1" applyBorder="1" applyAlignment="1">
      <alignment horizontal="center" vertical="center" wrapText="1"/>
    </xf>
    <xf numFmtId="0" fontId="8" fillId="16" borderId="8" xfId="2" applyFont="1" applyFill="1" applyBorder="1" applyAlignment="1">
      <alignment horizontal="center" vertical="center" wrapText="1"/>
    </xf>
    <xf numFmtId="0" fontId="8" fillId="17" borderId="47" xfId="2" applyFont="1" applyFill="1" applyBorder="1" applyAlignment="1">
      <alignment horizontal="center" vertical="center"/>
    </xf>
    <xf numFmtId="0" fontId="8" fillId="17" borderId="44" xfId="2" applyFont="1" applyFill="1" applyBorder="1" applyAlignment="1">
      <alignment horizontal="center" vertical="center"/>
    </xf>
    <xf numFmtId="0" fontId="8" fillId="17" borderId="29" xfId="2" applyFont="1" applyFill="1" applyBorder="1" applyAlignment="1">
      <alignment horizontal="center" vertical="center"/>
    </xf>
    <xf numFmtId="0" fontId="8" fillId="17" borderId="49" xfId="2" applyFont="1" applyFill="1" applyBorder="1" applyAlignment="1">
      <alignment horizontal="center" vertical="center"/>
    </xf>
    <xf numFmtId="0" fontId="8" fillId="17" borderId="41" xfId="2" applyFont="1" applyFill="1" applyBorder="1" applyAlignment="1">
      <alignment horizontal="center" vertical="center"/>
    </xf>
    <xf numFmtId="0" fontId="8" fillId="17" borderId="50" xfId="2" applyFont="1" applyFill="1" applyBorder="1" applyAlignment="1">
      <alignment horizontal="center" vertical="center"/>
    </xf>
    <xf numFmtId="166" fontId="8" fillId="18" borderId="10" xfId="2" applyNumberFormat="1" applyFont="1" applyFill="1" applyBorder="1" applyAlignment="1">
      <alignment horizontal="center" vertical="center" wrapText="1"/>
    </xf>
    <xf numFmtId="166" fontId="8" fillId="12" borderId="47" xfId="2" applyNumberFormat="1" applyFont="1" applyFill="1" applyBorder="1" applyAlignment="1">
      <alignment horizontal="center" vertical="center" wrapText="1"/>
    </xf>
    <xf numFmtId="166" fontId="8" fillId="12" borderId="29" xfId="2" applyNumberFormat="1" applyFont="1" applyFill="1" applyBorder="1" applyAlignment="1">
      <alignment horizontal="center" vertical="center" wrapText="1"/>
    </xf>
    <xf numFmtId="166" fontId="8" fillId="12" borderId="49" xfId="2" applyNumberFormat="1" applyFont="1" applyFill="1" applyBorder="1" applyAlignment="1">
      <alignment horizontal="center" vertical="center" wrapText="1"/>
    </xf>
    <xf numFmtId="166" fontId="8" fillId="12" borderId="50" xfId="2" applyNumberFormat="1" applyFont="1" applyFill="1" applyBorder="1" applyAlignment="1">
      <alignment horizontal="center" vertical="center" wrapText="1"/>
    </xf>
    <xf numFmtId="0" fontId="30" fillId="19" borderId="47" xfId="0" applyFont="1" applyFill="1" applyBorder="1" applyAlignment="1">
      <alignment horizontal="center" vertical="center" wrapText="1"/>
    </xf>
    <xf numFmtId="0" fontId="30" fillId="19" borderId="29" xfId="0" applyFont="1" applyFill="1" applyBorder="1" applyAlignment="1">
      <alignment horizontal="center" vertical="center" wrapText="1"/>
    </xf>
    <xf numFmtId="0" fontId="30" fillId="19" borderId="49" xfId="0" applyFont="1" applyFill="1" applyBorder="1" applyAlignment="1">
      <alignment horizontal="center" vertical="center" wrapText="1"/>
    </xf>
    <xf numFmtId="0" fontId="30" fillId="19" borderId="50" xfId="0" applyFont="1" applyFill="1" applyBorder="1" applyAlignment="1">
      <alignment horizontal="center" vertical="center" wrapText="1"/>
    </xf>
    <xf numFmtId="166" fontId="8" fillId="20" borderId="48" xfId="2" applyNumberFormat="1" applyFont="1" applyFill="1" applyBorder="1" applyAlignment="1">
      <alignment horizontal="center" vertical="center" wrapText="1"/>
    </xf>
    <xf numFmtId="166" fontId="8" fillId="20" borderId="42" xfId="2" applyNumberFormat="1" applyFont="1" applyFill="1" applyBorder="1" applyAlignment="1">
      <alignment horizontal="center" vertical="center" wrapText="1"/>
    </xf>
    <xf numFmtId="0" fontId="8" fillId="15" borderId="47" xfId="2" applyFont="1" applyFill="1" applyBorder="1" applyAlignment="1">
      <alignment horizontal="center" vertical="center"/>
    </xf>
    <xf numFmtId="0" fontId="8" fillId="15" borderId="44" xfId="2" applyFont="1" applyFill="1" applyBorder="1" applyAlignment="1">
      <alignment horizontal="center" vertical="center"/>
    </xf>
    <xf numFmtId="0" fontId="8" fillId="15" borderId="29" xfId="2" applyFont="1" applyFill="1" applyBorder="1" applyAlignment="1">
      <alignment horizontal="center" vertical="center"/>
    </xf>
    <xf numFmtId="0" fontId="8" fillId="15" borderId="49" xfId="2" applyFont="1" applyFill="1" applyBorder="1" applyAlignment="1">
      <alignment horizontal="center" vertical="center"/>
    </xf>
    <xf numFmtId="0" fontId="8" fillId="15" borderId="41" xfId="2" applyFont="1" applyFill="1" applyBorder="1" applyAlignment="1">
      <alignment horizontal="center" vertical="center"/>
    </xf>
    <xf numFmtId="0" fontId="8" fillId="15" borderId="50" xfId="2" applyFont="1" applyFill="1" applyBorder="1" applyAlignment="1">
      <alignment horizontal="center" vertical="center"/>
    </xf>
    <xf numFmtId="0" fontId="4" fillId="0" borderId="0" xfId="3" applyAlignment="1">
      <alignment horizontal="left" vertical="center"/>
    </xf>
    <xf numFmtId="0" fontId="31" fillId="0" borderId="0" xfId="0" applyFont="1" applyAlignment="1">
      <alignment horizontal="left" vertical="center"/>
    </xf>
    <xf numFmtId="0" fontId="2" fillId="2" borderId="9" xfId="2" applyFont="1" applyFill="1" applyBorder="1" applyAlignment="1" applyProtection="1">
      <alignment horizontal="left" vertical="center" wrapText="1"/>
    </xf>
    <xf numFmtId="0" fontId="2" fillId="2" borderId="12" xfId="2" applyFont="1" applyFill="1" applyBorder="1" applyAlignment="1" applyProtection="1">
      <alignment horizontal="left" vertical="center" wrapText="1"/>
    </xf>
    <xf numFmtId="0" fontId="2" fillId="2" borderId="8" xfId="2" applyFont="1" applyFill="1" applyBorder="1" applyAlignment="1" applyProtection="1">
      <alignment horizontal="left" vertical="center" wrapText="1"/>
    </xf>
    <xf numFmtId="0" fontId="3" fillId="2" borderId="47" xfId="2" applyFont="1" applyFill="1" applyBorder="1" applyAlignment="1" applyProtection="1">
      <alignment horizontal="left" vertical="center" wrapText="1"/>
    </xf>
    <xf numFmtId="0" fontId="3" fillId="2" borderId="29" xfId="2" applyFont="1" applyFill="1" applyBorder="1" applyAlignment="1" applyProtection="1">
      <alignment horizontal="left" vertical="center" wrapText="1"/>
    </xf>
    <xf numFmtId="0" fontId="6" fillId="5" borderId="10" xfId="2" applyFont="1" applyFill="1" applyBorder="1" applyAlignment="1" applyProtection="1">
      <alignment horizontal="left" vertical="center" wrapText="1"/>
    </xf>
    <xf numFmtId="0" fontId="9" fillId="0" borderId="10" xfId="2" applyFont="1" applyBorder="1" applyAlignment="1">
      <alignment horizontal="left" vertical="center" wrapText="1"/>
    </xf>
    <xf numFmtId="0" fontId="6" fillId="8" borderId="10" xfId="2" applyNumberFormat="1" applyFont="1" applyFill="1" applyBorder="1" applyAlignment="1">
      <alignment horizontal="left" vertical="center" wrapText="1"/>
    </xf>
    <xf numFmtId="0" fontId="9" fillId="9" borderId="10" xfId="2" applyNumberFormat="1" applyFont="1" applyFill="1" applyBorder="1" applyAlignment="1">
      <alignment horizontal="left" vertical="center" wrapText="1"/>
    </xf>
    <xf numFmtId="0" fontId="9" fillId="6" borderId="10" xfId="2" applyFont="1" applyFill="1" applyBorder="1" applyAlignment="1">
      <alignment horizontal="left" vertical="center" wrapText="1"/>
    </xf>
    <xf numFmtId="0" fontId="9" fillId="9" borderId="47" xfId="2" applyNumberFormat="1" applyFont="1" applyFill="1" applyBorder="1" applyAlignment="1">
      <alignment horizontal="left" vertical="center" wrapText="1"/>
    </xf>
    <xf numFmtId="0" fontId="9" fillId="9" borderId="29" xfId="2" applyNumberFormat="1" applyFont="1" applyFill="1" applyBorder="1" applyAlignment="1">
      <alignment horizontal="left" vertical="center" wrapText="1"/>
    </xf>
    <xf numFmtId="0" fontId="9" fillId="9" borderId="49" xfId="2" applyNumberFormat="1" applyFont="1" applyFill="1" applyBorder="1" applyAlignment="1">
      <alignment horizontal="left" vertical="center" wrapText="1"/>
    </xf>
    <xf numFmtId="0" fontId="9" fillId="9" borderId="50" xfId="2" applyNumberFormat="1" applyFont="1" applyFill="1" applyBorder="1" applyAlignment="1">
      <alignment horizontal="left" vertical="center" wrapText="1"/>
    </xf>
    <xf numFmtId="0" fontId="6" fillId="9" borderId="48" xfId="2" applyFont="1" applyFill="1" applyBorder="1" applyAlignment="1" applyProtection="1">
      <alignment horizontal="center" vertical="center" wrapText="1"/>
    </xf>
    <xf numFmtId="0" fontId="6" fillId="9" borderId="42" xfId="2" applyFont="1" applyFill="1" applyBorder="1" applyAlignment="1" applyProtection="1">
      <alignment horizontal="center" vertical="center" wrapText="1"/>
    </xf>
    <xf numFmtId="0" fontId="6" fillId="9" borderId="48" xfId="2" applyFont="1" applyFill="1" applyBorder="1" applyAlignment="1" applyProtection="1">
      <alignment horizontal="left" vertical="center" wrapText="1"/>
    </xf>
    <xf numFmtId="0" fontId="6" fillId="9" borderId="42" xfId="2" applyFont="1" applyFill="1" applyBorder="1" applyAlignment="1" applyProtection="1">
      <alignment horizontal="left" vertical="center" wrapText="1"/>
    </xf>
    <xf numFmtId="0" fontId="9" fillId="10" borderId="10" xfId="2" applyNumberFormat="1" applyFont="1" applyFill="1" applyBorder="1" applyAlignment="1">
      <alignment horizontal="left" vertical="center" wrapText="1"/>
    </xf>
    <xf numFmtId="0" fontId="2" fillId="2" borderId="10" xfId="2" applyFont="1" applyFill="1" applyBorder="1" applyAlignment="1" applyProtection="1">
      <alignment horizontal="left" vertical="center" wrapText="1"/>
    </xf>
    <xf numFmtId="168" fontId="3" fillId="2" borderId="10" xfId="2" applyNumberFormat="1" applyFont="1" applyFill="1" applyBorder="1" applyAlignment="1" applyProtection="1">
      <alignment horizontal="left" vertical="center" wrapText="1"/>
    </xf>
    <xf numFmtId="0" fontId="33" fillId="14" borderId="10" xfId="0" applyFont="1" applyFill="1" applyBorder="1" applyAlignment="1">
      <alignment horizontal="left" vertical="center" wrapText="1"/>
    </xf>
    <xf numFmtId="167" fontId="6" fillId="4" borderId="10" xfId="2" applyNumberFormat="1" applyFont="1" applyFill="1" applyBorder="1" applyAlignment="1">
      <alignment horizontal="left" vertical="center" wrapText="1"/>
    </xf>
    <xf numFmtId="0" fontId="6" fillId="11" borderId="10" xfId="2" applyFont="1" applyFill="1" applyBorder="1" applyAlignment="1" applyProtection="1">
      <alignment horizontal="left" vertical="center"/>
    </xf>
    <xf numFmtId="0" fontId="6" fillId="21" borderId="10" xfId="2" applyNumberFormat="1" applyFont="1" applyFill="1" applyBorder="1" applyAlignment="1">
      <alignment horizontal="left" vertical="center" wrapText="1"/>
    </xf>
    <xf numFmtId="0" fontId="6" fillId="6" borderId="10" xfId="2" applyFont="1" applyFill="1" applyBorder="1" applyAlignment="1" applyProtection="1">
      <alignment horizontal="left" vertical="center" wrapText="1"/>
    </xf>
    <xf numFmtId="1" fontId="9" fillId="10" borderId="10" xfId="2" applyNumberFormat="1" applyFont="1" applyFill="1" applyBorder="1" applyAlignment="1">
      <alignment horizontal="left" vertical="center" wrapText="1"/>
    </xf>
    <xf numFmtId="0" fontId="9" fillId="9" borderId="10" xfId="2" applyFont="1" applyFill="1" applyBorder="1" applyAlignment="1">
      <alignment horizontal="left" vertical="center" wrapText="1"/>
    </xf>
    <xf numFmtId="166" fontId="9" fillId="25" borderId="10" xfId="2" applyNumberFormat="1" applyFont="1" applyFill="1" applyBorder="1" applyAlignment="1">
      <alignment horizontal="left" vertical="center" wrapText="1"/>
    </xf>
    <xf numFmtId="166" fontId="9" fillId="13" borderId="10" xfId="2" applyNumberFormat="1" applyFont="1" applyFill="1" applyBorder="1" applyAlignment="1">
      <alignment horizontal="left" vertical="center" wrapText="1"/>
    </xf>
    <xf numFmtId="166" fontId="9" fillId="17" borderId="10" xfId="2" applyNumberFormat="1" applyFont="1" applyFill="1" applyBorder="1" applyAlignment="1">
      <alignment horizontal="left" vertical="center" wrapText="1"/>
    </xf>
    <xf numFmtId="3" fontId="9" fillId="17" borderId="10" xfId="2" applyNumberFormat="1" applyFont="1" applyFill="1" applyBorder="1" applyAlignment="1">
      <alignment horizontal="left" vertical="center" wrapText="1"/>
    </xf>
    <xf numFmtId="0" fontId="9" fillId="15" borderId="10" xfId="2" applyFont="1" applyFill="1" applyBorder="1" applyAlignment="1">
      <alignment horizontal="left" vertical="center"/>
    </xf>
    <xf numFmtId="1" fontId="6" fillId="26" borderId="10" xfId="2" applyNumberFormat="1" applyFont="1" applyFill="1" applyBorder="1" applyAlignment="1">
      <alignment horizontal="left" vertical="center" wrapText="1"/>
    </xf>
    <xf numFmtId="0" fontId="9" fillId="16" borderId="10" xfId="2" applyFont="1" applyFill="1" applyBorder="1" applyAlignment="1">
      <alignment horizontal="left" vertical="center" wrapText="1"/>
    </xf>
    <xf numFmtId="1" fontId="6" fillId="22" borderId="10" xfId="2" applyNumberFormat="1" applyFont="1" applyFill="1" applyBorder="1" applyAlignment="1">
      <alignment horizontal="left" vertical="center" wrapText="1"/>
    </xf>
    <xf numFmtId="0" fontId="9" fillId="17" borderId="10" xfId="2" applyFont="1" applyFill="1" applyBorder="1" applyAlignment="1">
      <alignment horizontal="left" vertical="center"/>
    </xf>
    <xf numFmtId="1" fontId="6" fillId="27" borderId="10" xfId="2" applyNumberFormat="1" applyFont="1" applyFill="1" applyBorder="1" applyAlignment="1">
      <alignment horizontal="left" vertical="center" wrapText="1"/>
    </xf>
    <xf numFmtId="166" fontId="9" fillId="18" borderId="10" xfId="2" applyNumberFormat="1" applyFont="1" applyFill="1" applyBorder="1" applyAlignment="1">
      <alignment horizontal="left" vertical="center" wrapText="1"/>
    </xf>
    <xf numFmtId="1" fontId="9" fillId="24" borderId="10" xfId="2" applyNumberFormat="1" applyFont="1" applyFill="1" applyBorder="1" applyAlignment="1">
      <alignment horizontal="left" vertical="center" wrapText="1"/>
    </xf>
    <xf numFmtId="166" fontId="9" fillId="29" borderId="10" xfId="2" applyNumberFormat="1" applyFont="1" applyFill="1" applyBorder="1" applyAlignment="1">
      <alignment horizontal="left" vertical="center" wrapText="1"/>
    </xf>
    <xf numFmtId="166" fontId="9" fillId="12" borderId="48" xfId="2" applyNumberFormat="1" applyFont="1" applyFill="1" applyBorder="1" applyAlignment="1">
      <alignment horizontal="left" vertical="center" wrapText="1"/>
    </xf>
    <xf numFmtId="166" fontId="9" fillId="12" borderId="42" xfId="2" applyNumberFormat="1" applyFont="1" applyFill="1" applyBorder="1" applyAlignment="1">
      <alignment horizontal="left" vertical="center" wrapText="1"/>
    </xf>
    <xf numFmtId="1" fontId="9" fillId="25" borderId="9" xfId="2" applyNumberFormat="1" applyFont="1" applyFill="1" applyBorder="1" applyAlignment="1">
      <alignment horizontal="left" vertical="center" wrapText="1"/>
    </xf>
    <xf numFmtId="1" fontId="9" fillId="25" borderId="8" xfId="2" applyNumberFormat="1" applyFont="1" applyFill="1" applyBorder="1" applyAlignment="1">
      <alignment horizontal="left" vertical="center" wrapText="1"/>
    </xf>
    <xf numFmtId="0" fontId="33" fillId="19" borderId="10" xfId="0" applyFont="1" applyFill="1" applyBorder="1" applyAlignment="1">
      <alignment horizontal="left" vertical="center" wrapText="1"/>
    </xf>
    <xf numFmtId="0" fontId="33" fillId="28" borderId="10" xfId="0" applyFont="1" applyFill="1" applyBorder="1" applyAlignment="1">
      <alignment horizontal="left" vertical="center" wrapText="1"/>
    </xf>
    <xf numFmtId="0" fontId="3" fillId="0" borderId="0" xfId="2" applyFont="1" applyAlignment="1" applyProtection="1">
      <alignment horizontal="left" vertical="center"/>
    </xf>
    <xf numFmtId="0" fontId="17" fillId="0" borderId="0" xfId="2" applyFont="1" applyAlignment="1" applyProtection="1">
      <alignment horizontal="left" vertical="center" wrapText="1"/>
    </xf>
  </cellXfs>
  <cellStyles count="7">
    <cellStyle name="Hyperlink" xfId="3" builtinId="8"/>
    <cellStyle name="Hyperlink 3" xfId="5" xr:uid="{00000000-0005-0000-0000-000001000000}"/>
    <cellStyle name="Normal" xfId="0" builtinId="0"/>
    <cellStyle name="Normal 10 2" xfId="2" xr:uid="{00000000-0005-0000-0000-000003000000}"/>
    <cellStyle name="Normal 2" xfId="6" xr:uid="{00000000-0005-0000-0000-000004000000}"/>
    <cellStyle name="Percent" xfId="1" builtinId="5"/>
    <cellStyle name="Percent 2 2 2" xfId="4" xr:uid="{00000000-0005-0000-0000-000006000000}"/>
  </cellStyles>
  <dxfs count="71">
    <dxf>
      <font>
        <b val="0"/>
        <i val="0"/>
        <strike val="0"/>
        <condense val="0"/>
        <extend val="0"/>
        <outline val="0"/>
        <shadow val="0"/>
        <u val="none"/>
        <vertAlign val="baseline"/>
        <sz val="10"/>
        <color indexed="8"/>
        <name val="Arial"/>
        <scheme val="none"/>
      </font>
      <numFmt numFmtId="0" formatCode="General"/>
      <alignment horizontal="general"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30" formatCode="@"/>
      <alignment horizontal="general" vertical="center"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0.00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0.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7"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6" formatCode="dd/mm/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0" formatCode="m/d/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0"/>
        <color indexed="8"/>
        <name val="Arial"/>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1.jpg@01D2AC81.F3624C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85726</xdr:rowOff>
    </xdr:from>
    <xdr:to>
      <xdr:col>2</xdr:col>
      <xdr:colOff>1006533</xdr:colOff>
      <xdr:row>0</xdr:row>
      <xdr:rowOff>785813</xdr:rowOff>
    </xdr:to>
    <xdr:pic>
      <xdr:nvPicPr>
        <xdr:cNvPr id="2" name="Picture 1" descr="ESFA_2955_SML_A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9075" y="85726"/>
          <a:ext cx="1654233" cy="700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1457325</xdr:colOff>
      <xdr:row>1</xdr:row>
      <xdr:rowOff>0</xdr:rowOff>
    </xdr:to>
    <xdr:pic>
      <xdr:nvPicPr>
        <xdr:cNvPr id="2" name="Picture 1" descr="ESFA_2955_SML_AW">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4573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1447800</xdr:colOff>
      <xdr:row>0</xdr:row>
      <xdr:rowOff>695325</xdr:rowOff>
    </xdr:to>
    <xdr:pic>
      <xdr:nvPicPr>
        <xdr:cNvPr id="2" name="Picture 1" descr="ESFA_2955_SML_AW">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09537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1457325</xdr:colOff>
      <xdr:row>0</xdr:row>
      <xdr:rowOff>695325</xdr:rowOff>
    </xdr:to>
    <xdr:pic>
      <xdr:nvPicPr>
        <xdr:cNvPr id="2" name="Picture 1" descr="ESFA_2955_SML_AW">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95275" y="0"/>
          <a:ext cx="14573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0</xdr:row>
      <xdr:rowOff>133350</xdr:rowOff>
    </xdr:from>
    <xdr:to>
      <xdr:col>1</xdr:col>
      <xdr:colOff>1485900</xdr:colOff>
      <xdr:row>0</xdr:row>
      <xdr:rowOff>828675</xdr:rowOff>
    </xdr:to>
    <xdr:pic>
      <xdr:nvPicPr>
        <xdr:cNvPr id="2" name="Picture 1" descr="ESFA_2955_SML_AW">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80975" y="133350"/>
          <a:ext cx="14573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021_ACT\ILR\ACT_ILR_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asddata\personal\jenny_ramsden_education_gov_uk\Documents\Desktop\Rnd%202%20documents\VQR%20Data%20Viewer%20201804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enetapp01\efa2\201920_DBACT\ACT_Files\Master\ACT_Master_A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heckData"/>
      <sheetName val="QA Data FE"/>
      <sheetName val="FIL1920_210119"/>
      <sheetName val="Funding Factors"/>
      <sheetName val="Aims"/>
      <sheetName val="Programme"/>
      <sheetName val="Glossary"/>
      <sheetName val="Comments"/>
      <sheetName val="ACT_ILR_2020"/>
    </sheetNames>
    <sheetDataSet>
      <sheetData sheetId="0"/>
      <sheetData sheetId="1">
        <row r="1">
          <cell r="A1" t="str">
            <v>Census UPINS</v>
          </cell>
          <cell r="B1" t="str">
            <v>ILR UPINS</v>
          </cell>
          <cell r="F1" t="str">
            <v>Traineeship UPINS</v>
          </cell>
        </row>
        <row r="2">
          <cell r="A2">
            <v>106900</v>
          </cell>
          <cell r="B2">
            <v>105000</v>
          </cell>
          <cell r="F2">
            <v>105008</v>
          </cell>
        </row>
        <row r="3">
          <cell r="A3">
            <v>107975</v>
          </cell>
          <cell r="B3">
            <v>105008</v>
          </cell>
          <cell r="F3">
            <v>105010</v>
          </cell>
        </row>
        <row r="4">
          <cell r="A4">
            <v>108052</v>
          </cell>
          <cell r="B4">
            <v>105010</v>
          </cell>
          <cell r="F4">
            <v>105061</v>
          </cell>
        </row>
        <row r="5">
          <cell r="A5">
            <v>108076</v>
          </cell>
          <cell r="B5">
            <v>105017</v>
          </cell>
          <cell r="F5">
            <v>105074</v>
          </cell>
        </row>
        <row r="6">
          <cell r="A6">
            <v>111443</v>
          </cell>
          <cell r="B6">
            <v>105023</v>
          </cell>
          <cell r="F6">
            <v>105110</v>
          </cell>
        </row>
        <row r="7">
          <cell r="A7">
            <v>111451</v>
          </cell>
          <cell r="B7">
            <v>105028</v>
          </cell>
          <cell r="F7">
            <v>105154</v>
          </cell>
        </row>
        <row r="8">
          <cell r="A8">
            <v>111453</v>
          </cell>
          <cell r="B8">
            <v>105041</v>
          </cell>
          <cell r="F8">
            <v>105214</v>
          </cell>
        </row>
        <row r="9">
          <cell r="A9">
            <v>111710</v>
          </cell>
          <cell r="B9">
            <v>105055</v>
          </cell>
          <cell r="F9">
            <v>105242</v>
          </cell>
        </row>
        <row r="10">
          <cell r="A10">
            <v>111713</v>
          </cell>
          <cell r="B10">
            <v>105061</v>
          </cell>
          <cell r="F10">
            <v>105301</v>
          </cell>
        </row>
        <row r="11">
          <cell r="A11">
            <v>112642</v>
          </cell>
          <cell r="B11">
            <v>105074</v>
          </cell>
          <cell r="F11">
            <v>105353</v>
          </cell>
        </row>
        <row r="12">
          <cell r="A12">
            <v>112668</v>
          </cell>
          <cell r="B12">
            <v>105110</v>
          </cell>
          <cell r="F12">
            <v>105367</v>
          </cell>
        </row>
        <row r="13">
          <cell r="A13">
            <v>113018</v>
          </cell>
          <cell r="B13">
            <v>105118</v>
          </cell>
          <cell r="F13">
            <v>105372</v>
          </cell>
        </row>
        <row r="14">
          <cell r="A14">
            <v>113020</v>
          </cell>
          <cell r="B14">
            <v>105154</v>
          </cell>
          <cell r="F14">
            <v>105444</v>
          </cell>
        </row>
        <row r="15">
          <cell r="A15">
            <v>113024</v>
          </cell>
          <cell r="B15">
            <v>105156</v>
          </cell>
          <cell r="F15">
            <v>105452</v>
          </cell>
        </row>
        <row r="16">
          <cell r="A16">
            <v>113025</v>
          </cell>
          <cell r="B16">
            <v>105214</v>
          </cell>
          <cell r="F16">
            <v>105454</v>
          </cell>
        </row>
        <row r="17">
          <cell r="A17">
            <v>113029</v>
          </cell>
          <cell r="B17">
            <v>105242</v>
          </cell>
          <cell r="F17">
            <v>105486</v>
          </cell>
        </row>
        <row r="18">
          <cell r="A18">
            <v>113030</v>
          </cell>
          <cell r="B18">
            <v>105301</v>
          </cell>
          <cell r="F18">
            <v>105509</v>
          </cell>
        </row>
        <row r="19">
          <cell r="A19">
            <v>113038</v>
          </cell>
          <cell r="B19">
            <v>105310</v>
          </cell>
          <cell r="F19">
            <v>105623</v>
          </cell>
        </row>
        <row r="20">
          <cell r="A20">
            <v>113042</v>
          </cell>
          <cell r="B20">
            <v>105347</v>
          </cell>
          <cell r="F20">
            <v>105653</v>
          </cell>
        </row>
        <row r="21">
          <cell r="A21">
            <v>113058</v>
          </cell>
          <cell r="B21">
            <v>105353</v>
          </cell>
          <cell r="F21">
            <v>105711</v>
          </cell>
        </row>
        <row r="22">
          <cell r="A22">
            <v>113066</v>
          </cell>
          <cell r="B22">
            <v>105367</v>
          </cell>
          <cell r="F22">
            <v>105714</v>
          </cell>
        </row>
        <row r="23">
          <cell r="A23">
            <v>113067</v>
          </cell>
          <cell r="B23">
            <v>105372</v>
          </cell>
          <cell r="F23">
            <v>105809</v>
          </cell>
        </row>
        <row r="24">
          <cell r="A24">
            <v>113068</v>
          </cell>
          <cell r="B24">
            <v>105420</v>
          </cell>
          <cell r="F24">
            <v>105819</v>
          </cell>
        </row>
        <row r="25">
          <cell r="A25">
            <v>113069</v>
          </cell>
          <cell r="B25">
            <v>105444</v>
          </cell>
          <cell r="F25">
            <v>105907</v>
          </cell>
        </row>
        <row r="26">
          <cell r="A26">
            <v>113076</v>
          </cell>
          <cell r="B26">
            <v>105452</v>
          </cell>
          <cell r="F26">
            <v>105936</v>
          </cell>
        </row>
        <row r="27">
          <cell r="A27">
            <v>113077</v>
          </cell>
          <cell r="B27">
            <v>105454</v>
          </cell>
          <cell r="F27">
            <v>105958</v>
          </cell>
        </row>
        <row r="28">
          <cell r="A28">
            <v>113087</v>
          </cell>
          <cell r="B28">
            <v>105486</v>
          </cell>
          <cell r="F28">
            <v>106060</v>
          </cell>
        </row>
        <row r="29">
          <cell r="A29">
            <v>113089</v>
          </cell>
          <cell r="B29">
            <v>105500</v>
          </cell>
          <cell r="F29">
            <v>106068</v>
          </cell>
        </row>
        <row r="30">
          <cell r="A30">
            <v>113092</v>
          </cell>
          <cell r="B30">
            <v>105509</v>
          </cell>
          <cell r="F30">
            <v>106089</v>
          </cell>
        </row>
        <row r="31">
          <cell r="A31">
            <v>113095</v>
          </cell>
          <cell r="B31">
            <v>105529</v>
          </cell>
          <cell r="F31">
            <v>106160</v>
          </cell>
        </row>
        <row r="32">
          <cell r="A32">
            <v>113099</v>
          </cell>
          <cell r="B32">
            <v>105582</v>
          </cell>
          <cell r="F32">
            <v>106195</v>
          </cell>
        </row>
        <row r="33">
          <cell r="A33">
            <v>113102</v>
          </cell>
          <cell r="B33">
            <v>105583</v>
          </cell>
          <cell r="F33">
            <v>106311</v>
          </cell>
        </row>
        <row r="34">
          <cell r="A34">
            <v>113103</v>
          </cell>
          <cell r="B34">
            <v>105603</v>
          </cell>
          <cell r="F34">
            <v>106319</v>
          </cell>
        </row>
        <row r="35">
          <cell r="A35">
            <v>113104</v>
          </cell>
          <cell r="B35">
            <v>105623</v>
          </cell>
          <cell r="F35">
            <v>106323</v>
          </cell>
        </row>
        <row r="36">
          <cell r="A36">
            <v>113107</v>
          </cell>
          <cell r="B36">
            <v>105653</v>
          </cell>
          <cell r="F36">
            <v>106340</v>
          </cell>
        </row>
        <row r="37">
          <cell r="A37">
            <v>113108</v>
          </cell>
          <cell r="B37">
            <v>105711</v>
          </cell>
          <cell r="F37">
            <v>106343</v>
          </cell>
        </row>
        <row r="38">
          <cell r="A38">
            <v>113117</v>
          </cell>
          <cell r="B38">
            <v>105714</v>
          </cell>
          <cell r="F38">
            <v>106368</v>
          </cell>
        </row>
        <row r="39">
          <cell r="A39">
            <v>113118</v>
          </cell>
          <cell r="B39">
            <v>105763</v>
          </cell>
          <cell r="F39">
            <v>106372</v>
          </cell>
        </row>
        <row r="40">
          <cell r="A40">
            <v>113119</v>
          </cell>
          <cell r="B40">
            <v>105809</v>
          </cell>
          <cell r="F40">
            <v>106388</v>
          </cell>
        </row>
        <row r="41">
          <cell r="A41">
            <v>113121</v>
          </cell>
          <cell r="B41">
            <v>105819</v>
          </cell>
          <cell r="F41">
            <v>106409</v>
          </cell>
        </row>
        <row r="42">
          <cell r="A42">
            <v>113122</v>
          </cell>
          <cell r="B42">
            <v>105884</v>
          </cell>
          <cell r="F42">
            <v>106427</v>
          </cell>
        </row>
        <row r="43">
          <cell r="A43">
            <v>113125</v>
          </cell>
          <cell r="B43">
            <v>105907</v>
          </cell>
          <cell r="F43">
            <v>106441</v>
          </cell>
        </row>
        <row r="44">
          <cell r="A44">
            <v>113126</v>
          </cell>
          <cell r="B44">
            <v>105909</v>
          </cell>
          <cell r="F44">
            <v>106448</v>
          </cell>
        </row>
        <row r="45">
          <cell r="A45">
            <v>113128</v>
          </cell>
          <cell r="B45">
            <v>105936</v>
          </cell>
          <cell r="F45">
            <v>106457</v>
          </cell>
        </row>
        <row r="46">
          <cell r="A46">
            <v>113130</v>
          </cell>
          <cell r="B46">
            <v>105939</v>
          </cell>
          <cell r="F46">
            <v>106466</v>
          </cell>
        </row>
        <row r="47">
          <cell r="A47">
            <v>113133</v>
          </cell>
          <cell r="B47">
            <v>105941</v>
          </cell>
          <cell r="F47">
            <v>106490</v>
          </cell>
        </row>
        <row r="48">
          <cell r="A48">
            <v>113134</v>
          </cell>
          <cell r="B48">
            <v>105948</v>
          </cell>
          <cell r="F48">
            <v>106509</v>
          </cell>
        </row>
        <row r="49">
          <cell r="A49">
            <v>113139</v>
          </cell>
          <cell r="B49">
            <v>105958</v>
          </cell>
          <cell r="F49">
            <v>106532</v>
          </cell>
        </row>
        <row r="50">
          <cell r="A50">
            <v>113147</v>
          </cell>
          <cell r="B50">
            <v>106060</v>
          </cell>
          <cell r="F50">
            <v>106542</v>
          </cell>
        </row>
        <row r="51">
          <cell r="A51">
            <v>113152</v>
          </cell>
          <cell r="B51">
            <v>106068</v>
          </cell>
          <cell r="F51">
            <v>106548</v>
          </cell>
        </row>
        <row r="52">
          <cell r="A52">
            <v>113170</v>
          </cell>
          <cell r="B52">
            <v>106089</v>
          </cell>
          <cell r="F52">
            <v>106569</v>
          </cell>
        </row>
        <row r="53">
          <cell r="A53">
            <v>113171</v>
          </cell>
          <cell r="B53">
            <v>106160</v>
          </cell>
          <cell r="F53">
            <v>106602</v>
          </cell>
        </row>
        <row r="54">
          <cell r="A54">
            <v>113182</v>
          </cell>
          <cell r="B54">
            <v>106195</v>
          </cell>
          <cell r="F54">
            <v>106603</v>
          </cell>
        </row>
        <row r="55">
          <cell r="A55">
            <v>113194</v>
          </cell>
          <cell r="B55">
            <v>106311</v>
          </cell>
          <cell r="F55">
            <v>106633</v>
          </cell>
        </row>
        <row r="56">
          <cell r="A56">
            <v>113195</v>
          </cell>
          <cell r="B56">
            <v>106319</v>
          </cell>
          <cell r="F56">
            <v>106689</v>
          </cell>
        </row>
        <row r="57">
          <cell r="A57">
            <v>113198</v>
          </cell>
          <cell r="B57">
            <v>106323</v>
          </cell>
          <cell r="F57">
            <v>106695</v>
          </cell>
        </row>
        <row r="58">
          <cell r="A58">
            <v>113201</v>
          </cell>
          <cell r="B58">
            <v>106334</v>
          </cell>
          <cell r="F58">
            <v>106706</v>
          </cell>
        </row>
        <row r="59">
          <cell r="A59">
            <v>113206</v>
          </cell>
          <cell r="B59">
            <v>106340</v>
          </cell>
          <cell r="F59">
            <v>106749</v>
          </cell>
        </row>
        <row r="60">
          <cell r="A60">
            <v>113212</v>
          </cell>
          <cell r="B60">
            <v>106343</v>
          </cell>
          <cell r="F60">
            <v>106751</v>
          </cell>
        </row>
        <row r="61">
          <cell r="A61">
            <v>113214</v>
          </cell>
          <cell r="B61">
            <v>106366</v>
          </cell>
          <cell r="F61">
            <v>106761</v>
          </cell>
        </row>
        <row r="62">
          <cell r="A62">
            <v>113215</v>
          </cell>
          <cell r="B62">
            <v>106368</v>
          </cell>
          <cell r="F62">
            <v>106769</v>
          </cell>
        </row>
        <row r="63">
          <cell r="A63">
            <v>113216</v>
          </cell>
          <cell r="B63">
            <v>106372</v>
          </cell>
          <cell r="F63">
            <v>106809</v>
          </cell>
        </row>
        <row r="64">
          <cell r="A64">
            <v>113218</v>
          </cell>
          <cell r="B64">
            <v>106374</v>
          </cell>
          <cell r="F64">
            <v>106834</v>
          </cell>
        </row>
        <row r="65">
          <cell r="A65">
            <v>113219</v>
          </cell>
          <cell r="B65">
            <v>106388</v>
          </cell>
          <cell r="F65">
            <v>106881</v>
          </cell>
        </row>
        <row r="66">
          <cell r="A66">
            <v>113221</v>
          </cell>
          <cell r="B66">
            <v>106409</v>
          </cell>
          <cell r="F66">
            <v>106896</v>
          </cell>
        </row>
        <row r="67">
          <cell r="A67">
            <v>113223</v>
          </cell>
          <cell r="B67">
            <v>106427</v>
          </cell>
          <cell r="F67">
            <v>106900</v>
          </cell>
        </row>
        <row r="68">
          <cell r="A68">
            <v>113226</v>
          </cell>
          <cell r="B68">
            <v>106441</v>
          </cell>
          <cell r="F68">
            <v>106924</v>
          </cell>
        </row>
        <row r="69">
          <cell r="A69">
            <v>113234</v>
          </cell>
          <cell r="B69">
            <v>106442</v>
          </cell>
          <cell r="F69">
            <v>106934</v>
          </cell>
        </row>
        <row r="70">
          <cell r="A70">
            <v>113235</v>
          </cell>
          <cell r="B70">
            <v>106448</v>
          </cell>
          <cell r="F70">
            <v>106937</v>
          </cell>
        </row>
        <row r="71">
          <cell r="A71">
            <v>113236</v>
          </cell>
          <cell r="B71">
            <v>106457</v>
          </cell>
          <cell r="F71">
            <v>106953</v>
          </cell>
        </row>
        <row r="72">
          <cell r="A72">
            <v>113242</v>
          </cell>
          <cell r="B72">
            <v>106458</v>
          </cell>
          <cell r="F72">
            <v>106974</v>
          </cell>
        </row>
        <row r="73">
          <cell r="A73">
            <v>113246</v>
          </cell>
          <cell r="B73">
            <v>106462</v>
          </cell>
          <cell r="F73">
            <v>106975</v>
          </cell>
        </row>
        <row r="74">
          <cell r="A74">
            <v>113250</v>
          </cell>
          <cell r="B74">
            <v>106466</v>
          </cell>
          <cell r="F74">
            <v>106985</v>
          </cell>
        </row>
        <row r="75">
          <cell r="A75">
            <v>113265</v>
          </cell>
          <cell r="B75">
            <v>106476</v>
          </cell>
          <cell r="F75">
            <v>107013</v>
          </cell>
        </row>
        <row r="76">
          <cell r="A76">
            <v>113270</v>
          </cell>
          <cell r="B76">
            <v>106490</v>
          </cell>
          <cell r="F76">
            <v>107028</v>
          </cell>
        </row>
        <row r="77">
          <cell r="A77">
            <v>113272</v>
          </cell>
          <cell r="B77">
            <v>106509</v>
          </cell>
          <cell r="F77">
            <v>107043</v>
          </cell>
        </row>
        <row r="78">
          <cell r="A78">
            <v>113278</v>
          </cell>
          <cell r="B78">
            <v>106513</v>
          </cell>
          <cell r="F78">
            <v>107044</v>
          </cell>
        </row>
        <row r="79">
          <cell r="A79">
            <v>113280</v>
          </cell>
          <cell r="B79">
            <v>106516</v>
          </cell>
          <cell r="F79">
            <v>107059</v>
          </cell>
        </row>
        <row r="80">
          <cell r="A80">
            <v>113281</v>
          </cell>
          <cell r="B80">
            <v>106532</v>
          </cell>
          <cell r="F80">
            <v>107072</v>
          </cell>
        </row>
        <row r="81">
          <cell r="A81">
            <v>113286</v>
          </cell>
          <cell r="B81">
            <v>106536</v>
          </cell>
          <cell r="F81">
            <v>107073</v>
          </cell>
        </row>
        <row r="82">
          <cell r="A82">
            <v>113287</v>
          </cell>
          <cell r="B82">
            <v>106538</v>
          </cell>
          <cell r="F82">
            <v>107078</v>
          </cell>
        </row>
        <row r="83">
          <cell r="A83">
            <v>113289</v>
          </cell>
          <cell r="B83">
            <v>106540</v>
          </cell>
          <cell r="F83">
            <v>107083</v>
          </cell>
        </row>
        <row r="84">
          <cell r="A84">
            <v>113296</v>
          </cell>
          <cell r="B84">
            <v>106542</v>
          </cell>
          <cell r="F84">
            <v>107102</v>
          </cell>
        </row>
        <row r="85">
          <cell r="A85">
            <v>113300</v>
          </cell>
          <cell r="B85">
            <v>106548</v>
          </cell>
          <cell r="F85">
            <v>107111</v>
          </cell>
        </row>
        <row r="86">
          <cell r="A86">
            <v>113303</v>
          </cell>
          <cell r="B86">
            <v>106556</v>
          </cell>
          <cell r="F86">
            <v>107121</v>
          </cell>
        </row>
        <row r="87">
          <cell r="A87">
            <v>113306</v>
          </cell>
          <cell r="B87">
            <v>106563</v>
          </cell>
          <cell r="F87">
            <v>107157</v>
          </cell>
        </row>
        <row r="88">
          <cell r="A88">
            <v>113307</v>
          </cell>
          <cell r="B88">
            <v>106564</v>
          </cell>
          <cell r="F88">
            <v>107178</v>
          </cell>
        </row>
        <row r="89">
          <cell r="A89">
            <v>113313</v>
          </cell>
          <cell r="B89">
            <v>106569</v>
          </cell>
          <cell r="F89">
            <v>107531</v>
          </cell>
        </row>
        <row r="90">
          <cell r="A90">
            <v>113315</v>
          </cell>
          <cell r="B90">
            <v>106578</v>
          </cell>
          <cell r="F90">
            <v>107537</v>
          </cell>
        </row>
        <row r="91">
          <cell r="A91">
            <v>113345</v>
          </cell>
          <cell r="B91">
            <v>106582</v>
          </cell>
          <cell r="F91">
            <v>107555</v>
          </cell>
        </row>
        <row r="92">
          <cell r="A92">
            <v>113346</v>
          </cell>
          <cell r="B92">
            <v>106583</v>
          </cell>
          <cell r="F92">
            <v>107632</v>
          </cell>
        </row>
        <row r="93">
          <cell r="A93">
            <v>113347</v>
          </cell>
          <cell r="B93">
            <v>106596</v>
          </cell>
          <cell r="F93">
            <v>107641</v>
          </cell>
        </row>
        <row r="94">
          <cell r="A94">
            <v>113359</v>
          </cell>
          <cell r="B94">
            <v>106602</v>
          </cell>
          <cell r="F94">
            <v>107770</v>
          </cell>
        </row>
        <row r="95">
          <cell r="A95">
            <v>113362</v>
          </cell>
          <cell r="B95">
            <v>106603</v>
          </cell>
          <cell r="F95">
            <v>107784</v>
          </cell>
        </row>
        <row r="96">
          <cell r="A96">
            <v>113363</v>
          </cell>
          <cell r="B96">
            <v>106614</v>
          </cell>
          <cell r="F96">
            <v>107906</v>
          </cell>
        </row>
        <row r="97">
          <cell r="A97">
            <v>113364</v>
          </cell>
          <cell r="B97">
            <v>106618</v>
          </cell>
          <cell r="F97">
            <v>107942</v>
          </cell>
        </row>
        <row r="98">
          <cell r="A98">
            <v>113365</v>
          </cell>
          <cell r="B98">
            <v>106633</v>
          </cell>
          <cell r="F98">
            <v>107952</v>
          </cell>
        </row>
        <row r="99">
          <cell r="A99">
            <v>113367</v>
          </cell>
          <cell r="B99">
            <v>106641</v>
          </cell>
          <cell r="F99">
            <v>107963</v>
          </cell>
        </row>
        <row r="100">
          <cell r="A100">
            <v>113369</v>
          </cell>
          <cell r="B100">
            <v>106658</v>
          </cell>
          <cell r="F100">
            <v>107970</v>
          </cell>
        </row>
        <row r="101">
          <cell r="A101">
            <v>113374</v>
          </cell>
          <cell r="B101">
            <v>106689</v>
          </cell>
          <cell r="F101">
            <v>108022</v>
          </cell>
        </row>
        <row r="102">
          <cell r="A102">
            <v>113385</v>
          </cell>
          <cell r="B102">
            <v>106695</v>
          </cell>
          <cell r="F102">
            <v>108039</v>
          </cell>
        </row>
        <row r="103">
          <cell r="A103">
            <v>113393</v>
          </cell>
          <cell r="B103">
            <v>106706</v>
          </cell>
          <cell r="F103">
            <v>108072</v>
          </cell>
        </row>
        <row r="104">
          <cell r="A104">
            <v>113394</v>
          </cell>
          <cell r="B104">
            <v>106733</v>
          </cell>
          <cell r="F104">
            <v>108088</v>
          </cell>
        </row>
        <row r="105">
          <cell r="A105">
            <v>113395</v>
          </cell>
          <cell r="B105">
            <v>106734</v>
          </cell>
          <cell r="F105">
            <v>108122</v>
          </cell>
        </row>
        <row r="106">
          <cell r="A106">
            <v>113396</v>
          </cell>
          <cell r="B106">
            <v>106743</v>
          </cell>
          <cell r="F106">
            <v>108148</v>
          </cell>
        </row>
        <row r="107">
          <cell r="A107">
            <v>113400</v>
          </cell>
          <cell r="B107">
            <v>106749</v>
          </cell>
          <cell r="F107">
            <v>108149</v>
          </cell>
        </row>
        <row r="108">
          <cell r="A108">
            <v>113401</v>
          </cell>
          <cell r="B108">
            <v>106751</v>
          </cell>
          <cell r="F108">
            <v>108311</v>
          </cell>
        </row>
        <row r="109">
          <cell r="A109">
            <v>113402</v>
          </cell>
          <cell r="B109">
            <v>106753</v>
          </cell>
          <cell r="F109">
            <v>108325</v>
          </cell>
        </row>
        <row r="110">
          <cell r="A110">
            <v>113403</v>
          </cell>
          <cell r="B110">
            <v>106761</v>
          </cell>
          <cell r="F110">
            <v>108335</v>
          </cell>
        </row>
        <row r="111">
          <cell r="A111">
            <v>113404</v>
          </cell>
          <cell r="B111">
            <v>106763</v>
          </cell>
          <cell r="F111">
            <v>108361</v>
          </cell>
        </row>
        <row r="112">
          <cell r="A112">
            <v>113408</v>
          </cell>
          <cell r="B112">
            <v>106769</v>
          </cell>
          <cell r="F112">
            <v>108406</v>
          </cell>
        </row>
        <row r="113">
          <cell r="A113">
            <v>113410</v>
          </cell>
          <cell r="B113">
            <v>106790</v>
          </cell>
          <cell r="F113">
            <v>108425</v>
          </cell>
        </row>
        <row r="114">
          <cell r="A114">
            <v>113411</v>
          </cell>
          <cell r="B114">
            <v>106794</v>
          </cell>
          <cell r="F114">
            <v>108435</v>
          </cell>
        </row>
        <row r="115">
          <cell r="A115">
            <v>113415</v>
          </cell>
          <cell r="B115">
            <v>106809</v>
          </cell>
          <cell r="F115">
            <v>108440</v>
          </cell>
        </row>
        <row r="116">
          <cell r="A116">
            <v>113417</v>
          </cell>
          <cell r="B116">
            <v>106815</v>
          </cell>
          <cell r="F116">
            <v>108441</v>
          </cell>
        </row>
        <row r="117">
          <cell r="A117">
            <v>113418</v>
          </cell>
          <cell r="B117">
            <v>106834</v>
          </cell>
          <cell r="F117">
            <v>108444</v>
          </cell>
        </row>
        <row r="118">
          <cell r="A118">
            <v>113419</v>
          </cell>
          <cell r="B118">
            <v>106867</v>
          </cell>
          <cell r="F118">
            <v>108459</v>
          </cell>
        </row>
        <row r="119">
          <cell r="A119">
            <v>113420</v>
          </cell>
          <cell r="B119">
            <v>106868</v>
          </cell>
          <cell r="F119">
            <v>108460</v>
          </cell>
        </row>
        <row r="120">
          <cell r="A120">
            <v>113431</v>
          </cell>
          <cell r="B120">
            <v>106881</v>
          </cell>
          <cell r="F120">
            <v>108462</v>
          </cell>
        </row>
        <row r="121">
          <cell r="A121">
            <v>113437</v>
          </cell>
          <cell r="B121">
            <v>106896</v>
          </cell>
          <cell r="F121">
            <v>108474</v>
          </cell>
        </row>
        <row r="122">
          <cell r="A122">
            <v>113439</v>
          </cell>
          <cell r="B122">
            <v>106900</v>
          </cell>
          <cell r="F122">
            <v>108487</v>
          </cell>
        </row>
        <row r="123">
          <cell r="A123">
            <v>113440</v>
          </cell>
          <cell r="B123">
            <v>106915</v>
          </cell>
          <cell r="F123">
            <v>108488</v>
          </cell>
        </row>
        <row r="124">
          <cell r="A124">
            <v>113444</v>
          </cell>
          <cell r="B124">
            <v>106924</v>
          </cell>
          <cell r="F124">
            <v>108493</v>
          </cell>
        </row>
        <row r="125">
          <cell r="A125">
            <v>113449</v>
          </cell>
          <cell r="B125">
            <v>106929</v>
          </cell>
          <cell r="F125">
            <v>108499</v>
          </cell>
        </row>
        <row r="126">
          <cell r="A126">
            <v>113456</v>
          </cell>
          <cell r="B126">
            <v>106934</v>
          </cell>
          <cell r="F126">
            <v>108507</v>
          </cell>
        </row>
        <row r="127">
          <cell r="A127">
            <v>113457</v>
          </cell>
          <cell r="B127">
            <v>106937</v>
          </cell>
          <cell r="F127">
            <v>108514</v>
          </cell>
        </row>
        <row r="128">
          <cell r="A128">
            <v>113460</v>
          </cell>
          <cell r="B128">
            <v>106947</v>
          </cell>
          <cell r="F128">
            <v>108517</v>
          </cell>
        </row>
        <row r="129">
          <cell r="A129">
            <v>113462</v>
          </cell>
          <cell r="B129">
            <v>106953</v>
          </cell>
          <cell r="F129">
            <v>108529</v>
          </cell>
        </row>
        <row r="130">
          <cell r="A130">
            <v>113463</v>
          </cell>
          <cell r="B130">
            <v>106963</v>
          </cell>
          <cell r="F130">
            <v>108530</v>
          </cell>
        </row>
        <row r="131">
          <cell r="A131">
            <v>113464</v>
          </cell>
          <cell r="B131">
            <v>106966</v>
          </cell>
          <cell r="F131">
            <v>108550</v>
          </cell>
        </row>
        <row r="132">
          <cell r="A132">
            <v>113466</v>
          </cell>
          <cell r="B132">
            <v>106970</v>
          </cell>
          <cell r="F132">
            <v>108552</v>
          </cell>
        </row>
        <row r="133">
          <cell r="A133">
            <v>113467</v>
          </cell>
          <cell r="B133">
            <v>106974</v>
          </cell>
          <cell r="F133">
            <v>108603</v>
          </cell>
        </row>
        <row r="134">
          <cell r="A134">
            <v>113469</v>
          </cell>
          <cell r="B134">
            <v>106975</v>
          </cell>
          <cell r="F134">
            <v>108659</v>
          </cell>
        </row>
        <row r="135">
          <cell r="A135">
            <v>113471</v>
          </cell>
          <cell r="B135">
            <v>106985</v>
          </cell>
          <cell r="F135">
            <v>108680</v>
          </cell>
        </row>
        <row r="136">
          <cell r="A136">
            <v>113474</v>
          </cell>
          <cell r="B136">
            <v>106996</v>
          </cell>
          <cell r="F136">
            <v>108786</v>
          </cell>
        </row>
        <row r="137">
          <cell r="A137">
            <v>113475</v>
          </cell>
          <cell r="B137">
            <v>107010</v>
          </cell>
          <cell r="F137">
            <v>108877</v>
          </cell>
        </row>
        <row r="138">
          <cell r="A138">
            <v>113479</v>
          </cell>
          <cell r="B138">
            <v>107013</v>
          </cell>
          <cell r="F138">
            <v>108983</v>
          </cell>
        </row>
        <row r="139">
          <cell r="A139">
            <v>113491</v>
          </cell>
          <cell r="B139">
            <v>107015</v>
          </cell>
          <cell r="F139">
            <v>109052</v>
          </cell>
        </row>
        <row r="140">
          <cell r="A140">
            <v>113500</v>
          </cell>
          <cell r="B140">
            <v>107016</v>
          </cell>
          <cell r="F140">
            <v>109194</v>
          </cell>
        </row>
        <row r="141">
          <cell r="A141">
            <v>113509</v>
          </cell>
          <cell r="B141">
            <v>107028</v>
          </cell>
          <cell r="F141">
            <v>109219</v>
          </cell>
        </row>
        <row r="142">
          <cell r="A142">
            <v>113514</v>
          </cell>
          <cell r="B142">
            <v>107043</v>
          </cell>
          <cell r="F142">
            <v>109605</v>
          </cell>
        </row>
        <row r="143">
          <cell r="A143">
            <v>113515</v>
          </cell>
          <cell r="B143">
            <v>107044</v>
          </cell>
          <cell r="F143">
            <v>109908</v>
          </cell>
        </row>
        <row r="144">
          <cell r="A144">
            <v>113518</v>
          </cell>
          <cell r="B144">
            <v>107059</v>
          </cell>
          <cell r="F144">
            <v>110116</v>
          </cell>
        </row>
        <row r="145">
          <cell r="A145">
            <v>113525</v>
          </cell>
          <cell r="B145">
            <v>107066</v>
          </cell>
          <cell r="F145">
            <v>110121</v>
          </cell>
        </row>
        <row r="146">
          <cell r="A146">
            <v>113527</v>
          </cell>
          <cell r="B146">
            <v>107069</v>
          </cell>
          <cell r="F146">
            <v>110160</v>
          </cell>
        </row>
        <row r="147">
          <cell r="A147">
            <v>113531</v>
          </cell>
          <cell r="B147">
            <v>107072</v>
          </cell>
          <cell r="F147">
            <v>110202</v>
          </cell>
        </row>
        <row r="148">
          <cell r="A148">
            <v>113536</v>
          </cell>
          <cell r="B148">
            <v>107073</v>
          </cell>
          <cell r="F148">
            <v>110218</v>
          </cell>
        </row>
        <row r="149">
          <cell r="A149">
            <v>113541</v>
          </cell>
          <cell r="B149">
            <v>107078</v>
          </cell>
          <cell r="F149">
            <v>110734</v>
          </cell>
        </row>
        <row r="150">
          <cell r="A150">
            <v>113544</v>
          </cell>
          <cell r="B150">
            <v>107081</v>
          </cell>
          <cell r="F150">
            <v>111720</v>
          </cell>
        </row>
        <row r="151">
          <cell r="A151">
            <v>113562</v>
          </cell>
          <cell r="B151">
            <v>107083</v>
          </cell>
          <cell r="F151">
            <v>111994</v>
          </cell>
        </row>
        <row r="152">
          <cell r="A152">
            <v>113566</v>
          </cell>
          <cell r="B152">
            <v>107096</v>
          </cell>
          <cell r="F152">
            <v>112314</v>
          </cell>
        </row>
        <row r="153">
          <cell r="A153">
            <v>113568</v>
          </cell>
          <cell r="B153">
            <v>107102</v>
          </cell>
          <cell r="F153">
            <v>112380</v>
          </cell>
        </row>
        <row r="154">
          <cell r="A154">
            <v>113572</v>
          </cell>
          <cell r="B154">
            <v>107111</v>
          </cell>
          <cell r="F154">
            <v>112691</v>
          </cell>
        </row>
        <row r="155">
          <cell r="A155">
            <v>113582</v>
          </cell>
          <cell r="B155">
            <v>107121</v>
          </cell>
          <cell r="F155">
            <v>112727</v>
          </cell>
        </row>
        <row r="156">
          <cell r="A156">
            <v>113584</v>
          </cell>
          <cell r="B156">
            <v>107143</v>
          </cell>
          <cell r="F156">
            <v>112753</v>
          </cell>
        </row>
        <row r="157">
          <cell r="A157">
            <v>113590</v>
          </cell>
          <cell r="B157">
            <v>107157</v>
          </cell>
          <cell r="F157">
            <v>113004</v>
          </cell>
        </row>
        <row r="158">
          <cell r="A158">
            <v>113592</v>
          </cell>
          <cell r="B158">
            <v>107170</v>
          </cell>
          <cell r="F158">
            <v>114823</v>
          </cell>
        </row>
        <row r="159">
          <cell r="A159">
            <v>113596</v>
          </cell>
          <cell r="B159">
            <v>107178</v>
          </cell>
          <cell r="F159">
            <v>114868</v>
          </cell>
        </row>
        <row r="160">
          <cell r="A160">
            <v>113599</v>
          </cell>
          <cell r="B160">
            <v>107462</v>
          </cell>
          <cell r="F160">
            <v>115153</v>
          </cell>
        </row>
        <row r="161">
          <cell r="A161">
            <v>113601</v>
          </cell>
          <cell r="B161">
            <v>107481</v>
          </cell>
          <cell r="F161">
            <v>115411</v>
          </cell>
        </row>
        <row r="162">
          <cell r="A162">
            <v>113605</v>
          </cell>
          <cell r="B162">
            <v>107495</v>
          </cell>
          <cell r="F162">
            <v>116195</v>
          </cell>
        </row>
        <row r="163">
          <cell r="A163">
            <v>113609</v>
          </cell>
          <cell r="B163">
            <v>107513</v>
          </cell>
          <cell r="F163">
            <v>116638</v>
          </cell>
        </row>
        <row r="164">
          <cell r="A164">
            <v>113615</v>
          </cell>
          <cell r="B164">
            <v>107520</v>
          </cell>
          <cell r="F164">
            <v>116671</v>
          </cell>
        </row>
        <row r="165">
          <cell r="A165">
            <v>113616</v>
          </cell>
          <cell r="B165">
            <v>107525</v>
          </cell>
          <cell r="F165">
            <v>117100</v>
          </cell>
        </row>
        <row r="166">
          <cell r="A166">
            <v>113617</v>
          </cell>
          <cell r="B166">
            <v>107531</v>
          </cell>
          <cell r="F166">
            <v>117497</v>
          </cell>
        </row>
        <row r="167">
          <cell r="A167">
            <v>113622</v>
          </cell>
          <cell r="B167">
            <v>107537</v>
          </cell>
          <cell r="F167">
            <v>117534</v>
          </cell>
        </row>
        <row r="168">
          <cell r="A168">
            <v>113633</v>
          </cell>
          <cell r="B168">
            <v>107542</v>
          </cell>
          <cell r="F168">
            <v>117563</v>
          </cell>
        </row>
        <row r="169">
          <cell r="A169">
            <v>113637</v>
          </cell>
          <cell r="B169">
            <v>107546</v>
          </cell>
          <cell r="F169">
            <v>117783</v>
          </cell>
        </row>
        <row r="170">
          <cell r="A170">
            <v>113641</v>
          </cell>
          <cell r="B170">
            <v>107552</v>
          </cell>
          <cell r="F170">
            <v>118214</v>
          </cell>
        </row>
        <row r="171">
          <cell r="A171">
            <v>113647</v>
          </cell>
          <cell r="B171">
            <v>107555</v>
          </cell>
          <cell r="F171">
            <v>118451</v>
          </cell>
        </row>
        <row r="172">
          <cell r="A172">
            <v>113650</v>
          </cell>
          <cell r="B172">
            <v>107575</v>
          </cell>
          <cell r="F172">
            <v>118473</v>
          </cell>
        </row>
        <row r="173">
          <cell r="A173">
            <v>113658</v>
          </cell>
          <cell r="B173">
            <v>107576</v>
          </cell>
          <cell r="F173">
            <v>118589</v>
          </cell>
        </row>
        <row r="174">
          <cell r="A174">
            <v>113659</v>
          </cell>
          <cell r="B174">
            <v>107582</v>
          </cell>
          <cell r="F174">
            <v>118778</v>
          </cell>
        </row>
        <row r="175">
          <cell r="A175">
            <v>113662</v>
          </cell>
          <cell r="B175">
            <v>107610</v>
          </cell>
          <cell r="F175">
            <v>118847</v>
          </cell>
        </row>
        <row r="176">
          <cell r="A176">
            <v>113664</v>
          </cell>
          <cell r="B176">
            <v>107613</v>
          </cell>
          <cell r="F176">
            <v>119756</v>
          </cell>
        </row>
        <row r="177">
          <cell r="A177">
            <v>113665</v>
          </cell>
          <cell r="B177">
            <v>107632</v>
          </cell>
          <cell r="F177">
            <v>121222</v>
          </cell>
        </row>
        <row r="178">
          <cell r="A178">
            <v>113669</v>
          </cell>
          <cell r="B178">
            <v>107640</v>
          </cell>
          <cell r="F178">
            <v>121269</v>
          </cell>
        </row>
        <row r="179">
          <cell r="A179">
            <v>113670</v>
          </cell>
          <cell r="B179">
            <v>107641</v>
          </cell>
          <cell r="F179">
            <v>122238</v>
          </cell>
        </row>
        <row r="180">
          <cell r="A180">
            <v>113672</v>
          </cell>
          <cell r="B180">
            <v>107696</v>
          </cell>
          <cell r="F180">
            <v>122966</v>
          </cell>
        </row>
        <row r="181">
          <cell r="A181">
            <v>113674</v>
          </cell>
          <cell r="B181">
            <v>107708</v>
          </cell>
          <cell r="F181">
            <v>126205</v>
          </cell>
        </row>
        <row r="182">
          <cell r="A182">
            <v>113681</v>
          </cell>
          <cell r="B182">
            <v>107722</v>
          </cell>
          <cell r="F182">
            <v>129023</v>
          </cell>
        </row>
        <row r="183">
          <cell r="A183">
            <v>113683</v>
          </cell>
          <cell r="B183">
            <v>107745</v>
          </cell>
          <cell r="F183">
            <v>129862</v>
          </cell>
        </row>
        <row r="184">
          <cell r="A184">
            <v>113685</v>
          </cell>
          <cell r="B184">
            <v>107770</v>
          </cell>
          <cell r="F184">
            <v>130974</v>
          </cell>
        </row>
        <row r="185">
          <cell r="A185">
            <v>113691</v>
          </cell>
          <cell r="B185">
            <v>107784</v>
          </cell>
          <cell r="F185">
            <v>131032</v>
          </cell>
        </row>
        <row r="186">
          <cell r="A186">
            <v>113692</v>
          </cell>
          <cell r="B186">
            <v>107785</v>
          </cell>
          <cell r="F186">
            <v>131271</v>
          </cell>
        </row>
        <row r="187">
          <cell r="A187">
            <v>113693</v>
          </cell>
          <cell r="B187">
            <v>107825</v>
          </cell>
          <cell r="F187">
            <v>132576</v>
          </cell>
        </row>
        <row r="188">
          <cell r="A188">
            <v>113696</v>
          </cell>
          <cell r="B188">
            <v>107856</v>
          </cell>
          <cell r="F188">
            <v>133856</v>
          </cell>
        </row>
        <row r="189">
          <cell r="A189">
            <v>113698</v>
          </cell>
          <cell r="B189">
            <v>107906</v>
          </cell>
          <cell r="F189">
            <v>139634</v>
          </cell>
        </row>
        <row r="190">
          <cell r="A190">
            <v>113716</v>
          </cell>
          <cell r="B190">
            <v>107909</v>
          </cell>
        </row>
        <row r="191">
          <cell r="A191">
            <v>113717</v>
          </cell>
          <cell r="B191">
            <v>107942</v>
          </cell>
        </row>
        <row r="192">
          <cell r="A192">
            <v>113721</v>
          </cell>
          <cell r="B192">
            <v>107952</v>
          </cell>
        </row>
        <row r="193">
          <cell r="A193">
            <v>113730</v>
          </cell>
          <cell r="B193">
            <v>107960</v>
          </cell>
        </row>
        <row r="194">
          <cell r="A194">
            <v>113734</v>
          </cell>
          <cell r="B194">
            <v>107963</v>
          </cell>
        </row>
        <row r="195">
          <cell r="A195">
            <v>113735</v>
          </cell>
          <cell r="B195">
            <v>107970</v>
          </cell>
        </row>
        <row r="196">
          <cell r="A196">
            <v>113736</v>
          </cell>
          <cell r="B196">
            <v>107989</v>
          </cell>
        </row>
        <row r="197">
          <cell r="A197">
            <v>113740</v>
          </cell>
          <cell r="B197">
            <v>107996</v>
          </cell>
        </row>
        <row r="198">
          <cell r="A198">
            <v>113747</v>
          </cell>
          <cell r="B198">
            <v>108009</v>
          </cell>
        </row>
        <row r="199">
          <cell r="A199">
            <v>113763</v>
          </cell>
          <cell r="B199">
            <v>108012</v>
          </cell>
        </row>
        <row r="200">
          <cell r="A200">
            <v>113766</v>
          </cell>
          <cell r="B200">
            <v>108022</v>
          </cell>
        </row>
        <row r="201">
          <cell r="A201">
            <v>113767</v>
          </cell>
          <cell r="B201">
            <v>108029</v>
          </cell>
        </row>
        <row r="202">
          <cell r="A202">
            <v>113768</v>
          </cell>
          <cell r="B202">
            <v>108035</v>
          </cell>
        </row>
        <row r="203">
          <cell r="A203">
            <v>113769</v>
          </cell>
          <cell r="B203">
            <v>108039</v>
          </cell>
        </row>
        <row r="204">
          <cell r="A204">
            <v>113774</v>
          </cell>
          <cell r="B204">
            <v>108046</v>
          </cell>
        </row>
        <row r="205">
          <cell r="A205">
            <v>113776</v>
          </cell>
          <cell r="B205">
            <v>108057</v>
          </cell>
        </row>
        <row r="206">
          <cell r="A206">
            <v>113785</v>
          </cell>
          <cell r="B206">
            <v>108070</v>
          </cell>
        </row>
        <row r="207">
          <cell r="A207">
            <v>113786</v>
          </cell>
          <cell r="B207">
            <v>108072</v>
          </cell>
        </row>
        <row r="208">
          <cell r="A208">
            <v>113787</v>
          </cell>
          <cell r="B208">
            <v>108073</v>
          </cell>
        </row>
        <row r="209">
          <cell r="A209">
            <v>113790</v>
          </cell>
          <cell r="B209">
            <v>108078</v>
          </cell>
        </row>
        <row r="210">
          <cell r="A210">
            <v>113794</v>
          </cell>
          <cell r="B210">
            <v>108080</v>
          </cell>
        </row>
        <row r="211">
          <cell r="A211">
            <v>113797</v>
          </cell>
          <cell r="B211">
            <v>108087</v>
          </cell>
        </row>
        <row r="212">
          <cell r="A212">
            <v>113805</v>
          </cell>
          <cell r="B212">
            <v>108088</v>
          </cell>
        </row>
        <row r="213">
          <cell r="A213">
            <v>113818</v>
          </cell>
          <cell r="B213">
            <v>108101</v>
          </cell>
        </row>
        <row r="214">
          <cell r="A214">
            <v>113820</v>
          </cell>
          <cell r="B214">
            <v>108108</v>
          </cell>
        </row>
        <row r="215">
          <cell r="A215">
            <v>113825</v>
          </cell>
          <cell r="B215">
            <v>108122</v>
          </cell>
        </row>
        <row r="216">
          <cell r="A216">
            <v>113826</v>
          </cell>
          <cell r="B216">
            <v>108123</v>
          </cell>
        </row>
        <row r="217">
          <cell r="A217">
            <v>113829</v>
          </cell>
          <cell r="B217">
            <v>108127</v>
          </cell>
        </row>
        <row r="218">
          <cell r="A218">
            <v>113851</v>
          </cell>
          <cell r="B218">
            <v>108133</v>
          </cell>
        </row>
        <row r="219">
          <cell r="A219">
            <v>113861</v>
          </cell>
          <cell r="B219">
            <v>108141</v>
          </cell>
        </row>
        <row r="220">
          <cell r="A220">
            <v>113863</v>
          </cell>
          <cell r="B220">
            <v>108146</v>
          </cell>
        </row>
        <row r="221">
          <cell r="A221">
            <v>113864</v>
          </cell>
          <cell r="B221">
            <v>108148</v>
          </cell>
        </row>
        <row r="222">
          <cell r="A222">
            <v>113866</v>
          </cell>
          <cell r="B222">
            <v>108149</v>
          </cell>
        </row>
        <row r="223">
          <cell r="A223">
            <v>113867</v>
          </cell>
          <cell r="B223">
            <v>108152</v>
          </cell>
        </row>
        <row r="224">
          <cell r="A224">
            <v>113869</v>
          </cell>
          <cell r="B224">
            <v>108155</v>
          </cell>
        </row>
        <row r="225">
          <cell r="A225">
            <v>113870</v>
          </cell>
          <cell r="B225">
            <v>108241</v>
          </cell>
        </row>
        <row r="226">
          <cell r="A226">
            <v>113872</v>
          </cell>
          <cell r="B226">
            <v>108246</v>
          </cell>
        </row>
        <row r="227">
          <cell r="A227">
            <v>113877</v>
          </cell>
          <cell r="B227">
            <v>108247</v>
          </cell>
        </row>
        <row r="228">
          <cell r="A228">
            <v>113878</v>
          </cell>
          <cell r="B228">
            <v>108253</v>
          </cell>
        </row>
        <row r="229">
          <cell r="A229">
            <v>113882</v>
          </cell>
          <cell r="B229">
            <v>108254</v>
          </cell>
        </row>
        <row r="230">
          <cell r="A230">
            <v>113884</v>
          </cell>
          <cell r="B230">
            <v>108263</v>
          </cell>
        </row>
        <row r="231">
          <cell r="A231">
            <v>113890</v>
          </cell>
          <cell r="B231">
            <v>108264</v>
          </cell>
        </row>
        <row r="232">
          <cell r="A232">
            <v>113896</v>
          </cell>
          <cell r="B232">
            <v>108267</v>
          </cell>
        </row>
        <row r="233">
          <cell r="A233">
            <v>113897</v>
          </cell>
          <cell r="B233">
            <v>108270</v>
          </cell>
        </row>
        <row r="234">
          <cell r="A234">
            <v>113901</v>
          </cell>
          <cell r="B234">
            <v>108274</v>
          </cell>
        </row>
        <row r="235">
          <cell r="A235">
            <v>113902</v>
          </cell>
          <cell r="B235">
            <v>108287</v>
          </cell>
        </row>
        <row r="236">
          <cell r="A236">
            <v>113903</v>
          </cell>
          <cell r="B236">
            <v>108311</v>
          </cell>
        </row>
        <row r="237">
          <cell r="A237">
            <v>113907</v>
          </cell>
          <cell r="B237">
            <v>108318</v>
          </cell>
        </row>
        <row r="238">
          <cell r="A238">
            <v>113910</v>
          </cell>
          <cell r="B238">
            <v>108319</v>
          </cell>
        </row>
        <row r="239">
          <cell r="A239">
            <v>113914</v>
          </cell>
          <cell r="B239">
            <v>108320</v>
          </cell>
        </row>
        <row r="240">
          <cell r="A240">
            <v>113920</v>
          </cell>
          <cell r="B240">
            <v>108321</v>
          </cell>
        </row>
        <row r="241">
          <cell r="A241">
            <v>113924</v>
          </cell>
          <cell r="B241">
            <v>108322</v>
          </cell>
        </row>
        <row r="242">
          <cell r="A242">
            <v>113929</v>
          </cell>
          <cell r="B242">
            <v>108325</v>
          </cell>
        </row>
        <row r="243">
          <cell r="A243">
            <v>113944</v>
          </cell>
          <cell r="B243">
            <v>108326</v>
          </cell>
        </row>
        <row r="244">
          <cell r="A244">
            <v>113945</v>
          </cell>
          <cell r="B244">
            <v>108328</v>
          </cell>
        </row>
        <row r="245">
          <cell r="A245">
            <v>113946</v>
          </cell>
          <cell r="B245">
            <v>108331</v>
          </cell>
        </row>
        <row r="246">
          <cell r="A246">
            <v>113956</v>
          </cell>
          <cell r="B246">
            <v>108335</v>
          </cell>
        </row>
        <row r="247">
          <cell r="A247">
            <v>113957</v>
          </cell>
          <cell r="B247">
            <v>108339</v>
          </cell>
        </row>
        <row r="248">
          <cell r="A248">
            <v>113963</v>
          </cell>
          <cell r="B248">
            <v>108340</v>
          </cell>
        </row>
        <row r="249">
          <cell r="A249">
            <v>113974</v>
          </cell>
          <cell r="B249">
            <v>108345</v>
          </cell>
        </row>
        <row r="250">
          <cell r="A250">
            <v>113976</v>
          </cell>
          <cell r="B250">
            <v>108346</v>
          </cell>
        </row>
        <row r="251">
          <cell r="A251">
            <v>114015</v>
          </cell>
          <cell r="B251">
            <v>108350</v>
          </cell>
        </row>
        <row r="252">
          <cell r="A252">
            <v>114020</v>
          </cell>
          <cell r="B252">
            <v>108353</v>
          </cell>
        </row>
        <row r="253">
          <cell r="A253">
            <v>114022</v>
          </cell>
          <cell r="B253">
            <v>108356</v>
          </cell>
        </row>
        <row r="254">
          <cell r="A254">
            <v>114024</v>
          </cell>
          <cell r="B254">
            <v>108357</v>
          </cell>
        </row>
        <row r="255">
          <cell r="A255">
            <v>114027</v>
          </cell>
          <cell r="B255">
            <v>108358</v>
          </cell>
        </row>
        <row r="256">
          <cell r="A256">
            <v>114028</v>
          </cell>
          <cell r="B256">
            <v>108359</v>
          </cell>
        </row>
        <row r="257">
          <cell r="A257">
            <v>114031</v>
          </cell>
          <cell r="B257">
            <v>108360</v>
          </cell>
        </row>
        <row r="258">
          <cell r="A258">
            <v>114036</v>
          </cell>
          <cell r="B258">
            <v>108361</v>
          </cell>
        </row>
        <row r="259">
          <cell r="A259">
            <v>114039</v>
          </cell>
          <cell r="B259">
            <v>108362</v>
          </cell>
        </row>
        <row r="260">
          <cell r="A260">
            <v>114040</v>
          </cell>
          <cell r="B260">
            <v>108364</v>
          </cell>
        </row>
        <row r="261">
          <cell r="A261">
            <v>114049</v>
          </cell>
          <cell r="B261">
            <v>108365</v>
          </cell>
        </row>
        <row r="262">
          <cell r="A262">
            <v>114050</v>
          </cell>
          <cell r="B262">
            <v>108367</v>
          </cell>
        </row>
        <row r="263">
          <cell r="A263">
            <v>114057</v>
          </cell>
          <cell r="B263">
            <v>108368</v>
          </cell>
        </row>
        <row r="264">
          <cell r="A264">
            <v>114073</v>
          </cell>
          <cell r="B264">
            <v>108369</v>
          </cell>
        </row>
        <row r="265">
          <cell r="A265">
            <v>114075</v>
          </cell>
          <cell r="B265">
            <v>108370</v>
          </cell>
        </row>
        <row r="266">
          <cell r="A266">
            <v>114080</v>
          </cell>
          <cell r="B266">
            <v>108371</v>
          </cell>
        </row>
        <row r="267">
          <cell r="A267">
            <v>114083</v>
          </cell>
          <cell r="B267">
            <v>108372</v>
          </cell>
        </row>
        <row r="268">
          <cell r="A268">
            <v>114115</v>
          </cell>
          <cell r="B268">
            <v>108373</v>
          </cell>
        </row>
        <row r="269">
          <cell r="A269">
            <v>114119</v>
          </cell>
          <cell r="B269">
            <v>108374</v>
          </cell>
        </row>
        <row r="270">
          <cell r="A270">
            <v>114120</v>
          </cell>
          <cell r="B270">
            <v>108375</v>
          </cell>
        </row>
        <row r="271">
          <cell r="A271">
            <v>114121</v>
          </cell>
          <cell r="B271">
            <v>108376</v>
          </cell>
        </row>
        <row r="272">
          <cell r="A272">
            <v>114124</v>
          </cell>
          <cell r="B272">
            <v>108377</v>
          </cell>
        </row>
        <row r="273">
          <cell r="A273">
            <v>114125</v>
          </cell>
          <cell r="B273">
            <v>108378</v>
          </cell>
        </row>
        <row r="274">
          <cell r="A274">
            <v>114127</v>
          </cell>
          <cell r="B274">
            <v>108380</v>
          </cell>
        </row>
        <row r="275">
          <cell r="A275">
            <v>114128</v>
          </cell>
          <cell r="B275">
            <v>108391</v>
          </cell>
        </row>
        <row r="276">
          <cell r="A276">
            <v>114129</v>
          </cell>
          <cell r="B276">
            <v>108393</v>
          </cell>
        </row>
        <row r="277">
          <cell r="A277">
            <v>114132</v>
          </cell>
          <cell r="B277">
            <v>108395</v>
          </cell>
        </row>
        <row r="278">
          <cell r="A278">
            <v>114134</v>
          </cell>
          <cell r="B278">
            <v>108396</v>
          </cell>
        </row>
        <row r="279">
          <cell r="A279">
            <v>114135</v>
          </cell>
          <cell r="B279">
            <v>108400</v>
          </cell>
        </row>
        <row r="280">
          <cell r="A280">
            <v>114136</v>
          </cell>
          <cell r="B280">
            <v>108402</v>
          </cell>
        </row>
        <row r="281">
          <cell r="A281">
            <v>114137</v>
          </cell>
          <cell r="B281">
            <v>108405</v>
          </cell>
        </row>
        <row r="282">
          <cell r="A282">
            <v>114146</v>
          </cell>
          <cell r="B282">
            <v>108406</v>
          </cell>
        </row>
        <row r="283">
          <cell r="A283">
            <v>114153</v>
          </cell>
          <cell r="B283">
            <v>108407</v>
          </cell>
        </row>
        <row r="284">
          <cell r="A284">
            <v>114166</v>
          </cell>
          <cell r="B284">
            <v>108410</v>
          </cell>
        </row>
        <row r="285">
          <cell r="A285">
            <v>114168</v>
          </cell>
          <cell r="B285">
            <v>108411</v>
          </cell>
        </row>
        <row r="286">
          <cell r="A286">
            <v>114174</v>
          </cell>
          <cell r="B286">
            <v>108412</v>
          </cell>
        </row>
        <row r="287">
          <cell r="A287">
            <v>114175</v>
          </cell>
          <cell r="B287">
            <v>108413</v>
          </cell>
        </row>
        <row r="288">
          <cell r="A288">
            <v>114178</v>
          </cell>
          <cell r="B288">
            <v>108414</v>
          </cell>
        </row>
        <row r="289">
          <cell r="A289">
            <v>114184</v>
          </cell>
          <cell r="B289">
            <v>108415</v>
          </cell>
        </row>
        <row r="290">
          <cell r="A290">
            <v>114189</v>
          </cell>
          <cell r="B290">
            <v>108416</v>
          </cell>
        </row>
        <row r="291">
          <cell r="A291">
            <v>114191</v>
          </cell>
          <cell r="B291">
            <v>108417</v>
          </cell>
        </row>
        <row r="292">
          <cell r="A292">
            <v>114193</v>
          </cell>
          <cell r="B292">
            <v>108418</v>
          </cell>
        </row>
        <row r="293">
          <cell r="A293">
            <v>114196</v>
          </cell>
          <cell r="B293">
            <v>108421</v>
          </cell>
        </row>
        <row r="294">
          <cell r="A294">
            <v>114199</v>
          </cell>
          <cell r="B294">
            <v>108424</v>
          </cell>
        </row>
        <row r="295">
          <cell r="A295">
            <v>114213</v>
          </cell>
          <cell r="B295">
            <v>108425</v>
          </cell>
        </row>
        <row r="296">
          <cell r="A296">
            <v>114215</v>
          </cell>
          <cell r="B296">
            <v>108427</v>
          </cell>
        </row>
        <row r="297">
          <cell r="A297">
            <v>114220</v>
          </cell>
          <cell r="B297">
            <v>108430</v>
          </cell>
        </row>
        <row r="298">
          <cell r="A298">
            <v>114222</v>
          </cell>
          <cell r="B298">
            <v>108432</v>
          </cell>
        </row>
        <row r="299">
          <cell r="A299">
            <v>114225</v>
          </cell>
          <cell r="B299">
            <v>108433</v>
          </cell>
        </row>
        <row r="300">
          <cell r="A300">
            <v>114228</v>
          </cell>
          <cell r="B300">
            <v>108435</v>
          </cell>
        </row>
        <row r="301">
          <cell r="A301">
            <v>114229</v>
          </cell>
          <cell r="B301">
            <v>108437</v>
          </cell>
        </row>
        <row r="302">
          <cell r="A302">
            <v>114234</v>
          </cell>
          <cell r="B302">
            <v>108439</v>
          </cell>
        </row>
        <row r="303">
          <cell r="A303">
            <v>114237</v>
          </cell>
          <cell r="B303">
            <v>108440</v>
          </cell>
        </row>
        <row r="304">
          <cell r="A304">
            <v>114250</v>
          </cell>
          <cell r="B304">
            <v>108441</v>
          </cell>
        </row>
        <row r="305">
          <cell r="A305">
            <v>114253</v>
          </cell>
          <cell r="B305">
            <v>108444</v>
          </cell>
        </row>
        <row r="306">
          <cell r="A306">
            <v>114259</v>
          </cell>
          <cell r="B306">
            <v>108449</v>
          </cell>
        </row>
        <row r="307">
          <cell r="A307">
            <v>114260</v>
          </cell>
          <cell r="B307">
            <v>108457</v>
          </cell>
        </row>
        <row r="308">
          <cell r="A308">
            <v>114262</v>
          </cell>
          <cell r="B308">
            <v>108458</v>
          </cell>
        </row>
        <row r="309">
          <cell r="A309">
            <v>114270</v>
          </cell>
          <cell r="B309">
            <v>108459</v>
          </cell>
        </row>
        <row r="310">
          <cell r="A310">
            <v>114274</v>
          </cell>
          <cell r="B310">
            <v>108460</v>
          </cell>
        </row>
        <row r="311">
          <cell r="A311">
            <v>114276</v>
          </cell>
          <cell r="B311">
            <v>108462</v>
          </cell>
        </row>
        <row r="312">
          <cell r="A312">
            <v>114279</v>
          </cell>
          <cell r="B312">
            <v>108464</v>
          </cell>
        </row>
        <row r="313">
          <cell r="A313">
            <v>114284</v>
          </cell>
          <cell r="B313">
            <v>108468</v>
          </cell>
        </row>
        <row r="314">
          <cell r="A314">
            <v>114286</v>
          </cell>
          <cell r="B314">
            <v>108469</v>
          </cell>
        </row>
        <row r="315">
          <cell r="A315">
            <v>114290</v>
          </cell>
          <cell r="B315">
            <v>108472</v>
          </cell>
        </row>
        <row r="316">
          <cell r="A316">
            <v>114293</v>
          </cell>
          <cell r="B316">
            <v>108474</v>
          </cell>
        </row>
        <row r="317">
          <cell r="A317">
            <v>114315</v>
          </cell>
          <cell r="B317">
            <v>108477</v>
          </cell>
        </row>
        <row r="318">
          <cell r="A318">
            <v>114322</v>
          </cell>
          <cell r="B318">
            <v>108478</v>
          </cell>
        </row>
        <row r="319">
          <cell r="A319">
            <v>114324</v>
          </cell>
          <cell r="B319">
            <v>108484</v>
          </cell>
        </row>
        <row r="320">
          <cell r="A320">
            <v>114325</v>
          </cell>
          <cell r="B320">
            <v>108487</v>
          </cell>
        </row>
        <row r="321">
          <cell r="A321">
            <v>114326</v>
          </cell>
          <cell r="B321">
            <v>108488</v>
          </cell>
        </row>
        <row r="322">
          <cell r="A322">
            <v>114334</v>
          </cell>
          <cell r="B322">
            <v>108493</v>
          </cell>
        </row>
        <row r="323">
          <cell r="A323">
            <v>114342</v>
          </cell>
          <cell r="B323">
            <v>108498</v>
          </cell>
        </row>
        <row r="324">
          <cell r="A324">
            <v>114349</v>
          </cell>
          <cell r="B324">
            <v>108499</v>
          </cell>
        </row>
        <row r="325">
          <cell r="A325">
            <v>114350</v>
          </cell>
          <cell r="B325">
            <v>108501</v>
          </cell>
        </row>
        <row r="326">
          <cell r="A326">
            <v>114351</v>
          </cell>
          <cell r="B326">
            <v>108505</v>
          </cell>
        </row>
        <row r="327">
          <cell r="A327">
            <v>114352</v>
          </cell>
          <cell r="B327">
            <v>108507</v>
          </cell>
        </row>
        <row r="328">
          <cell r="A328">
            <v>114355</v>
          </cell>
          <cell r="B328">
            <v>108514</v>
          </cell>
        </row>
        <row r="329">
          <cell r="A329">
            <v>114365</v>
          </cell>
          <cell r="B329">
            <v>108517</v>
          </cell>
        </row>
        <row r="330">
          <cell r="A330">
            <v>114366</v>
          </cell>
          <cell r="B330">
            <v>108521</v>
          </cell>
        </row>
        <row r="331">
          <cell r="A331">
            <v>114379</v>
          </cell>
          <cell r="B331">
            <v>108524</v>
          </cell>
        </row>
        <row r="332">
          <cell r="A332">
            <v>114388</v>
          </cell>
          <cell r="B332">
            <v>108526</v>
          </cell>
        </row>
        <row r="333">
          <cell r="A333">
            <v>114390</v>
          </cell>
          <cell r="B333">
            <v>108527</v>
          </cell>
        </row>
        <row r="334">
          <cell r="A334">
            <v>114391</v>
          </cell>
          <cell r="B334">
            <v>108529</v>
          </cell>
        </row>
        <row r="335">
          <cell r="A335">
            <v>114398</v>
          </cell>
          <cell r="B335">
            <v>108530</v>
          </cell>
        </row>
        <row r="336">
          <cell r="A336">
            <v>114405</v>
          </cell>
          <cell r="B336">
            <v>108532</v>
          </cell>
        </row>
        <row r="337">
          <cell r="A337">
            <v>114410</v>
          </cell>
          <cell r="B337">
            <v>108534</v>
          </cell>
        </row>
        <row r="338">
          <cell r="A338">
            <v>114418</v>
          </cell>
          <cell r="B338">
            <v>108535</v>
          </cell>
        </row>
        <row r="339">
          <cell r="A339">
            <v>114426</v>
          </cell>
          <cell r="B339">
            <v>108536</v>
          </cell>
        </row>
        <row r="340">
          <cell r="A340">
            <v>114435</v>
          </cell>
          <cell r="B340">
            <v>108550</v>
          </cell>
        </row>
        <row r="341">
          <cell r="A341">
            <v>114439</v>
          </cell>
          <cell r="B341">
            <v>108552</v>
          </cell>
        </row>
        <row r="342">
          <cell r="A342">
            <v>114456</v>
          </cell>
          <cell r="B342">
            <v>108603</v>
          </cell>
        </row>
        <row r="343">
          <cell r="A343">
            <v>114457</v>
          </cell>
          <cell r="B343">
            <v>108623</v>
          </cell>
        </row>
        <row r="344">
          <cell r="A344">
            <v>114458</v>
          </cell>
          <cell r="B344">
            <v>108625</v>
          </cell>
        </row>
        <row r="345">
          <cell r="A345">
            <v>114461</v>
          </cell>
          <cell r="B345">
            <v>108652</v>
          </cell>
        </row>
        <row r="346">
          <cell r="A346">
            <v>114476</v>
          </cell>
          <cell r="B346">
            <v>108653</v>
          </cell>
        </row>
        <row r="347">
          <cell r="A347">
            <v>114481</v>
          </cell>
          <cell r="B347">
            <v>108657</v>
          </cell>
        </row>
        <row r="348">
          <cell r="A348">
            <v>114486</v>
          </cell>
          <cell r="B348">
            <v>108659</v>
          </cell>
        </row>
        <row r="349">
          <cell r="A349">
            <v>114487</v>
          </cell>
          <cell r="B349">
            <v>108661</v>
          </cell>
        </row>
        <row r="350">
          <cell r="A350">
            <v>114491</v>
          </cell>
          <cell r="B350">
            <v>108668</v>
          </cell>
        </row>
        <row r="351">
          <cell r="A351">
            <v>114492</v>
          </cell>
          <cell r="B351">
            <v>108680</v>
          </cell>
        </row>
        <row r="352">
          <cell r="A352">
            <v>114496</v>
          </cell>
          <cell r="B352">
            <v>108786</v>
          </cell>
        </row>
        <row r="353">
          <cell r="A353">
            <v>114513</v>
          </cell>
          <cell r="B353">
            <v>108825</v>
          </cell>
        </row>
        <row r="354">
          <cell r="A354">
            <v>114518</v>
          </cell>
          <cell r="B354">
            <v>108852</v>
          </cell>
        </row>
        <row r="355">
          <cell r="A355">
            <v>114519</v>
          </cell>
          <cell r="B355">
            <v>108877</v>
          </cell>
        </row>
        <row r="356">
          <cell r="A356">
            <v>114523</v>
          </cell>
          <cell r="B356">
            <v>108918</v>
          </cell>
        </row>
        <row r="357">
          <cell r="A357">
            <v>114524</v>
          </cell>
          <cell r="B357">
            <v>108983</v>
          </cell>
        </row>
        <row r="358">
          <cell r="A358">
            <v>114525</v>
          </cell>
          <cell r="B358">
            <v>109044</v>
          </cell>
        </row>
        <row r="359">
          <cell r="A359">
            <v>114532</v>
          </cell>
          <cell r="B359">
            <v>109052</v>
          </cell>
        </row>
        <row r="360">
          <cell r="A360">
            <v>114533</v>
          </cell>
          <cell r="B360">
            <v>109194</v>
          </cell>
        </row>
        <row r="361">
          <cell r="A361">
            <v>114540</v>
          </cell>
          <cell r="B361">
            <v>109219</v>
          </cell>
        </row>
        <row r="362">
          <cell r="A362">
            <v>114542</v>
          </cell>
          <cell r="B362">
            <v>109293</v>
          </cell>
        </row>
        <row r="363">
          <cell r="A363">
            <v>114543</v>
          </cell>
          <cell r="B363">
            <v>109318</v>
          </cell>
        </row>
        <row r="364">
          <cell r="A364">
            <v>114544</v>
          </cell>
          <cell r="B364">
            <v>109389</v>
          </cell>
        </row>
        <row r="365">
          <cell r="A365">
            <v>114546</v>
          </cell>
          <cell r="B365">
            <v>109443</v>
          </cell>
        </row>
        <row r="366">
          <cell r="A366">
            <v>114547</v>
          </cell>
          <cell r="B366">
            <v>109605</v>
          </cell>
        </row>
        <row r="367">
          <cell r="A367">
            <v>114548</v>
          </cell>
          <cell r="B367">
            <v>109725</v>
          </cell>
        </row>
        <row r="368">
          <cell r="A368">
            <v>114549</v>
          </cell>
          <cell r="B368">
            <v>109755</v>
          </cell>
        </row>
        <row r="369">
          <cell r="A369">
            <v>114553</v>
          </cell>
          <cell r="B369">
            <v>109908</v>
          </cell>
        </row>
        <row r="370">
          <cell r="A370">
            <v>114554</v>
          </cell>
          <cell r="B370">
            <v>109912</v>
          </cell>
        </row>
        <row r="371">
          <cell r="A371">
            <v>114558</v>
          </cell>
          <cell r="B371">
            <v>110017</v>
          </cell>
        </row>
        <row r="372">
          <cell r="A372">
            <v>114559</v>
          </cell>
          <cell r="B372">
            <v>110116</v>
          </cell>
        </row>
        <row r="373">
          <cell r="A373">
            <v>114560</v>
          </cell>
          <cell r="B373">
            <v>110121</v>
          </cell>
        </row>
        <row r="374">
          <cell r="A374">
            <v>114562</v>
          </cell>
          <cell r="B374">
            <v>110147</v>
          </cell>
        </row>
        <row r="375">
          <cell r="A375">
            <v>114564</v>
          </cell>
          <cell r="B375">
            <v>110149</v>
          </cell>
        </row>
        <row r="376">
          <cell r="A376">
            <v>114567</v>
          </cell>
          <cell r="B376">
            <v>110160</v>
          </cell>
        </row>
        <row r="377">
          <cell r="A377">
            <v>114568</v>
          </cell>
          <cell r="B377">
            <v>110172</v>
          </cell>
        </row>
        <row r="378">
          <cell r="A378">
            <v>114579</v>
          </cell>
          <cell r="B378">
            <v>110183</v>
          </cell>
        </row>
        <row r="379">
          <cell r="A379">
            <v>114581</v>
          </cell>
          <cell r="B379">
            <v>110202</v>
          </cell>
        </row>
        <row r="380">
          <cell r="A380">
            <v>114583</v>
          </cell>
          <cell r="B380">
            <v>110214</v>
          </cell>
        </row>
        <row r="381">
          <cell r="A381">
            <v>114589</v>
          </cell>
          <cell r="B381">
            <v>110215</v>
          </cell>
        </row>
        <row r="382">
          <cell r="A382">
            <v>114600</v>
          </cell>
          <cell r="B382">
            <v>110218</v>
          </cell>
        </row>
        <row r="383">
          <cell r="A383">
            <v>114607</v>
          </cell>
          <cell r="B383">
            <v>110221</v>
          </cell>
        </row>
        <row r="384">
          <cell r="A384">
            <v>114611</v>
          </cell>
          <cell r="B384">
            <v>110223</v>
          </cell>
        </row>
        <row r="385">
          <cell r="A385">
            <v>114618</v>
          </cell>
          <cell r="B385">
            <v>110561</v>
          </cell>
        </row>
        <row r="386">
          <cell r="A386">
            <v>114621</v>
          </cell>
          <cell r="B386">
            <v>110734</v>
          </cell>
        </row>
        <row r="387">
          <cell r="A387">
            <v>114623</v>
          </cell>
          <cell r="B387">
            <v>111355</v>
          </cell>
        </row>
        <row r="388">
          <cell r="A388">
            <v>114626</v>
          </cell>
          <cell r="B388">
            <v>111720</v>
          </cell>
        </row>
        <row r="389">
          <cell r="A389">
            <v>114628</v>
          </cell>
          <cell r="B389">
            <v>111827</v>
          </cell>
        </row>
        <row r="390">
          <cell r="A390">
            <v>114630</v>
          </cell>
          <cell r="B390">
            <v>111901</v>
          </cell>
        </row>
        <row r="391">
          <cell r="A391">
            <v>114634</v>
          </cell>
          <cell r="B391">
            <v>111994</v>
          </cell>
        </row>
        <row r="392">
          <cell r="A392">
            <v>114637</v>
          </cell>
          <cell r="B392">
            <v>112173</v>
          </cell>
        </row>
        <row r="393">
          <cell r="A393">
            <v>114638</v>
          </cell>
          <cell r="B393">
            <v>112314</v>
          </cell>
        </row>
        <row r="394">
          <cell r="A394">
            <v>114639</v>
          </cell>
          <cell r="B394">
            <v>112380</v>
          </cell>
        </row>
        <row r="395">
          <cell r="A395">
            <v>114640</v>
          </cell>
          <cell r="B395">
            <v>112414</v>
          </cell>
        </row>
        <row r="396">
          <cell r="A396">
            <v>114650</v>
          </cell>
          <cell r="B396">
            <v>112456</v>
          </cell>
        </row>
        <row r="397">
          <cell r="A397">
            <v>114657</v>
          </cell>
          <cell r="B397">
            <v>112616</v>
          </cell>
        </row>
        <row r="398">
          <cell r="A398">
            <v>114659</v>
          </cell>
          <cell r="B398">
            <v>112617</v>
          </cell>
        </row>
        <row r="399">
          <cell r="A399">
            <v>114667</v>
          </cell>
          <cell r="B399">
            <v>112691</v>
          </cell>
        </row>
        <row r="400">
          <cell r="A400">
            <v>114669</v>
          </cell>
          <cell r="B400">
            <v>112727</v>
          </cell>
        </row>
        <row r="401">
          <cell r="A401">
            <v>114670</v>
          </cell>
          <cell r="B401">
            <v>112729</v>
          </cell>
        </row>
        <row r="402">
          <cell r="A402">
            <v>114686</v>
          </cell>
          <cell r="B402">
            <v>112753</v>
          </cell>
        </row>
        <row r="403">
          <cell r="A403">
            <v>114687</v>
          </cell>
          <cell r="B403">
            <v>113004</v>
          </cell>
        </row>
        <row r="404">
          <cell r="A404">
            <v>114695</v>
          </cell>
          <cell r="B404">
            <v>114820</v>
          </cell>
        </row>
        <row r="405">
          <cell r="A405">
            <v>114697</v>
          </cell>
          <cell r="B405">
            <v>114823</v>
          </cell>
        </row>
        <row r="406">
          <cell r="A406">
            <v>114700</v>
          </cell>
          <cell r="B406">
            <v>114827</v>
          </cell>
        </row>
        <row r="407">
          <cell r="A407">
            <v>114701</v>
          </cell>
          <cell r="B407">
            <v>114831</v>
          </cell>
        </row>
        <row r="408">
          <cell r="A408">
            <v>114702</v>
          </cell>
          <cell r="B408">
            <v>114838</v>
          </cell>
        </row>
        <row r="409">
          <cell r="A409">
            <v>114703</v>
          </cell>
          <cell r="B409">
            <v>114839</v>
          </cell>
        </row>
        <row r="410">
          <cell r="A410">
            <v>114706</v>
          </cell>
          <cell r="B410">
            <v>114840</v>
          </cell>
        </row>
        <row r="411">
          <cell r="A411">
            <v>114713</v>
          </cell>
          <cell r="B411">
            <v>114843</v>
          </cell>
        </row>
        <row r="412">
          <cell r="A412">
            <v>114715</v>
          </cell>
          <cell r="B412">
            <v>114846</v>
          </cell>
        </row>
        <row r="413">
          <cell r="A413">
            <v>114732</v>
          </cell>
          <cell r="B413">
            <v>114847</v>
          </cell>
        </row>
        <row r="414">
          <cell r="A414">
            <v>114738</v>
          </cell>
          <cell r="B414">
            <v>114848</v>
          </cell>
        </row>
        <row r="415">
          <cell r="A415">
            <v>114741</v>
          </cell>
          <cell r="B415">
            <v>114849</v>
          </cell>
        </row>
        <row r="416">
          <cell r="A416">
            <v>114757</v>
          </cell>
          <cell r="B416">
            <v>114851</v>
          </cell>
        </row>
        <row r="417">
          <cell r="A417">
            <v>114763</v>
          </cell>
          <cell r="B417">
            <v>114853</v>
          </cell>
        </row>
        <row r="418">
          <cell r="A418">
            <v>114764</v>
          </cell>
          <cell r="B418">
            <v>114854</v>
          </cell>
        </row>
        <row r="419">
          <cell r="A419">
            <v>114765</v>
          </cell>
          <cell r="B419">
            <v>114855</v>
          </cell>
        </row>
        <row r="420">
          <cell r="A420">
            <v>114766</v>
          </cell>
          <cell r="B420">
            <v>114857</v>
          </cell>
        </row>
        <row r="421">
          <cell r="A421">
            <v>114767</v>
          </cell>
          <cell r="B421">
            <v>114859</v>
          </cell>
        </row>
        <row r="422">
          <cell r="A422">
            <v>114769</v>
          </cell>
          <cell r="B422">
            <v>114861</v>
          </cell>
        </row>
        <row r="423">
          <cell r="A423">
            <v>114772</v>
          </cell>
          <cell r="B423">
            <v>114864</v>
          </cell>
        </row>
        <row r="424">
          <cell r="A424">
            <v>114782</v>
          </cell>
          <cell r="B424">
            <v>114865</v>
          </cell>
        </row>
        <row r="425">
          <cell r="A425">
            <v>114785</v>
          </cell>
          <cell r="B425">
            <v>114867</v>
          </cell>
        </row>
        <row r="426">
          <cell r="A426">
            <v>114788</v>
          </cell>
          <cell r="B426">
            <v>114868</v>
          </cell>
        </row>
        <row r="427">
          <cell r="A427">
            <v>114792</v>
          </cell>
          <cell r="B427">
            <v>114869</v>
          </cell>
        </row>
        <row r="428">
          <cell r="A428">
            <v>114802</v>
          </cell>
          <cell r="B428">
            <v>114870</v>
          </cell>
        </row>
        <row r="429">
          <cell r="A429">
            <v>114805</v>
          </cell>
          <cell r="B429">
            <v>114871</v>
          </cell>
        </row>
        <row r="430">
          <cell r="A430">
            <v>115137</v>
          </cell>
          <cell r="B430">
            <v>114872</v>
          </cell>
        </row>
        <row r="431">
          <cell r="A431">
            <v>116202</v>
          </cell>
          <cell r="B431">
            <v>114874</v>
          </cell>
        </row>
        <row r="432">
          <cell r="A432">
            <v>116619</v>
          </cell>
          <cell r="B432">
            <v>114875</v>
          </cell>
        </row>
        <row r="433">
          <cell r="A433">
            <v>117284</v>
          </cell>
          <cell r="B433">
            <v>114876</v>
          </cell>
        </row>
        <row r="434">
          <cell r="A434">
            <v>117363</v>
          </cell>
          <cell r="B434">
            <v>114880</v>
          </cell>
        </row>
        <row r="435">
          <cell r="A435">
            <v>117542</v>
          </cell>
          <cell r="B435">
            <v>114883</v>
          </cell>
        </row>
        <row r="436">
          <cell r="A436">
            <v>117685</v>
          </cell>
          <cell r="B436">
            <v>114888</v>
          </cell>
        </row>
        <row r="437">
          <cell r="A437">
            <v>117694</v>
          </cell>
          <cell r="B437">
            <v>114889</v>
          </cell>
        </row>
        <row r="438">
          <cell r="A438">
            <v>117706</v>
          </cell>
          <cell r="B438">
            <v>114890</v>
          </cell>
        </row>
        <row r="439">
          <cell r="A439">
            <v>117717</v>
          </cell>
          <cell r="B439">
            <v>114892</v>
          </cell>
        </row>
        <row r="440">
          <cell r="A440">
            <v>117814</v>
          </cell>
          <cell r="B440">
            <v>114894</v>
          </cell>
        </row>
        <row r="441">
          <cell r="A441">
            <v>118016</v>
          </cell>
          <cell r="B441">
            <v>114993</v>
          </cell>
        </row>
        <row r="442">
          <cell r="A442">
            <v>118051</v>
          </cell>
          <cell r="B442">
            <v>115094</v>
          </cell>
        </row>
        <row r="443">
          <cell r="A443">
            <v>118061</v>
          </cell>
          <cell r="B443">
            <v>115153</v>
          </cell>
        </row>
        <row r="444">
          <cell r="A444">
            <v>118227</v>
          </cell>
          <cell r="B444">
            <v>115154</v>
          </cell>
        </row>
        <row r="445">
          <cell r="A445">
            <v>118298</v>
          </cell>
          <cell r="B445">
            <v>115359</v>
          </cell>
        </row>
        <row r="446">
          <cell r="A446">
            <v>118307</v>
          </cell>
          <cell r="B446">
            <v>115411</v>
          </cell>
        </row>
        <row r="447">
          <cell r="A447">
            <v>118373</v>
          </cell>
          <cell r="B447">
            <v>115463</v>
          </cell>
        </row>
        <row r="448">
          <cell r="A448">
            <v>118383</v>
          </cell>
          <cell r="B448">
            <v>115564</v>
          </cell>
        </row>
        <row r="449">
          <cell r="A449">
            <v>118384</v>
          </cell>
          <cell r="B449">
            <v>115616</v>
          </cell>
        </row>
        <row r="450">
          <cell r="A450">
            <v>118385</v>
          </cell>
          <cell r="B450">
            <v>115824</v>
          </cell>
        </row>
        <row r="451">
          <cell r="A451">
            <v>118386</v>
          </cell>
          <cell r="B451">
            <v>115859</v>
          </cell>
        </row>
        <row r="452">
          <cell r="A452">
            <v>118387</v>
          </cell>
          <cell r="B452">
            <v>115916</v>
          </cell>
        </row>
        <row r="453">
          <cell r="A453">
            <v>118388</v>
          </cell>
          <cell r="B453">
            <v>116088</v>
          </cell>
        </row>
        <row r="454">
          <cell r="A454">
            <v>118389</v>
          </cell>
          <cell r="B454">
            <v>116105</v>
          </cell>
        </row>
        <row r="455">
          <cell r="A455">
            <v>118390</v>
          </cell>
          <cell r="B455">
            <v>116116</v>
          </cell>
        </row>
        <row r="456">
          <cell r="A456">
            <v>118391</v>
          </cell>
          <cell r="B456">
            <v>116139</v>
          </cell>
        </row>
        <row r="457">
          <cell r="A457">
            <v>118392</v>
          </cell>
          <cell r="B457">
            <v>116171</v>
          </cell>
        </row>
        <row r="458">
          <cell r="A458">
            <v>118396</v>
          </cell>
          <cell r="B458">
            <v>116195</v>
          </cell>
        </row>
        <row r="459">
          <cell r="A459">
            <v>118397</v>
          </cell>
          <cell r="B459">
            <v>116216</v>
          </cell>
        </row>
        <row r="460">
          <cell r="A460">
            <v>118399</v>
          </cell>
          <cell r="B460">
            <v>116239</v>
          </cell>
        </row>
        <row r="461">
          <cell r="A461">
            <v>118401</v>
          </cell>
          <cell r="B461">
            <v>116322</v>
          </cell>
        </row>
        <row r="462">
          <cell r="A462">
            <v>118402</v>
          </cell>
          <cell r="B462">
            <v>116502</v>
          </cell>
        </row>
        <row r="463">
          <cell r="A463">
            <v>118404</v>
          </cell>
          <cell r="B463">
            <v>116562</v>
          </cell>
        </row>
        <row r="464">
          <cell r="A464">
            <v>118405</v>
          </cell>
          <cell r="B464">
            <v>116638</v>
          </cell>
        </row>
        <row r="465">
          <cell r="A465">
            <v>118407</v>
          </cell>
          <cell r="B465">
            <v>116671</v>
          </cell>
        </row>
        <row r="466">
          <cell r="A466">
            <v>118408</v>
          </cell>
          <cell r="B466">
            <v>116831</v>
          </cell>
        </row>
        <row r="467">
          <cell r="A467">
            <v>118409</v>
          </cell>
          <cell r="B467">
            <v>116895</v>
          </cell>
        </row>
        <row r="468">
          <cell r="A468">
            <v>118507</v>
          </cell>
          <cell r="B468">
            <v>116979</v>
          </cell>
        </row>
        <row r="469">
          <cell r="A469">
            <v>118597</v>
          </cell>
          <cell r="B469">
            <v>117042</v>
          </cell>
        </row>
        <row r="470">
          <cell r="A470">
            <v>118598</v>
          </cell>
          <cell r="B470">
            <v>117077</v>
          </cell>
        </row>
        <row r="471">
          <cell r="A471">
            <v>118599</v>
          </cell>
          <cell r="B471">
            <v>117081</v>
          </cell>
        </row>
        <row r="472">
          <cell r="A472">
            <v>118600</v>
          </cell>
          <cell r="B472">
            <v>117100</v>
          </cell>
        </row>
        <row r="473">
          <cell r="A473">
            <v>118601</v>
          </cell>
          <cell r="B473">
            <v>117235</v>
          </cell>
        </row>
        <row r="474">
          <cell r="A474">
            <v>118603</v>
          </cell>
          <cell r="B474">
            <v>117294</v>
          </cell>
        </row>
        <row r="475">
          <cell r="A475">
            <v>118604</v>
          </cell>
          <cell r="B475">
            <v>117497</v>
          </cell>
        </row>
        <row r="476">
          <cell r="A476">
            <v>118605</v>
          </cell>
          <cell r="B476">
            <v>117534</v>
          </cell>
        </row>
        <row r="477">
          <cell r="A477">
            <v>118606</v>
          </cell>
          <cell r="B477">
            <v>117563</v>
          </cell>
        </row>
        <row r="478">
          <cell r="A478">
            <v>118607</v>
          </cell>
          <cell r="B478">
            <v>117594</v>
          </cell>
        </row>
        <row r="479">
          <cell r="A479">
            <v>118608</v>
          </cell>
          <cell r="B479">
            <v>117615</v>
          </cell>
        </row>
        <row r="480">
          <cell r="A480">
            <v>118610</v>
          </cell>
          <cell r="B480">
            <v>117618</v>
          </cell>
        </row>
        <row r="481">
          <cell r="A481">
            <v>118611</v>
          </cell>
          <cell r="B481">
            <v>117623</v>
          </cell>
        </row>
        <row r="482">
          <cell r="A482">
            <v>118613</v>
          </cell>
          <cell r="B482">
            <v>117656</v>
          </cell>
        </row>
        <row r="483">
          <cell r="A483">
            <v>118614</v>
          </cell>
          <cell r="B483">
            <v>117680</v>
          </cell>
        </row>
        <row r="484">
          <cell r="A484">
            <v>118615</v>
          </cell>
          <cell r="B484">
            <v>117724</v>
          </cell>
        </row>
        <row r="485">
          <cell r="A485">
            <v>118616</v>
          </cell>
          <cell r="B485">
            <v>117783</v>
          </cell>
        </row>
        <row r="486">
          <cell r="A486">
            <v>118617</v>
          </cell>
          <cell r="B486">
            <v>117810</v>
          </cell>
        </row>
        <row r="487">
          <cell r="A487">
            <v>118618</v>
          </cell>
          <cell r="B487">
            <v>117935</v>
          </cell>
        </row>
        <row r="488">
          <cell r="A488">
            <v>118619</v>
          </cell>
          <cell r="B488">
            <v>118214</v>
          </cell>
        </row>
        <row r="489">
          <cell r="A489">
            <v>118620</v>
          </cell>
          <cell r="B489">
            <v>118233</v>
          </cell>
        </row>
        <row r="490">
          <cell r="A490">
            <v>118621</v>
          </cell>
          <cell r="B490">
            <v>118446</v>
          </cell>
        </row>
        <row r="491">
          <cell r="A491">
            <v>118622</v>
          </cell>
          <cell r="B491">
            <v>118451</v>
          </cell>
        </row>
        <row r="492">
          <cell r="A492">
            <v>118623</v>
          </cell>
          <cell r="B492">
            <v>118473</v>
          </cell>
        </row>
        <row r="493">
          <cell r="A493">
            <v>118624</v>
          </cell>
          <cell r="B493">
            <v>118484</v>
          </cell>
        </row>
        <row r="494">
          <cell r="A494">
            <v>118625</v>
          </cell>
          <cell r="B494">
            <v>118496</v>
          </cell>
        </row>
        <row r="495">
          <cell r="A495">
            <v>118626</v>
          </cell>
          <cell r="B495">
            <v>118502</v>
          </cell>
        </row>
        <row r="496">
          <cell r="A496">
            <v>118627</v>
          </cell>
          <cell r="B496">
            <v>118589</v>
          </cell>
        </row>
        <row r="497">
          <cell r="A497">
            <v>118628</v>
          </cell>
          <cell r="B497">
            <v>118766</v>
          </cell>
        </row>
        <row r="498">
          <cell r="A498">
            <v>118629</v>
          </cell>
          <cell r="B498">
            <v>118778</v>
          </cell>
        </row>
        <row r="499">
          <cell r="A499">
            <v>118630</v>
          </cell>
          <cell r="B499">
            <v>118791</v>
          </cell>
        </row>
        <row r="500">
          <cell r="A500">
            <v>118631</v>
          </cell>
          <cell r="B500">
            <v>118847</v>
          </cell>
        </row>
        <row r="501">
          <cell r="A501">
            <v>118632</v>
          </cell>
          <cell r="B501">
            <v>118858</v>
          </cell>
        </row>
        <row r="502">
          <cell r="A502">
            <v>118633</v>
          </cell>
          <cell r="B502">
            <v>119225</v>
          </cell>
        </row>
        <row r="503">
          <cell r="A503">
            <v>118634</v>
          </cell>
          <cell r="B503">
            <v>119235</v>
          </cell>
        </row>
        <row r="504">
          <cell r="A504">
            <v>118635</v>
          </cell>
          <cell r="B504">
            <v>119756</v>
          </cell>
        </row>
        <row r="505">
          <cell r="A505">
            <v>118636</v>
          </cell>
          <cell r="B505">
            <v>119801</v>
          </cell>
        </row>
        <row r="506">
          <cell r="A506">
            <v>118638</v>
          </cell>
          <cell r="B506">
            <v>119937</v>
          </cell>
        </row>
        <row r="507">
          <cell r="A507">
            <v>118639</v>
          </cell>
          <cell r="B507">
            <v>120015</v>
          </cell>
        </row>
        <row r="508">
          <cell r="A508">
            <v>118640</v>
          </cell>
          <cell r="B508">
            <v>121222</v>
          </cell>
        </row>
        <row r="509">
          <cell r="A509">
            <v>118641</v>
          </cell>
          <cell r="B509">
            <v>121223</v>
          </cell>
        </row>
        <row r="510">
          <cell r="A510">
            <v>118643</v>
          </cell>
          <cell r="B510">
            <v>121224</v>
          </cell>
        </row>
        <row r="511">
          <cell r="A511">
            <v>118644</v>
          </cell>
          <cell r="B511">
            <v>121269</v>
          </cell>
        </row>
        <row r="512">
          <cell r="A512">
            <v>118645</v>
          </cell>
          <cell r="B512">
            <v>121596</v>
          </cell>
        </row>
        <row r="513">
          <cell r="A513">
            <v>118646</v>
          </cell>
          <cell r="B513">
            <v>122208</v>
          </cell>
        </row>
        <row r="514">
          <cell r="A514">
            <v>118650</v>
          </cell>
          <cell r="B514">
            <v>122238</v>
          </cell>
        </row>
        <row r="515">
          <cell r="A515">
            <v>118652</v>
          </cell>
          <cell r="B515">
            <v>122524</v>
          </cell>
        </row>
        <row r="516">
          <cell r="A516">
            <v>118653</v>
          </cell>
          <cell r="B516">
            <v>122727</v>
          </cell>
        </row>
        <row r="517">
          <cell r="A517">
            <v>118654</v>
          </cell>
          <cell r="B517">
            <v>122804</v>
          </cell>
        </row>
        <row r="518">
          <cell r="A518">
            <v>118655</v>
          </cell>
          <cell r="B518">
            <v>122889</v>
          </cell>
        </row>
        <row r="519">
          <cell r="A519">
            <v>118656</v>
          </cell>
          <cell r="B519">
            <v>122966</v>
          </cell>
        </row>
        <row r="520">
          <cell r="A520">
            <v>118657</v>
          </cell>
          <cell r="B520">
            <v>123034</v>
          </cell>
        </row>
        <row r="521">
          <cell r="A521">
            <v>118658</v>
          </cell>
          <cell r="B521">
            <v>123244</v>
          </cell>
        </row>
        <row r="522">
          <cell r="A522">
            <v>118659</v>
          </cell>
          <cell r="B522">
            <v>124167</v>
          </cell>
        </row>
        <row r="523">
          <cell r="A523">
            <v>118660</v>
          </cell>
          <cell r="B523">
            <v>124201</v>
          </cell>
        </row>
        <row r="524">
          <cell r="A524">
            <v>118661</v>
          </cell>
          <cell r="B524">
            <v>124210</v>
          </cell>
        </row>
        <row r="525">
          <cell r="A525">
            <v>118662</v>
          </cell>
          <cell r="B525">
            <v>124263</v>
          </cell>
        </row>
        <row r="526">
          <cell r="A526">
            <v>118663</v>
          </cell>
          <cell r="B526">
            <v>124265</v>
          </cell>
        </row>
        <row r="527">
          <cell r="A527">
            <v>118664</v>
          </cell>
          <cell r="B527">
            <v>125029</v>
          </cell>
        </row>
        <row r="528">
          <cell r="A528">
            <v>118665</v>
          </cell>
          <cell r="B528">
            <v>125935</v>
          </cell>
        </row>
        <row r="529">
          <cell r="A529">
            <v>118666</v>
          </cell>
          <cell r="B529">
            <v>126121</v>
          </cell>
        </row>
        <row r="530">
          <cell r="A530">
            <v>118667</v>
          </cell>
          <cell r="B530">
            <v>126185</v>
          </cell>
        </row>
        <row r="531">
          <cell r="A531">
            <v>118670</v>
          </cell>
          <cell r="B531">
            <v>126205</v>
          </cell>
        </row>
        <row r="532">
          <cell r="A532">
            <v>118672</v>
          </cell>
          <cell r="B532">
            <v>129023</v>
          </cell>
        </row>
        <row r="533">
          <cell r="A533">
            <v>118673</v>
          </cell>
          <cell r="B533">
            <v>129400</v>
          </cell>
        </row>
        <row r="534">
          <cell r="A534">
            <v>118674</v>
          </cell>
          <cell r="B534">
            <v>129862</v>
          </cell>
        </row>
        <row r="535">
          <cell r="A535">
            <v>118675</v>
          </cell>
          <cell r="B535">
            <v>130437</v>
          </cell>
        </row>
        <row r="536">
          <cell r="A536">
            <v>118676</v>
          </cell>
          <cell r="B536">
            <v>130496</v>
          </cell>
        </row>
        <row r="537">
          <cell r="A537">
            <v>118686</v>
          </cell>
          <cell r="B537">
            <v>130826</v>
          </cell>
        </row>
        <row r="538">
          <cell r="A538">
            <v>118687</v>
          </cell>
          <cell r="B538">
            <v>130974</v>
          </cell>
        </row>
        <row r="539">
          <cell r="A539">
            <v>118688</v>
          </cell>
          <cell r="B539">
            <v>131032</v>
          </cell>
        </row>
        <row r="540">
          <cell r="A540">
            <v>118689</v>
          </cell>
          <cell r="B540">
            <v>131271</v>
          </cell>
        </row>
        <row r="541">
          <cell r="A541">
            <v>118690</v>
          </cell>
          <cell r="B541">
            <v>131288</v>
          </cell>
        </row>
        <row r="542">
          <cell r="A542">
            <v>118812</v>
          </cell>
          <cell r="B542">
            <v>131292</v>
          </cell>
        </row>
        <row r="543">
          <cell r="A543">
            <v>118829</v>
          </cell>
          <cell r="B543">
            <v>131505</v>
          </cell>
        </row>
        <row r="544">
          <cell r="A544">
            <v>118832</v>
          </cell>
          <cell r="B544">
            <v>131932</v>
          </cell>
        </row>
        <row r="545">
          <cell r="A545">
            <v>118833</v>
          </cell>
          <cell r="B545">
            <v>131955</v>
          </cell>
        </row>
        <row r="546">
          <cell r="A546">
            <v>118852</v>
          </cell>
          <cell r="B546">
            <v>132081</v>
          </cell>
        </row>
        <row r="547">
          <cell r="A547">
            <v>118853</v>
          </cell>
          <cell r="B547">
            <v>132210</v>
          </cell>
        </row>
        <row r="548">
          <cell r="A548">
            <v>118881</v>
          </cell>
          <cell r="B548">
            <v>132225</v>
          </cell>
        </row>
        <row r="549">
          <cell r="A549">
            <v>118883</v>
          </cell>
          <cell r="B549">
            <v>132576</v>
          </cell>
        </row>
        <row r="550">
          <cell r="A550">
            <v>118884</v>
          </cell>
          <cell r="B550">
            <v>133414</v>
          </cell>
        </row>
        <row r="551">
          <cell r="A551">
            <v>118885</v>
          </cell>
          <cell r="B551">
            <v>133856</v>
          </cell>
        </row>
        <row r="552">
          <cell r="A552">
            <v>118887</v>
          </cell>
          <cell r="B552">
            <v>134022</v>
          </cell>
        </row>
        <row r="553">
          <cell r="A553">
            <v>118888</v>
          </cell>
          <cell r="B553">
            <v>134028</v>
          </cell>
        </row>
        <row r="554">
          <cell r="A554">
            <v>118889</v>
          </cell>
          <cell r="B554">
            <v>134360</v>
          </cell>
        </row>
        <row r="555">
          <cell r="A555">
            <v>118890</v>
          </cell>
          <cell r="B555">
            <v>134381</v>
          </cell>
        </row>
        <row r="556">
          <cell r="A556">
            <v>118891</v>
          </cell>
          <cell r="B556">
            <v>134386</v>
          </cell>
        </row>
        <row r="557">
          <cell r="A557">
            <v>118892</v>
          </cell>
          <cell r="B557">
            <v>134390</v>
          </cell>
        </row>
        <row r="558">
          <cell r="A558">
            <v>118893</v>
          </cell>
          <cell r="B558">
            <v>134391</v>
          </cell>
        </row>
        <row r="559">
          <cell r="A559">
            <v>118894</v>
          </cell>
          <cell r="B559">
            <v>134394</v>
          </cell>
        </row>
        <row r="560">
          <cell r="A560">
            <v>118895</v>
          </cell>
          <cell r="B560">
            <v>134537</v>
          </cell>
        </row>
        <row r="561">
          <cell r="A561">
            <v>118896</v>
          </cell>
          <cell r="B561">
            <v>134704</v>
          </cell>
        </row>
        <row r="562">
          <cell r="A562">
            <v>118897</v>
          </cell>
          <cell r="B562">
            <v>134707</v>
          </cell>
        </row>
        <row r="563">
          <cell r="A563">
            <v>118898</v>
          </cell>
          <cell r="B563">
            <v>136169</v>
          </cell>
        </row>
        <row r="564">
          <cell r="A564">
            <v>118899</v>
          </cell>
          <cell r="B564">
            <v>138187</v>
          </cell>
        </row>
        <row r="565">
          <cell r="A565">
            <v>118900</v>
          </cell>
          <cell r="B565">
            <v>138453</v>
          </cell>
        </row>
        <row r="566">
          <cell r="A566">
            <v>118907</v>
          </cell>
          <cell r="B566">
            <v>138764</v>
          </cell>
        </row>
        <row r="567">
          <cell r="A567">
            <v>118908</v>
          </cell>
          <cell r="B567">
            <v>138991</v>
          </cell>
        </row>
        <row r="568">
          <cell r="A568">
            <v>118909</v>
          </cell>
          <cell r="B568">
            <v>138992</v>
          </cell>
        </row>
        <row r="569">
          <cell r="A569">
            <v>118910</v>
          </cell>
          <cell r="B569">
            <v>138996</v>
          </cell>
        </row>
        <row r="570">
          <cell r="A570">
            <v>118916</v>
          </cell>
          <cell r="B570">
            <v>139008</v>
          </cell>
        </row>
        <row r="571">
          <cell r="A571">
            <v>118917</v>
          </cell>
          <cell r="B571">
            <v>139012</v>
          </cell>
        </row>
        <row r="572">
          <cell r="A572">
            <v>118919</v>
          </cell>
          <cell r="B572">
            <v>139236</v>
          </cell>
        </row>
        <row r="573">
          <cell r="A573">
            <v>118922</v>
          </cell>
          <cell r="B573">
            <v>139271</v>
          </cell>
        </row>
        <row r="574">
          <cell r="A574">
            <v>118967</v>
          </cell>
          <cell r="B574">
            <v>139305</v>
          </cell>
        </row>
        <row r="575">
          <cell r="A575">
            <v>119012</v>
          </cell>
          <cell r="B575">
            <v>139310</v>
          </cell>
        </row>
        <row r="576">
          <cell r="A576">
            <v>119036</v>
          </cell>
          <cell r="B576">
            <v>139332</v>
          </cell>
        </row>
        <row r="577">
          <cell r="A577">
            <v>119040</v>
          </cell>
          <cell r="B577">
            <v>139349</v>
          </cell>
        </row>
        <row r="578">
          <cell r="A578">
            <v>119045</v>
          </cell>
          <cell r="B578">
            <v>139369</v>
          </cell>
        </row>
        <row r="579">
          <cell r="A579">
            <v>119053</v>
          </cell>
          <cell r="B579">
            <v>139379</v>
          </cell>
        </row>
        <row r="580">
          <cell r="A580">
            <v>119066</v>
          </cell>
          <cell r="B580">
            <v>139400</v>
          </cell>
        </row>
        <row r="581">
          <cell r="A581">
            <v>119071</v>
          </cell>
          <cell r="B581">
            <v>139472</v>
          </cell>
        </row>
        <row r="582">
          <cell r="A582">
            <v>119076</v>
          </cell>
          <cell r="B582">
            <v>139502</v>
          </cell>
        </row>
        <row r="583">
          <cell r="A583">
            <v>119080</v>
          </cell>
          <cell r="B583">
            <v>139580</v>
          </cell>
        </row>
        <row r="584">
          <cell r="A584">
            <v>119081</v>
          </cell>
          <cell r="B584">
            <v>139602</v>
          </cell>
        </row>
        <row r="585">
          <cell r="A585">
            <v>119082</v>
          </cell>
          <cell r="B585">
            <v>139634</v>
          </cell>
        </row>
        <row r="586">
          <cell r="A586">
            <v>119083</v>
          </cell>
          <cell r="B586">
            <v>139817</v>
          </cell>
        </row>
        <row r="587">
          <cell r="A587">
            <v>119085</v>
          </cell>
          <cell r="B587">
            <v>139853</v>
          </cell>
        </row>
        <row r="588">
          <cell r="A588">
            <v>119086</v>
          </cell>
          <cell r="B588">
            <v>139904</v>
          </cell>
        </row>
        <row r="589">
          <cell r="A589">
            <v>119087</v>
          </cell>
          <cell r="B589">
            <v>139958</v>
          </cell>
        </row>
        <row r="590">
          <cell r="A590">
            <v>119090</v>
          </cell>
          <cell r="B590">
            <v>139964</v>
          </cell>
        </row>
        <row r="591">
          <cell r="A591">
            <v>119091</v>
          </cell>
          <cell r="B591">
            <v>139966</v>
          </cell>
        </row>
        <row r="592">
          <cell r="A592">
            <v>119092</v>
          </cell>
          <cell r="B592">
            <v>140514</v>
          </cell>
        </row>
        <row r="593">
          <cell r="A593">
            <v>119094</v>
          </cell>
          <cell r="B593">
            <v>140601</v>
          </cell>
        </row>
        <row r="594">
          <cell r="A594">
            <v>119095</v>
          </cell>
          <cell r="B594">
            <v>141301</v>
          </cell>
        </row>
        <row r="595">
          <cell r="A595">
            <v>119096</v>
          </cell>
        </row>
        <row r="596">
          <cell r="A596">
            <v>119097</v>
          </cell>
        </row>
        <row r="597">
          <cell r="A597">
            <v>119098</v>
          </cell>
        </row>
        <row r="598">
          <cell r="A598">
            <v>119099</v>
          </cell>
        </row>
        <row r="599">
          <cell r="A599">
            <v>119100</v>
          </cell>
        </row>
        <row r="600">
          <cell r="A600">
            <v>119101</v>
          </cell>
        </row>
        <row r="601">
          <cell r="A601">
            <v>119102</v>
          </cell>
        </row>
        <row r="602">
          <cell r="A602">
            <v>119103</v>
          </cell>
        </row>
        <row r="603">
          <cell r="A603">
            <v>119105</v>
          </cell>
        </row>
        <row r="604">
          <cell r="A604">
            <v>119106</v>
          </cell>
        </row>
        <row r="605">
          <cell r="A605">
            <v>119107</v>
          </cell>
        </row>
        <row r="606">
          <cell r="A606">
            <v>119112</v>
          </cell>
        </row>
        <row r="607">
          <cell r="A607">
            <v>119116</v>
          </cell>
        </row>
        <row r="608">
          <cell r="A608">
            <v>119128</v>
          </cell>
        </row>
        <row r="609">
          <cell r="A609">
            <v>119129</v>
          </cell>
        </row>
        <row r="610">
          <cell r="A610">
            <v>119131</v>
          </cell>
        </row>
        <row r="611">
          <cell r="A611">
            <v>119133</v>
          </cell>
        </row>
        <row r="612">
          <cell r="A612">
            <v>119134</v>
          </cell>
        </row>
        <row r="613">
          <cell r="A613">
            <v>119135</v>
          </cell>
        </row>
        <row r="614">
          <cell r="A614">
            <v>119137</v>
          </cell>
        </row>
        <row r="615">
          <cell r="A615">
            <v>119138</v>
          </cell>
        </row>
        <row r="616">
          <cell r="A616">
            <v>119140</v>
          </cell>
        </row>
        <row r="617">
          <cell r="A617">
            <v>119141</v>
          </cell>
        </row>
        <row r="618">
          <cell r="A618">
            <v>119142</v>
          </cell>
        </row>
        <row r="619">
          <cell r="A619">
            <v>119143</v>
          </cell>
        </row>
        <row r="620">
          <cell r="A620">
            <v>119147</v>
          </cell>
        </row>
        <row r="621">
          <cell r="A621">
            <v>119150</v>
          </cell>
        </row>
        <row r="622">
          <cell r="A622">
            <v>119151</v>
          </cell>
        </row>
        <row r="623">
          <cell r="A623">
            <v>119152</v>
          </cell>
        </row>
        <row r="624">
          <cell r="A624">
            <v>119154</v>
          </cell>
        </row>
        <row r="625">
          <cell r="A625">
            <v>119166</v>
          </cell>
        </row>
        <row r="626">
          <cell r="A626">
            <v>119167</v>
          </cell>
        </row>
        <row r="627">
          <cell r="A627">
            <v>119176</v>
          </cell>
        </row>
        <row r="628">
          <cell r="A628">
            <v>119179</v>
          </cell>
        </row>
        <row r="629">
          <cell r="A629">
            <v>119182</v>
          </cell>
        </row>
        <row r="630">
          <cell r="A630">
            <v>119184</v>
          </cell>
        </row>
        <row r="631">
          <cell r="A631">
            <v>119185</v>
          </cell>
        </row>
        <row r="632">
          <cell r="A632">
            <v>119192</v>
          </cell>
        </row>
        <row r="633">
          <cell r="A633">
            <v>119193</v>
          </cell>
        </row>
        <row r="634">
          <cell r="A634">
            <v>119196</v>
          </cell>
        </row>
        <row r="635">
          <cell r="A635">
            <v>119197</v>
          </cell>
        </row>
        <row r="636">
          <cell r="A636">
            <v>119199</v>
          </cell>
        </row>
        <row r="637">
          <cell r="A637">
            <v>119200</v>
          </cell>
        </row>
        <row r="638">
          <cell r="A638">
            <v>119201</v>
          </cell>
        </row>
        <row r="639">
          <cell r="A639">
            <v>119202</v>
          </cell>
        </row>
        <row r="640">
          <cell r="A640">
            <v>119204</v>
          </cell>
        </row>
        <row r="641">
          <cell r="A641">
            <v>119208</v>
          </cell>
        </row>
        <row r="642">
          <cell r="A642">
            <v>119209</v>
          </cell>
        </row>
        <row r="643">
          <cell r="A643">
            <v>119211</v>
          </cell>
        </row>
        <row r="644">
          <cell r="A644">
            <v>119213</v>
          </cell>
        </row>
        <row r="645">
          <cell r="A645">
            <v>119220</v>
          </cell>
        </row>
        <row r="646">
          <cell r="A646">
            <v>119222</v>
          </cell>
        </row>
        <row r="647">
          <cell r="A647">
            <v>119223</v>
          </cell>
        </row>
        <row r="648">
          <cell r="A648">
            <v>119227</v>
          </cell>
        </row>
        <row r="649">
          <cell r="A649">
            <v>119229</v>
          </cell>
        </row>
        <row r="650">
          <cell r="A650">
            <v>119232</v>
          </cell>
        </row>
        <row r="651">
          <cell r="A651">
            <v>119233</v>
          </cell>
        </row>
        <row r="652">
          <cell r="A652">
            <v>119235</v>
          </cell>
        </row>
        <row r="653">
          <cell r="A653">
            <v>119238</v>
          </cell>
        </row>
        <row r="654">
          <cell r="A654">
            <v>119243</v>
          </cell>
        </row>
        <row r="655">
          <cell r="A655">
            <v>119244</v>
          </cell>
        </row>
        <row r="656">
          <cell r="A656">
            <v>119245</v>
          </cell>
        </row>
        <row r="657">
          <cell r="A657">
            <v>119246</v>
          </cell>
        </row>
        <row r="658">
          <cell r="A658">
            <v>119247</v>
          </cell>
        </row>
        <row r="659">
          <cell r="A659">
            <v>119248</v>
          </cell>
        </row>
        <row r="660">
          <cell r="A660">
            <v>119249</v>
          </cell>
        </row>
        <row r="661">
          <cell r="A661">
            <v>119250</v>
          </cell>
        </row>
        <row r="662">
          <cell r="A662">
            <v>119251</v>
          </cell>
        </row>
        <row r="663">
          <cell r="A663">
            <v>119252</v>
          </cell>
        </row>
        <row r="664">
          <cell r="A664">
            <v>119255</v>
          </cell>
        </row>
        <row r="665">
          <cell r="A665">
            <v>119261</v>
          </cell>
        </row>
        <row r="666">
          <cell r="A666">
            <v>119262</v>
          </cell>
        </row>
        <row r="667">
          <cell r="A667">
            <v>119266</v>
          </cell>
        </row>
        <row r="668">
          <cell r="A668">
            <v>119267</v>
          </cell>
        </row>
        <row r="669">
          <cell r="A669">
            <v>119268</v>
          </cell>
        </row>
        <row r="670">
          <cell r="A670">
            <v>119269</v>
          </cell>
        </row>
        <row r="671">
          <cell r="A671">
            <v>119270</v>
          </cell>
        </row>
        <row r="672">
          <cell r="A672">
            <v>119271</v>
          </cell>
        </row>
        <row r="673">
          <cell r="A673">
            <v>119272</v>
          </cell>
        </row>
        <row r="674">
          <cell r="A674">
            <v>119273</v>
          </cell>
        </row>
        <row r="675">
          <cell r="A675">
            <v>119274</v>
          </cell>
        </row>
        <row r="676">
          <cell r="A676">
            <v>119276</v>
          </cell>
        </row>
        <row r="677">
          <cell r="A677">
            <v>119277</v>
          </cell>
        </row>
        <row r="678">
          <cell r="A678">
            <v>119278</v>
          </cell>
        </row>
        <row r="679">
          <cell r="A679">
            <v>119279</v>
          </cell>
        </row>
        <row r="680">
          <cell r="A680">
            <v>119281</v>
          </cell>
        </row>
        <row r="681">
          <cell r="A681">
            <v>119285</v>
          </cell>
        </row>
        <row r="682">
          <cell r="A682">
            <v>119286</v>
          </cell>
        </row>
        <row r="683">
          <cell r="A683">
            <v>119287</v>
          </cell>
        </row>
        <row r="684">
          <cell r="A684">
            <v>119288</v>
          </cell>
        </row>
        <row r="685">
          <cell r="A685">
            <v>119289</v>
          </cell>
        </row>
        <row r="686">
          <cell r="A686">
            <v>119292</v>
          </cell>
        </row>
        <row r="687">
          <cell r="A687">
            <v>119297</v>
          </cell>
        </row>
        <row r="688">
          <cell r="A688">
            <v>119298</v>
          </cell>
        </row>
        <row r="689">
          <cell r="A689">
            <v>119299</v>
          </cell>
        </row>
        <row r="690">
          <cell r="A690">
            <v>119300</v>
          </cell>
        </row>
        <row r="691">
          <cell r="A691">
            <v>119302</v>
          </cell>
        </row>
        <row r="692">
          <cell r="A692">
            <v>119304</v>
          </cell>
        </row>
        <row r="693">
          <cell r="A693">
            <v>119307</v>
          </cell>
        </row>
        <row r="694">
          <cell r="A694">
            <v>119308</v>
          </cell>
        </row>
        <row r="695">
          <cell r="A695">
            <v>119309</v>
          </cell>
        </row>
        <row r="696">
          <cell r="A696">
            <v>119310</v>
          </cell>
        </row>
        <row r="697">
          <cell r="A697">
            <v>119316</v>
          </cell>
        </row>
        <row r="698">
          <cell r="A698">
            <v>119319</v>
          </cell>
        </row>
        <row r="699">
          <cell r="A699">
            <v>119327</v>
          </cell>
        </row>
        <row r="700">
          <cell r="A700">
            <v>119328</v>
          </cell>
        </row>
        <row r="701">
          <cell r="A701">
            <v>119329</v>
          </cell>
        </row>
        <row r="702">
          <cell r="A702">
            <v>119330</v>
          </cell>
        </row>
        <row r="703">
          <cell r="A703">
            <v>119331</v>
          </cell>
        </row>
        <row r="704">
          <cell r="A704">
            <v>119332</v>
          </cell>
        </row>
        <row r="705">
          <cell r="A705">
            <v>119334</v>
          </cell>
        </row>
        <row r="706">
          <cell r="A706">
            <v>119335</v>
          </cell>
        </row>
        <row r="707">
          <cell r="A707">
            <v>119339</v>
          </cell>
        </row>
        <row r="708">
          <cell r="A708">
            <v>119341</v>
          </cell>
        </row>
        <row r="709">
          <cell r="A709">
            <v>119350</v>
          </cell>
        </row>
        <row r="710">
          <cell r="A710">
            <v>119353</v>
          </cell>
        </row>
        <row r="711">
          <cell r="A711">
            <v>119357</v>
          </cell>
        </row>
        <row r="712">
          <cell r="A712">
            <v>119360</v>
          </cell>
        </row>
        <row r="713">
          <cell r="A713">
            <v>119361</v>
          </cell>
        </row>
        <row r="714">
          <cell r="A714">
            <v>119362</v>
          </cell>
        </row>
        <row r="715">
          <cell r="A715">
            <v>119363</v>
          </cell>
        </row>
        <row r="716">
          <cell r="A716">
            <v>119364</v>
          </cell>
        </row>
        <row r="717">
          <cell r="A717">
            <v>119367</v>
          </cell>
        </row>
        <row r="718">
          <cell r="A718">
            <v>119368</v>
          </cell>
        </row>
        <row r="719">
          <cell r="A719">
            <v>119369</v>
          </cell>
        </row>
        <row r="720">
          <cell r="A720">
            <v>119370</v>
          </cell>
        </row>
        <row r="721">
          <cell r="A721">
            <v>119373</v>
          </cell>
        </row>
        <row r="722">
          <cell r="A722">
            <v>119374</v>
          </cell>
        </row>
        <row r="723">
          <cell r="A723">
            <v>119376</v>
          </cell>
        </row>
        <row r="724">
          <cell r="A724">
            <v>119377</v>
          </cell>
        </row>
        <row r="725">
          <cell r="A725">
            <v>119378</v>
          </cell>
        </row>
        <row r="726">
          <cell r="A726">
            <v>119380</v>
          </cell>
        </row>
        <row r="727">
          <cell r="A727">
            <v>119381</v>
          </cell>
        </row>
        <row r="728">
          <cell r="A728">
            <v>119382</v>
          </cell>
        </row>
        <row r="729">
          <cell r="A729">
            <v>119383</v>
          </cell>
        </row>
        <row r="730">
          <cell r="A730">
            <v>119386</v>
          </cell>
        </row>
        <row r="731">
          <cell r="A731">
            <v>119387</v>
          </cell>
        </row>
        <row r="732">
          <cell r="A732">
            <v>119389</v>
          </cell>
        </row>
        <row r="733">
          <cell r="A733">
            <v>119394</v>
          </cell>
        </row>
        <row r="734">
          <cell r="A734">
            <v>119395</v>
          </cell>
        </row>
        <row r="735">
          <cell r="A735">
            <v>119398</v>
          </cell>
        </row>
        <row r="736">
          <cell r="A736">
            <v>119399</v>
          </cell>
        </row>
        <row r="737">
          <cell r="A737">
            <v>119401</v>
          </cell>
        </row>
        <row r="738">
          <cell r="A738">
            <v>119402</v>
          </cell>
        </row>
        <row r="739">
          <cell r="A739">
            <v>119403</v>
          </cell>
        </row>
        <row r="740">
          <cell r="A740">
            <v>119404</v>
          </cell>
        </row>
        <row r="741">
          <cell r="A741">
            <v>119405</v>
          </cell>
        </row>
        <row r="742">
          <cell r="A742">
            <v>119406</v>
          </cell>
        </row>
        <row r="743">
          <cell r="A743">
            <v>119408</v>
          </cell>
        </row>
        <row r="744">
          <cell r="A744">
            <v>119409</v>
          </cell>
        </row>
        <row r="745">
          <cell r="A745">
            <v>119410</v>
          </cell>
        </row>
        <row r="746">
          <cell r="A746">
            <v>119412</v>
          </cell>
        </row>
        <row r="747">
          <cell r="A747">
            <v>119414</v>
          </cell>
        </row>
        <row r="748">
          <cell r="A748">
            <v>119416</v>
          </cell>
        </row>
        <row r="749">
          <cell r="A749">
            <v>119418</v>
          </cell>
        </row>
        <row r="750">
          <cell r="A750">
            <v>119432</v>
          </cell>
        </row>
        <row r="751">
          <cell r="A751">
            <v>119433</v>
          </cell>
        </row>
        <row r="752">
          <cell r="A752">
            <v>119435</v>
          </cell>
        </row>
        <row r="753">
          <cell r="A753">
            <v>119437</v>
          </cell>
        </row>
        <row r="754">
          <cell r="A754">
            <v>119438</v>
          </cell>
        </row>
        <row r="755">
          <cell r="A755">
            <v>119440</v>
          </cell>
        </row>
        <row r="756">
          <cell r="A756">
            <v>119441</v>
          </cell>
        </row>
        <row r="757">
          <cell r="A757">
            <v>119443</v>
          </cell>
        </row>
        <row r="758">
          <cell r="A758">
            <v>119445</v>
          </cell>
        </row>
        <row r="759">
          <cell r="A759">
            <v>119452</v>
          </cell>
        </row>
        <row r="760">
          <cell r="A760">
            <v>119454</v>
          </cell>
        </row>
        <row r="761">
          <cell r="A761">
            <v>119462</v>
          </cell>
        </row>
        <row r="762">
          <cell r="A762">
            <v>119464</v>
          </cell>
        </row>
        <row r="763">
          <cell r="A763">
            <v>119465</v>
          </cell>
        </row>
        <row r="764">
          <cell r="A764">
            <v>119466</v>
          </cell>
        </row>
        <row r="765">
          <cell r="A765">
            <v>119467</v>
          </cell>
        </row>
        <row r="766">
          <cell r="A766">
            <v>119468</v>
          </cell>
        </row>
        <row r="767">
          <cell r="A767">
            <v>119469</v>
          </cell>
        </row>
        <row r="768">
          <cell r="A768">
            <v>119470</v>
          </cell>
        </row>
        <row r="769">
          <cell r="A769">
            <v>119473</v>
          </cell>
        </row>
        <row r="770">
          <cell r="A770">
            <v>119474</v>
          </cell>
        </row>
        <row r="771">
          <cell r="A771">
            <v>119481</v>
          </cell>
        </row>
        <row r="772">
          <cell r="A772">
            <v>119482</v>
          </cell>
        </row>
        <row r="773">
          <cell r="A773">
            <v>119483</v>
          </cell>
        </row>
        <row r="774">
          <cell r="A774">
            <v>119484</v>
          </cell>
        </row>
        <row r="775">
          <cell r="A775">
            <v>119485</v>
          </cell>
        </row>
        <row r="776">
          <cell r="A776">
            <v>119488</v>
          </cell>
        </row>
        <row r="777">
          <cell r="A777">
            <v>119489</v>
          </cell>
        </row>
        <row r="778">
          <cell r="A778">
            <v>119490</v>
          </cell>
        </row>
        <row r="779">
          <cell r="A779">
            <v>119491</v>
          </cell>
        </row>
        <row r="780">
          <cell r="A780">
            <v>119494</v>
          </cell>
        </row>
        <row r="781">
          <cell r="A781">
            <v>119495</v>
          </cell>
        </row>
        <row r="782">
          <cell r="A782">
            <v>119496</v>
          </cell>
        </row>
        <row r="783">
          <cell r="A783">
            <v>119497</v>
          </cell>
        </row>
        <row r="784">
          <cell r="A784">
            <v>119498</v>
          </cell>
        </row>
        <row r="785">
          <cell r="A785">
            <v>119500</v>
          </cell>
        </row>
        <row r="786">
          <cell r="A786">
            <v>119501</v>
          </cell>
        </row>
        <row r="787">
          <cell r="A787">
            <v>119503</v>
          </cell>
        </row>
        <row r="788">
          <cell r="A788">
            <v>119504</v>
          </cell>
        </row>
        <row r="789">
          <cell r="A789">
            <v>119505</v>
          </cell>
        </row>
        <row r="790">
          <cell r="A790">
            <v>119506</v>
          </cell>
        </row>
        <row r="791">
          <cell r="A791">
            <v>119509</v>
          </cell>
        </row>
        <row r="792">
          <cell r="A792">
            <v>119510</v>
          </cell>
        </row>
        <row r="793">
          <cell r="A793">
            <v>119511</v>
          </cell>
        </row>
        <row r="794">
          <cell r="A794">
            <v>119512</v>
          </cell>
        </row>
        <row r="795">
          <cell r="A795">
            <v>119514</v>
          </cell>
        </row>
        <row r="796">
          <cell r="A796">
            <v>119515</v>
          </cell>
        </row>
        <row r="797">
          <cell r="A797">
            <v>119523</v>
          </cell>
        </row>
        <row r="798">
          <cell r="A798">
            <v>119525</v>
          </cell>
        </row>
        <row r="799">
          <cell r="A799">
            <v>119526</v>
          </cell>
        </row>
        <row r="800">
          <cell r="A800">
            <v>119529</v>
          </cell>
        </row>
        <row r="801">
          <cell r="A801">
            <v>119530</v>
          </cell>
        </row>
        <row r="802">
          <cell r="A802">
            <v>119532</v>
          </cell>
        </row>
        <row r="803">
          <cell r="A803">
            <v>119534</v>
          </cell>
        </row>
        <row r="804">
          <cell r="A804">
            <v>119535</v>
          </cell>
        </row>
        <row r="805">
          <cell r="A805">
            <v>119537</v>
          </cell>
        </row>
        <row r="806">
          <cell r="A806">
            <v>119538</v>
          </cell>
        </row>
        <row r="807">
          <cell r="A807">
            <v>119539</v>
          </cell>
        </row>
        <row r="808">
          <cell r="A808">
            <v>119541</v>
          </cell>
        </row>
        <row r="809">
          <cell r="A809">
            <v>119542</v>
          </cell>
        </row>
        <row r="810">
          <cell r="A810">
            <v>119543</v>
          </cell>
        </row>
        <row r="811">
          <cell r="A811">
            <v>119544</v>
          </cell>
        </row>
        <row r="812">
          <cell r="A812">
            <v>119545</v>
          </cell>
        </row>
        <row r="813">
          <cell r="A813">
            <v>119547</v>
          </cell>
        </row>
        <row r="814">
          <cell r="A814">
            <v>119549</v>
          </cell>
        </row>
        <row r="815">
          <cell r="A815">
            <v>119550</v>
          </cell>
        </row>
        <row r="816">
          <cell r="A816">
            <v>119553</v>
          </cell>
        </row>
        <row r="817">
          <cell r="A817">
            <v>119554</v>
          </cell>
        </row>
        <row r="818">
          <cell r="A818">
            <v>119555</v>
          </cell>
        </row>
        <row r="819">
          <cell r="A819">
            <v>119556</v>
          </cell>
        </row>
        <row r="820">
          <cell r="A820">
            <v>119557</v>
          </cell>
        </row>
        <row r="821">
          <cell r="A821">
            <v>119559</v>
          </cell>
        </row>
        <row r="822">
          <cell r="A822">
            <v>119560</v>
          </cell>
        </row>
        <row r="823">
          <cell r="A823">
            <v>119563</v>
          </cell>
        </row>
        <row r="824">
          <cell r="A824">
            <v>119564</v>
          </cell>
        </row>
        <row r="825">
          <cell r="A825">
            <v>119566</v>
          </cell>
        </row>
        <row r="826">
          <cell r="A826">
            <v>119568</v>
          </cell>
        </row>
        <row r="827">
          <cell r="A827">
            <v>119569</v>
          </cell>
        </row>
        <row r="828">
          <cell r="A828">
            <v>119570</v>
          </cell>
        </row>
        <row r="829">
          <cell r="A829">
            <v>119574</v>
          </cell>
        </row>
        <row r="830">
          <cell r="A830">
            <v>119575</v>
          </cell>
        </row>
        <row r="831">
          <cell r="A831">
            <v>119576</v>
          </cell>
        </row>
        <row r="832">
          <cell r="A832">
            <v>119579</v>
          </cell>
        </row>
        <row r="833">
          <cell r="A833">
            <v>119580</v>
          </cell>
        </row>
        <row r="834">
          <cell r="A834">
            <v>119582</v>
          </cell>
        </row>
        <row r="835">
          <cell r="A835">
            <v>119586</v>
          </cell>
        </row>
        <row r="836">
          <cell r="A836">
            <v>119587</v>
          </cell>
        </row>
        <row r="837">
          <cell r="A837">
            <v>119592</v>
          </cell>
        </row>
        <row r="838">
          <cell r="A838">
            <v>119593</v>
          </cell>
        </row>
        <row r="839">
          <cell r="A839">
            <v>119596</v>
          </cell>
        </row>
        <row r="840">
          <cell r="A840">
            <v>119599</v>
          </cell>
        </row>
        <row r="841">
          <cell r="A841">
            <v>119601</v>
          </cell>
        </row>
        <row r="842">
          <cell r="A842">
            <v>119602</v>
          </cell>
        </row>
        <row r="843">
          <cell r="A843">
            <v>119604</v>
          </cell>
        </row>
        <row r="844">
          <cell r="A844">
            <v>119605</v>
          </cell>
        </row>
        <row r="845">
          <cell r="A845">
            <v>119606</v>
          </cell>
        </row>
        <row r="846">
          <cell r="A846">
            <v>119609</v>
          </cell>
        </row>
        <row r="847">
          <cell r="A847">
            <v>119610</v>
          </cell>
        </row>
        <row r="848">
          <cell r="A848">
            <v>119611</v>
          </cell>
        </row>
        <row r="849">
          <cell r="A849">
            <v>119612</v>
          </cell>
        </row>
        <row r="850">
          <cell r="A850">
            <v>119613</v>
          </cell>
        </row>
        <row r="851">
          <cell r="A851">
            <v>119614</v>
          </cell>
        </row>
        <row r="852">
          <cell r="A852">
            <v>119615</v>
          </cell>
        </row>
        <row r="853">
          <cell r="A853">
            <v>119617</v>
          </cell>
        </row>
        <row r="854">
          <cell r="A854">
            <v>119618</v>
          </cell>
        </row>
        <row r="855">
          <cell r="A855">
            <v>119620</v>
          </cell>
        </row>
        <row r="856">
          <cell r="A856">
            <v>119621</v>
          </cell>
        </row>
        <row r="857">
          <cell r="A857">
            <v>119622</v>
          </cell>
        </row>
        <row r="858">
          <cell r="A858">
            <v>119623</v>
          </cell>
        </row>
        <row r="859">
          <cell r="A859">
            <v>119625</v>
          </cell>
        </row>
        <row r="860">
          <cell r="A860">
            <v>119626</v>
          </cell>
        </row>
        <row r="861">
          <cell r="A861">
            <v>119627</v>
          </cell>
        </row>
        <row r="862">
          <cell r="A862">
            <v>119628</v>
          </cell>
        </row>
        <row r="863">
          <cell r="A863">
            <v>119629</v>
          </cell>
        </row>
        <row r="864">
          <cell r="A864">
            <v>119630</v>
          </cell>
        </row>
        <row r="865">
          <cell r="A865">
            <v>119632</v>
          </cell>
        </row>
        <row r="866">
          <cell r="A866">
            <v>119633</v>
          </cell>
        </row>
        <row r="867">
          <cell r="A867">
            <v>119636</v>
          </cell>
        </row>
        <row r="868">
          <cell r="A868">
            <v>119643</v>
          </cell>
        </row>
        <row r="869">
          <cell r="A869">
            <v>119644</v>
          </cell>
        </row>
        <row r="870">
          <cell r="A870">
            <v>119645</v>
          </cell>
        </row>
        <row r="871">
          <cell r="A871">
            <v>119647</v>
          </cell>
        </row>
        <row r="872">
          <cell r="A872">
            <v>119649</v>
          </cell>
        </row>
        <row r="873">
          <cell r="A873">
            <v>119650</v>
          </cell>
        </row>
        <row r="874">
          <cell r="A874">
            <v>119651</v>
          </cell>
        </row>
        <row r="875">
          <cell r="A875">
            <v>119652</v>
          </cell>
        </row>
        <row r="876">
          <cell r="A876">
            <v>119653</v>
          </cell>
        </row>
        <row r="877">
          <cell r="A877">
            <v>119655</v>
          </cell>
        </row>
        <row r="878">
          <cell r="A878">
            <v>119657</v>
          </cell>
        </row>
        <row r="879">
          <cell r="A879">
            <v>119660</v>
          </cell>
        </row>
        <row r="880">
          <cell r="A880">
            <v>119663</v>
          </cell>
        </row>
        <row r="881">
          <cell r="A881">
            <v>119665</v>
          </cell>
        </row>
        <row r="882">
          <cell r="A882">
            <v>119669</v>
          </cell>
        </row>
        <row r="883">
          <cell r="A883">
            <v>119670</v>
          </cell>
        </row>
        <row r="884">
          <cell r="A884">
            <v>119672</v>
          </cell>
        </row>
        <row r="885">
          <cell r="A885">
            <v>119673</v>
          </cell>
        </row>
        <row r="886">
          <cell r="A886">
            <v>119674</v>
          </cell>
        </row>
        <row r="887">
          <cell r="A887">
            <v>119680</v>
          </cell>
        </row>
        <row r="888">
          <cell r="A888">
            <v>119681</v>
          </cell>
        </row>
        <row r="889">
          <cell r="A889">
            <v>119682</v>
          </cell>
        </row>
        <row r="890">
          <cell r="A890">
            <v>119683</v>
          </cell>
        </row>
        <row r="891">
          <cell r="A891">
            <v>119684</v>
          </cell>
        </row>
        <row r="892">
          <cell r="A892">
            <v>119685</v>
          </cell>
        </row>
        <row r="893">
          <cell r="A893">
            <v>119686</v>
          </cell>
        </row>
        <row r="894">
          <cell r="A894">
            <v>119688</v>
          </cell>
        </row>
        <row r="895">
          <cell r="A895">
            <v>119696</v>
          </cell>
        </row>
        <row r="896">
          <cell r="A896">
            <v>119706</v>
          </cell>
        </row>
        <row r="897">
          <cell r="A897">
            <v>119708</v>
          </cell>
        </row>
        <row r="898">
          <cell r="A898">
            <v>119710</v>
          </cell>
        </row>
        <row r="899">
          <cell r="A899">
            <v>119718</v>
          </cell>
        </row>
        <row r="900">
          <cell r="A900">
            <v>119719</v>
          </cell>
        </row>
        <row r="901">
          <cell r="A901">
            <v>119721</v>
          </cell>
        </row>
        <row r="902">
          <cell r="A902">
            <v>119724</v>
          </cell>
        </row>
        <row r="903">
          <cell r="A903">
            <v>119728</v>
          </cell>
        </row>
        <row r="904">
          <cell r="A904">
            <v>119729</v>
          </cell>
        </row>
        <row r="905">
          <cell r="A905">
            <v>119730</v>
          </cell>
        </row>
        <row r="906">
          <cell r="A906">
            <v>119731</v>
          </cell>
        </row>
        <row r="907">
          <cell r="A907">
            <v>119732</v>
          </cell>
        </row>
        <row r="908">
          <cell r="A908">
            <v>119734</v>
          </cell>
        </row>
        <row r="909">
          <cell r="A909">
            <v>119735</v>
          </cell>
        </row>
        <row r="910">
          <cell r="A910">
            <v>119736</v>
          </cell>
        </row>
        <row r="911">
          <cell r="A911">
            <v>119737</v>
          </cell>
        </row>
        <row r="912">
          <cell r="A912">
            <v>119740</v>
          </cell>
        </row>
        <row r="913">
          <cell r="A913">
            <v>119742</v>
          </cell>
        </row>
        <row r="914">
          <cell r="A914">
            <v>119743</v>
          </cell>
        </row>
        <row r="915">
          <cell r="A915">
            <v>119746</v>
          </cell>
        </row>
        <row r="916">
          <cell r="A916">
            <v>119751</v>
          </cell>
        </row>
        <row r="917">
          <cell r="A917">
            <v>119754</v>
          </cell>
        </row>
        <row r="918">
          <cell r="A918">
            <v>119757</v>
          </cell>
        </row>
        <row r="919">
          <cell r="A919">
            <v>119760</v>
          </cell>
        </row>
        <row r="920">
          <cell r="A920">
            <v>119761</v>
          </cell>
        </row>
        <row r="921">
          <cell r="A921">
            <v>119768</v>
          </cell>
        </row>
        <row r="922">
          <cell r="A922">
            <v>119769</v>
          </cell>
        </row>
        <row r="923">
          <cell r="A923">
            <v>119770</v>
          </cell>
        </row>
        <row r="924">
          <cell r="A924">
            <v>119771</v>
          </cell>
        </row>
        <row r="925">
          <cell r="A925">
            <v>119772</v>
          </cell>
        </row>
        <row r="926">
          <cell r="A926">
            <v>119773</v>
          </cell>
        </row>
        <row r="927">
          <cell r="A927">
            <v>119775</v>
          </cell>
        </row>
        <row r="928">
          <cell r="A928">
            <v>119776</v>
          </cell>
        </row>
        <row r="929">
          <cell r="A929">
            <v>119777</v>
          </cell>
        </row>
        <row r="930">
          <cell r="A930">
            <v>119778</v>
          </cell>
        </row>
        <row r="931">
          <cell r="A931">
            <v>119779</v>
          </cell>
        </row>
        <row r="932">
          <cell r="A932">
            <v>119780</v>
          </cell>
        </row>
        <row r="933">
          <cell r="A933">
            <v>119781</v>
          </cell>
        </row>
        <row r="934">
          <cell r="A934">
            <v>119782</v>
          </cell>
        </row>
        <row r="935">
          <cell r="A935">
            <v>119783</v>
          </cell>
        </row>
        <row r="936">
          <cell r="A936">
            <v>119784</v>
          </cell>
        </row>
        <row r="937">
          <cell r="A937">
            <v>119785</v>
          </cell>
        </row>
        <row r="938">
          <cell r="A938">
            <v>119786</v>
          </cell>
        </row>
        <row r="939">
          <cell r="A939">
            <v>119787</v>
          </cell>
        </row>
        <row r="940">
          <cell r="A940">
            <v>119789</v>
          </cell>
        </row>
        <row r="941">
          <cell r="A941">
            <v>119790</v>
          </cell>
        </row>
        <row r="942">
          <cell r="A942">
            <v>119792</v>
          </cell>
        </row>
        <row r="943">
          <cell r="A943">
            <v>119794</v>
          </cell>
        </row>
        <row r="944">
          <cell r="A944">
            <v>119800</v>
          </cell>
        </row>
        <row r="945">
          <cell r="A945">
            <v>119821</v>
          </cell>
        </row>
        <row r="946">
          <cell r="A946">
            <v>119833</v>
          </cell>
        </row>
        <row r="947">
          <cell r="A947">
            <v>119834</v>
          </cell>
        </row>
        <row r="948">
          <cell r="A948">
            <v>119835</v>
          </cell>
        </row>
        <row r="949">
          <cell r="A949">
            <v>119837</v>
          </cell>
        </row>
        <row r="950">
          <cell r="A950">
            <v>119840</v>
          </cell>
        </row>
        <row r="951">
          <cell r="A951">
            <v>119842</v>
          </cell>
        </row>
        <row r="952">
          <cell r="A952">
            <v>119844</v>
          </cell>
        </row>
        <row r="953">
          <cell r="A953">
            <v>119845</v>
          </cell>
        </row>
        <row r="954">
          <cell r="A954">
            <v>119846</v>
          </cell>
        </row>
        <row r="955">
          <cell r="A955">
            <v>119847</v>
          </cell>
        </row>
        <row r="956">
          <cell r="A956">
            <v>119850</v>
          </cell>
        </row>
        <row r="957">
          <cell r="A957">
            <v>119853</v>
          </cell>
        </row>
        <row r="958">
          <cell r="A958">
            <v>119854</v>
          </cell>
        </row>
        <row r="959">
          <cell r="A959">
            <v>119855</v>
          </cell>
        </row>
        <row r="960">
          <cell r="A960">
            <v>119856</v>
          </cell>
        </row>
        <row r="961">
          <cell r="A961">
            <v>119858</v>
          </cell>
        </row>
        <row r="962">
          <cell r="A962">
            <v>119859</v>
          </cell>
        </row>
        <row r="963">
          <cell r="A963">
            <v>119861</v>
          </cell>
        </row>
        <row r="964">
          <cell r="A964">
            <v>119862</v>
          </cell>
        </row>
        <row r="965">
          <cell r="A965">
            <v>119863</v>
          </cell>
        </row>
        <row r="966">
          <cell r="A966">
            <v>119864</v>
          </cell>
        </row>
        <row r="967">
          <cell r="A967">
            <v>119868</v>
          </cell>
        </row>
        <row r="968">
          <cell r="A968">
            <v>119869</v>
          </cell>
        </row>
        <row r="969">
          <cell r="A969">
            <v>119870</v>
          </cell>
        </row>
        <row r="970">
          <cell r="A970">
            <v>119872</v>
          </cell>
        </row>
        <row r="971">
          <cell r="A971">
            <v>119874</v>
          </cell>
        </row>
        <row r="972">
          <cell r="A972">
            <v>119875</v>
          </cell>
        </row>
        <row r="973">
          <cell r="A973">
            <v>119876</v>
          </cell>
        </row>
        <row r="974">
          <cell r="A974">
            <v>119877</v>
          </cell>
        </row>
        <row r="975">
          <cell r="A975">
            <v>119878</v>
          </cell>
        </row>
        <row r="976">
          <cell r="A976">
            <v>119879</v>
          </cell>
        </row>
        <row r="977">
          <cell r="A977">
            <v>119880</v>
          </cell>
        </row>
        <row r="978">
          <cell r="A978">
            <v>119882</v>
          </cell>
        </row>
        <row r="979">
          <cell r="A979">
            <v>119883</v>
          </cell>
        </row>
        <row r="980">
          <cell r="A980">
            <v>119884</v>
          </cell>
        </row>
        <row r="981">
          <cell r="A981">
            <v>119885</v>
          </cell>
        </row>
        <row r="982">
          <cell r="A982">
            <v>119886</v>
          </cell>
        </row>
        <row r="983">
          <cell r="A983">
            <v>119890</v>
          </cell>
        </row>
        <row r="984">
          <cell r="A984">
            <v>119891</v>
          </cell>
        </row>
        <row r="985">
          <cell r="A985">
            <v>119895</v>
          </cell>
        </row>
        <row r="986">
          <cell r="A986">
            <v>119896</v>
          </cell>
        </row>
        <row r="987">
          <cell r="A987">
            <v>119898</v>
          </cell>
        </row>
        <row r="988">
          <cell r="A988">
            <v>119899</v>
          </cell>
        </row>
        <row r="989">
          <cell r="A989">
            <v>119900</v>
          </cell>
        </row>
        <row r="990">
          <cell r="A990">
            <v>119902</v>
          </cell>
        </row>
        <row r="991">
          <cell r="A991">
            <v>119904</v>
          </cell>
        </row>
        <row r="992">
          <cell r="A992">
            <v>119905</v>
          </cell>
        </row>
        <row r="993">
          <cell r="A993">
            <v>119906</v>
          </cell>
        </row>
        <row r="994">
          <cell r="A994">
            <v>119907</v>
          </cell>
        </row>
        <row r="995">
          <cell r="A995">
            <v>119908</v>
          </cell>
        </row>
        <row r="996">
          <cell r="A996">
            <v>119909</v>
          </cell>
        </row>
        <row r="997">
          <cell r="A997">
            <v>119910</v>
          </cell>
        </row>
        <row r="998">
          <cell r="A998">
            <v>119911</v>
          </cell>
        </row>
        <row r="999">
          <cell r="A999">
            <v>119912</v>
          </cell>
        </row>
        <row r="1000">
          <cell r="A1000">
            <v>119914</v>
          </cell>
        </row>
        <row r="1001">
          <cell r="A1001">
            <v>119925</v>
          </cell>
        </row>
        <row r="1002">
          <cell r="A1002">
            <v>119927</v>
          </cell>
        </row>
        <row r="1003">
          <cell r="A1003">
            <v>119928</v>
          </cell>
        </row>
        <row r="1004">
          <cell r="A1004">
            <v>119929</v>
          </cell>
        </row>
        <row r="1005">
          <cell r="A1005">
            <v>119934</v>
          </cell>
        </row>
        <row r="1006">
          <cell r="A1006">
            <v>119935</v>
          </cell>
        </row>
        <row r="1007">
          <cell r="A1007">
            <v>119937</v>
          </cell>
        </row>
        <row r="1008">
          <cell r="A1008">
            <v>119940</v>
          </cell>
        </row>
        <row r="1009">
          <cell r="A1009">
            <v>119944</v>
          </cell>
        </row>
        <row r="1010">
          <cell r="A1010">
            <v>119948</v>
          </cell>
        </row>
        <row r="1011">
          <cell r="A1011">
            <v>119950</v>
          </cell>
        </row>
        <row r="1012">
          <cell r="A1012">
            <v>119952</v>
          </cell>
        </row>
        <row r="1013">
          <cell r="A1013">
            <v>119953</v>
          </cell>
        </row>
        <row r="1014">
          <cell r="A1014">
            <v>119954</v>
          </cell>
        </row>
        <row r="1015">
          <cell r="A1015">
            <v>119956</v>
          </cell>
        </row>
        <row r="1016">
          <cell r="A1016">
            <v>119959</v>
          </cell>
        </row>
        <row r="1017">
          <cell r="A1017">
            <v>119960</v>
          </cell>
        </row>
        <row r="1018">
          <cell r="A1018">
            <v>119962</v>
          </cell>
        </row>
        <row r="1019">
          <cell r="A1019">
            <v>119963</v>
          </cell>
        </row>
        <row r="1020">
          <cell r="A1020">
            <v>119964</v>
          </cell>
        </row>
        <row r="1021">
          <cell r="A1021">
            <v>119966</v>
          </cell>
        </row>
        <row r="1022">
          <cell r="A1022">
            <v>119969</v>
          </cell>
        </row>
        <row r="1023">
          <cell r="A1023">
            <v>119971</v>
          </cell>
        </row>
        <row r="1024">
          <cell r="A1024">
            <v>119972</v>
          </cell>
        </row>
        <row r="1025">
          <cell r="A1025">
            <v>119973</v>
          </cell>
        </row>
        <row r="1026">
          <cell r="A1026">
            <v>119974</v>
          </cell>
        </row>
        <row r="1027">
          <cell r="A1027">
            <v>119976</v>
          </cell>
        </row>
        <row r="1028">
          <cell r="A1028">
            <v>119979</v>
          </cell>
        </row>
        <row r="1029">
          <cell r="A1029">
            <v>119980</v>
          </cell>
        </row>
        <row r="1030">
          <cell r="A1030">
            <v>119982</v>
          </cell>
        </row>
        <row r="1031">
          <cell r="A1031">
            <v>119986</v>
          </cell>
        </row>
        <row r="1032">
          <cell r="A1032">
            <v>119990</v>
          </cell>
        </row>
        <row r="1033">
          <cell r="A1033">
            <v>119992</v>
          </cell>
        </row>
        <row r="1034">
          <cell r="A1034">
            <v>119994</v>
          </cell>
        </row>
        <row r="1035">
          <cell r="A1035">
            <v>119995</v>
          </cell>
        </row>
        <row r="1036">
          <cell r="A1036">
            <v>119996</v>
          </cell>
        </row>
        <row r="1037">
          <cell r="A1037">
            <v>119998</v>
          </cell>
        </row>
        <row r="1038">
          <cell r="A1038">
            <v>120000</v>
          </cell>
        </row>
        <row r="1039">
          <cell r="A1039">
            <v>120002</v>
          </cell>
        </row>
        <row r="1040">
          <cell r="A1040">
            <v>120003</v>
          </cell>
        </row>
        <row r="1041">
          <cell r="A1041">
            <v>120005</v>
          </cell>
        </row>
        <row r="1042">
          <cell r="A1042">
            <v>120006</v>
          </cell>
        </row>
        <row r="1043">
          <cell r="A1043">
            <v>120009</v>
          </cell>
        </row>
        <row r="1044">
          <cell r="A1044">
            <v>120011</v>
          </cell>
        </row>
        <row r="1045">
          <cell r="A1045">
            <v>120013</v>
          </cell>
        </row>
        <row r="1046">
          <cell r="A1046">
            <v>120017</v>
          </cell>
        </row>
        <row r="1047">
          <cell r="A1047">
            <v>120018</v>
          </cell>
        </row>
        <row r="1048">
          <cell r="A1048">
            <v>120028</v>
          </cell>
        </row>
        <row r="1049">
          <cell r="A1049">
            <v>120033</v>
          </cell>
        </row>
        <row r="1050">
          <cell r="A1050">
            <v>120034</v>
          </cell>
        </row>
        <row r="1051">
          <cell r="A1051">
            <v>120036</v>
          </cell>
        </row>
        <row r="1052">
          <cell r="A1052">
            <v>120038</v>
          </cell>
        </row>
        <row r="1053">
          <cell r="A1053">
            <v>120040</v>
          </cell>
        </row>
        <row r="1054">
          <cell r="A1054">
            <v>120043</v>
          </cell>
        </row>
        <row r="1055">
          <cell r="A1055">
            <v>120044</v>
          </cell>
        </row>
        <row r="1056">
          <cell r="A1056">
            <v>120045</v>
          </cell>
        </row>
        <row r="1057">
          <cell r="A1057">
            <v>120046</v>
          </cell>
        </row>
        <row r="1058">
          <cell r="A1058">
            <v>120047</v>
          </cell>
        </row>
        <row r="1059">
          <cell r="A1059">
            <v>120048</v>
          </cell>
        </row>
        <row r="1060">
          <cell r="A1060">
            <v>120049</v>
          </cell>
        </row>
        <row r="1061">
          <cell r="A1061">
            <v>120052</v>
          </cell>
        </row>
        <row r="1062">
          <cell r="A1062">
            <v>120053</v>
          </cell>
        </row>
        <row r="1063">
          <cell r="A1063">
            <v>120055</v>
          </cell>
        </row>
        <row r="1064">
          <cell r="A1064">
            <v>120057</v>
          </cell>
        </row>
        <row r="1065">
          <cell r="A1065">
            <v>120058</v>
          </cell>
        </row>
        <row r="1066">
          <cell r="A1066">
            <v>120060</v>
          </cell>
        </row>
        <row r="1067">
          <cell r="A1067">
            <v>120063</v>
          </cell>
        </row>
        <row r="1068">
          <cell r="A1068">
            <v>120066</v>
          </cell>
        </row>
        <row r="1069">
          <cell r="A1069">
            <v>120071</v>
          </cell>
        </row>
        <row r="1070">
          <cell r="A1070">
            <v>120072</v>
          </cell>
        </row>
        <row r="1071">
          <cell r="A1071">
            <v>120075</v>
          </cell>
        </row>
        <row r="1072">
          <cell r="A1072">
            <v>120077</v>
          </cell>
        </row>
        <row r="1073">
          <cell r="A1073">
            <v>120078</v>
          </cell>
        </row>
        <row r="1074">
          <cell r="A1074">
            <v>120082</v>
          </cell>
        </row>
        <row r="1075">
          <cell r="A1075">
            <v>120083</v>
          </cell>
        </row>
        <row r="1076">
          <cell r="A1076">
            <v>120084</v>
          </cell>
        </row>
        <row r="1077">
          <cell r="A1077">
            <v>120085</v>
          </cell>
        </row>
        <row r="1078">
          <cell r="A1078">
            <v>120086</v>
          </cell>
        </row>
        <row r="1079">
          <cell r="A1079">
            <v>120087</v>
          </cell>
        </row>
        <row r="1080">
          <cell r="A1080">
            <v>120088</v>
          </cell>
        </row>
        <row r="1081">
          <cell r="A1081">
            <v>120089</v>
          </cell>
        </row>
        <row r="1082">
          <cell r="A1082">
            <v>120090</v>
          </cell>
        </row>
        <row r="1083">
          <cell r="A1083">
            <v>120091</v>
          </cell>
        </row>
        <row r="1084">
          <cell r="A1084">
            <v>120092</v>
          </cell>
        </row>
        <row r="1085">
          <cell r="A1085">
            <v>120093</v>
          </cell>
        </row>
        <row r="1086">
          <cell r="A1086">
            <v>120094</v>
          </cell>
        </row>
        <row r="1087">
          <cell r="A1087">
            <v>120097</v>
          </cell>
        </row>
        <row r="1088">
          <cell r="A1088">
            <v>120099</v>
          </cell>
        </row>
        <row r="1089">
          <cell r="A1089">
            <v>120100</v>
          </cell>
        </row>
        <row r="1090">
          <cell r="A1090">
            <v>120101</v>
          </cell>
        </row>
        <row r="1091">
          <cell r="A1091">
            <v>120104</v>
          </cell>
        </row>
        <row r="1092">
          <cell r="A1092">
            <v>120107</v>
          </cell>
        </row>
        <row r="1093">
          <cell r="A1093">
            <v>120109</v>
          </cell>
        </row>
        <row r="1094">
          <cell r="A1094">
            <v>120110</v>
          </cell>
        </row>
        <row r="1095">
          <cell r="A1095">
            <v>120112</v>
          </cell>
        </row>
        <row r="1096">
          <cell r="A1096">
            <v>120117</v>
          </cell>
        </row>
        <row r="1097">
          <cell r="A1097">
            <v>120119</v>
          </cell>
        </row>
        <row r="1098">
          <cell r="A1098">
            <v>120121</v>
          </cell>
        </row>
        <row r="1099">
          <cell r="A1099">
            <v>120123</v>
          </cell>
        </row>
        <row r="1100">
          <cell r="A1100">
            <v>120124</v>
          </cell>
        </row>
        <row r="1101">
          <cell r="A1101">
            <v>120131</v>
          </cell>
        </row>
        <row r="1102">
          <cell r="A1102">
            <v>120133</v>
          </cell>
        </row>
        <row r="1103">
          <cell r="A1103">
            <v>120138</v>
          </cell>
        </row>
        <row r="1104">
          <cell r="A1104">
            <v>120139</v>
          </cell>
        </row>
        <row r="1105">
          <cell r="A1105">
            <v>120140</v>
          </cell>
        </row>
        <row r="1106">
          <cell r="A1106">
            <v>120141</v>
          </cell>
        </row>
        <row r="1107">
          <cell r="A1107">
            <v>120143</v>
          </cell>
        </row>
        <row r="1108">
          <cell r="A1108">
            <v>120144</v>
          </cell>
        </row>
        <row r="1109">
          <cell r="A1109">
            <v>120145</v>
          </cell>
        </row>
        <row r="1110">
          <cell r="A1110">
            <v>120152</v>
          </cell>
        </row>
        <row r="1111">
          <cell r="A1111">
            <v>120154</v>
          </cell>
        </row>
        <row r="1112">
          <cell r="A1112">
            <v>120156</v>
          </cell>
        </row>
        <row r="1113">
          <cell r="A1113">
            <v>120157</v>
          </cell>
        </row>
        <row r="1114">
          <cell r="A1114">
            <v>120158</v>
          </cell>
        </row>
        <row r="1115">
          <cell r="A1115">
            <v>120159</v>
          </cell>
        </row>
        <row r="1116">
          <cell r="A1116">
            <v>120160</v>
          </cell>
        </row>
        <row r="1117">
          <cell r="A1117">
            <v>120161</v>
          </cell>
        </row>
        <row r="1118">
          <cell r="A1118">
            <v>120162</v>
          </cell>
        </row>
        <row r="1119">
          <cell r="A1119">
            <v>120163</v>
          </cell>
        </row>
        <row r="1120">
          <cell r="A1120">
            <v>120164</v>
          </cell>
        </row>
        <row r="1121">
          <cell r="A1121">
            <v>120166</v>
          </cell>
        </row>
        <row r="1122">
          <cell r="A1122">
            <v>120167</v>
          </cell>
        </row>
        <row r="1123">
          <cell r="A1123">
            <v>120169</v>
          </cell>
        </row>
        <row r="1124">
          <cell r="A1124">
            <v>120171</v>
          </cell>
        </row>
        <row r="1125">
          <cell r="A1125">
            <v>120176</v>
          </cell>
        </row>
        <row r="1126">
          <cell r="A1126">
            <v>120177</v>
          </cell>
        </row>
        <row r="1127">
          <cell r="A1127">
            <v>120178</v>
          </cell>
        </row>
        <row r="1128">
          <cell r="A1128">
            <v>120181</v>
          </cell>
        </row>
        <row r="1129">
          <cell r="A1129">
            <v>120184</v>
          </cell>
        </row>
        <row r="1130">
          <cell r="A1130">
            <v>120186</v>
          </cell>
        </row>
        <row r="1131">
          <cell r="A1131">
            <v>120188</v>
          </cell>
        </row>
        <row r="1132">
          <cell r="A1132">
            <v>120190</v>
          </cell>
        </row>
        <row r="1133">
          <cell r="A1133">
            <v>120198</v>
          </cell>
        </row>
        <row r="1134">
          <cell r="A1134">
            <v>120199</v>
          </cell>
        </row>
        <row r="1135">
          <cell r="A1135">
            <v>120204</v>
          </cell>
        </row>
        <row r="1136">
          <cell r="A1136">
            <v>120205</v>
          </cell>
        </row>
        <row r="1137">
          <cell r="A1137">
            <v>120206</v>
          </cell>
        </row>
        <row r="1138">
          <cell r="A1138">
            <v>120213</v>
          </cell>
        </row>
        <row r="1139">
          <cell r="A1139">
            <v>120215</v>
          </cell>
        </row>
        <row r="1140">
          <cell r="A1140">
            <v>120219</v>
          </cell>
        </row>
        <row r="1141">
          <cell r="A1141">
            <v>120221</v>
          </cell>
        </row>
        <row r="1142">
          <cell r="A1142">
            <v>120223</v>
          </cell>
        </row>
        <row r="1143">
          <cell r="A1143">
            <v>120224</v>
          </cell>
        </row>
        <row r="1144">
          <cell r="A1144">
            <v>120225</v>
          </cell>
        </row>
        <row r="1145">
          <cell r="A1145">
            <v>120227</v>
          </cell>
        </row>
        <row r="1146">
          <cell r="A1146">
            <v>120230</v>
          </cell>
        </row>
        <row r="1147">
          <cell r="A1147">
            <v>120233</v>
          </cell>
        </row>
        <row r="1148">
          <cell r="A1148">
            <v>120235</v>
          </cell>
        </row>
        <row r="1149">
          <cell r="A1149">
            <v>120236</v>
          </cell>
        </row>
        <row r="1150">
          <cell r="A1150">
            <v>120240</v>
          </cell>
        </row>
        <row r="1151">
          <cell r="A1151">
            <v>120241</v>
          </cell>
        </row>
        <row r="1152">
          <cell r="A1152">
            <v>120243</v>
          </cell>
        </row>
        <row r="1153">
          <cell r="A1153">
            <v>120248</v>
          </cell>
        </row>
        <row r="1154">
          <cell r="A1154">
            <v>120250</v>
          </cell>
        </row>
        <row r="1155">
          <cell r="A1155">
            <v>120251</v>
          </cell>
        </row>
        <row r="1156">
          <cell r="A1156">
            <v>120252</v>
          </cell>
        </row>
        <row r="1157">
          <cell r="A1157">
            <v>120254</v>
          </cell>
        </row>
        <row r="1158">
          <cell r="A1158">
            <v>120256</v>
          </cell>
        </row>
        <row r="1159">
          <cell r="A1159">
            <v>120259</v>
          </cell>
        </row>
        <row r="1160">
          <cell r="A1160">
            <v>120260</v>
          </cell>
        </row>
        <row r="1161">
          <cell r="A1161">
            <v>120261</v>
          </cell>
        </row>
        <row r="1162">
          <cell r="A1162">
            <v>120263</v>
          </cell>
        </row>
        <row r="1163">
          <cell r="A1163">
            <v>120264</v>
          </cell>
        </row>
        <row r="1164">
          <cell r="A1164">
            <v>120267</v>
          </cell>
        </row>
        <row r="1165">
          <cell r="A1165">
            <v>120270</v>
          </cell>
        </row>
        <row r="1166">
          <cell r="A1166">
            <v>120274</v>
          </cell>
        </row>
        <row r="1167">
          <cell r="A1167">
            <v>120275</v>
          </cell>
        </row>
        <row r="1168">
          <cell r="A1168">
            <v>120276</v>
          </cell>
        </row>
        <row r="1169">
          <cell r="A1169">
            <v>120279</v>
          </cell>
        </row>
        <row r="1170">
          <cell r="A1170">
            <v>120280</v>
          </cell>
        </row>
        <row r="1171">
          <cell r="A1171">
            <v>120282</v>
          </cell>
        </row>
        <row r="1172">
          <cell r="A1172">
            <v>120285</v>
          </cell>
        </row>
        <row r="1173">
          <cell r="A1173">
            <v>120287</v>
          </cell>
        </row>
        <row r="1174">
          <cell r="A1174">
            <v>120288</v>
          </cell>
        </row>
        <row r="1175">
          <cell r="A1175">
            <v>120289</v>
          </cell>
        </row>
        <row r="1176">
          <cell r="A1176">
            <v>120294</v>
          </cell>
        </row>
        <row r="1177">
          <cell r="A1177">
            <v>120299</v>
          </cell>
        </row>
        <row r="1178">
          <cell r="A1178">
            <v>120302</v>
          </cell>
        </row>
        <row r="1179">
          <cell r="A1179">
            <v>120305</v>
          </cell>
        </row>
        <row r="1180">
          <cell r="A1180">
            <v>120306</v>
          </cell>
        </row>
        <row r="1181">
          <cell r="A1181">
            <v>120308</v>
          </cell>
        </row>
        <row r="1182">
          <cell r="A1182">
            <v>120309</v>
          </cell>
        </row>
        <row r="1183">
          <cell r="A1183">
            <v>120310</v>
          </cell>
        </row>
        <row r="1184">
          <cell r="A1184">
            <v>120312</v>
          </cell>
        </row>
        <row r="1185">
          <cell r="A1185">
            <v>120313</v>
          </cell>
        </row>
        <row r="1186">
          <cell r="A1186">
            <v>120316</v>
          </cell>
        </row>
        <row r="1187">
          <cell r="A1187">
            <v>120319</v>
          </cell>
        </row>
        <row r="1188">
          <cell r="A1188">
            <v>120321</v>
          </cell>
        </row>
        <row r="1189">
          <cell r="A1189">
            <v>120322</v>
          </cell>
        </row>
        <row r="1190">
          <cell r="A1190">
            <v>120325</v>
          </cell>
        </row>
        <row r="1191">
          <cell r="A1191">
            <v>120328</v>
          </cell>
        </row>
        <row r="1192">
          <cell r="A1192">
            <v>120335</v>
          </cell>
        </row>
        <row r="1193">
          <cell r="A1193">
            <v>120342</v>
          </cell>
        </row>
        <row r="1194">
          <cell r="A1194">
            <v>120343</v>
          </cell>
        </row>
        <row r="1195">
          <cell r="A1195">
            <v>120344</v>
          </cell>
        </row>
        <row r="1196">
          <cell r="A1196">
            <v>120345</v>
          </cell>
        </row>
        <row r="1197">
          <cell r="A1197">
            <v>120347</v>
          </cell>
        </row>
        <row r="1198">
          <cell r="A1198">
            <v>120348</v>
          </cell>
        </row>
        <row r="1199">
          <cell r="A1199">
            <v>120350</v>
          </cell>
        </row>
        <row r="1200">
          <cell r="A1200">
            <v>120352</v>
          </cell>
        </row>
        <row r="1201">
          <cell r="A1201">
            <v>120355</v>
          </cell>
        </row>
        <row r="1202">
          <cell r="A1202">
            <v>120358</v>
          </cell>
        </row>
        <row r="1203">
          <cell r="A1203">
            <v>120359</v>
          </cell>
        </row>
        <row r="1204">
          <cell r="A1204">
            <v>120363</v>
          </cell>
        </row>
        <row r="1205">
          <cell r="A1205">
            <v>120367</v>
          </cell>
        </row>
        <row r="1206">
          <cell r="A1206">
            <v>120371</v>
          </cell>
        </row>
        <row r="1207">
          <cell r="A1207">
            <v>120372</v>
          </cell>
        </row>
        <row r="1208">
          <cell r="A1208">
            <v>120373</v>
          </cell>
        </row>
        <row r="1209">
          <cell r="A1209">
            <v>120377</v>
          </cell>
        </row>
        <row r="1210">
          <cell r="A1210">
            <v>120378</v>
          </cell>
        </row>
        <row r="1211">
          <cell r="A1211">
            <v>120384</v>
          </cell>
        </row>
        <row r="1212">
          <cell r="A1212">
            <v>120385</v>
          </cell>
        </row>
        <row r="1213">
          <cell r="A1213">
            <v>120387</v>
          </cell>
        </row>
        <row r="1214">
          <cell r="A1214">
            <v>120389</v>
          </cell>
        </row>
        <row r="1215">
          <cell r="A1215">
            <v>120400</v>
          </cell>
        </row>
        <row r="1216">
          <cell r="A1216">
            <v>120402</v>
          </cell>
        </row>
        <row r="1217">
          <cell r="A1217">
            <v>120403</v>
          </cell>
        </row>
        <row r="1218">
          <cell r="A1218">
            <v>120405</v>
          </cell>
        </row>
        <row r="1219">
          <cell r="A1219">
            <v>120408</v>
          </cell>
        </row>
        <row r="1220">
          <cell r="A1220">
            <v>120411</v>
          </cell>
        </row>
        <row r="1221">
          <cell r="A1221">
            <v>120415</v>
          </cell>
        </row>
        <row r="1222">
          <cell r="A1222">
            <v>120416</v>
          </cell>
        </row>
        <row r="1223">
          <cell r="A1223">
            <v>120418</v>
          </cell>
        </row>
        <row r="1224">
          <cell r="A1224">
            <v>120421</v>
          </cell>
        </row>
        <row r="1225">
          <cell r="A1225">
            <v>120423</v>
          </cell>
        </row>
        <row r="1226">
          <cell r="A1226">
            <v>120424</v>
          </cell>
        </row>
        <row r="1227">
          <cell r="A1227">
            <v>120427</v>
          </cell>
        </row>
        <row r="1228">
          <cell r="A1228">
            <v>120429</v>
          </cell>
        </row>
        <row r="1229">
          <cell r="A1229">
            <v>120432</v>
          </cell>
        </row>
        <row r="1230">
          <cell r="A1230">
            <v>120444</v>
          </cell>
        </row>
        <row r="1231">
          <cell r="A1231">
            <v>120446</v>
          </cell>
        </row>
        <row r="1232">
          <cell r="A1232">
            <v>120447</v>
          </cell>
        </row>
        <row r="1233">
          <cell r="A1233">
            <v>120451</v>
          </cell>
        </row>
        <row r="1234">
          <cell r="A1234">
            <v>120454</v>
          </cell>
        </row>
        <row r="1235">
          <cell r="A1235">
            <v>120455</v>
          </cell>
        </row>
        <row r="1236">
          <cell r="A1236">
            <v>120457</v>
          </cell>
        </row>
        <row r="1237">
          <cell r="A1237">
            <v>120458</v>
          </cell>
        </row>
        <row r="1238">
          <cell r="A1238">
            <v>120459</v>
          </cell>
        </row>
        <row r="1239">
          <cell r="A1239">
            <v>120460</v>
          </cell>
        </row>
        <row r="1240">
          <cell r="A1240">
            <v>120463</v>
          </cell>
        </row>
        <row r="1241">
          <cell r="A1241">
            <v>120466</v>
          </cell>
        </row>
        <row r="1242">
          <cell r="A1242">
            <v>120471</v>
          </cell>
        </row>
        <row r="1243">
          <cell r="A1243">
            <v>120472</v>
          </cell>
        </row>
        <row r="1244">
          <cell r="A1244">
            <v>120480</v>
          </cell>
        </row>
        <row r="1245">
          <cell r="A1245">
            <v>120482</v>
          </cell>
        </row>
        <row r="1246">
          <cell r="A1246">
            <v>120484</v>
          </cell>
        </row>
        <row r="1247">
          <cell r="A1247">
            <v>120485</v>
          </cell>
        </row>
        <row r="1248">
          <cell r="A1248">
            <v>120486</v>
          </cell>
        </row>
        <row r="1249">
          <cell r="A1249">
            <v>120488</v>
          </cell>
        </row>
        <row r="1250">
          <cell r="A1250">
            <v>120489</v>
          </cell>
        </row>
        <row r="1251">
          <cell r="A1251">
            <v>120495</v>
          </cell>
        </row>
        <row r="1252">
          <cell r="A1252">
            <v>120501</v>
          </cell>
        </row>
        <row r="1253">
          <cell r="A1253">
            <v>120503</v>
          </cell>
        </row>
        <row r="1254">
          <cell r="A1254">
            <v>120508</v>
          </cell>
        </row>
        <row r="1255">
          <cell r="A1255">
            <v>120513</v>
          </cell>
        </row>
        <row r="1256">
          <cell r="A1256">
            <v>120514</v>
          </cell>
        </row>
        <row r="1257">
          <cell r="A1257">
            <v>120515</v>
          </cell>
        </row>
        <row r="1258">
          <cell r="A1258">
            <v>120516</v>
          </cell>
        </row>
        <row r="1259">
          <cell r="A1259">
            <v>120517</v>
          </cell>
        </row>
        <row r="1260">
          <cell r="A1260">
            <v>120519</v>
          </cell>
        </row>
        <row r="1261">
          <cell r="A1261">
            <v>120522</v>
          </cell>
        </row>
        <row r="1262">
          <cell r="A1262">
            <v>120525</v>
          </cell>
        </row>
        <row r="1263">
          <cell r="A1263">
            <v>120526</v>
          </cell>
        </row>
        <row r="1264">
          <cell r="A1264">
            <v>120533</v>
          </cell>
        </row>
        <row r="1265">
          <cell r="A1265">
            <v>120535</v>
          </cell>
        </row>
        <row r="1266">
          <cell r="A1266">
            <v>120540</v>
          </cell>
        </row>
        <row r="1267">
          <cell r="A1267">
            <v>120542</v>
          </cell>
        </row>
        <row r="1268">
          <cell r="A1268">
            <v>120544</v>
          </cell>
        </row>
        <row r="1269">
          <cell r="A1269">
            <v>120546</v>
          </cell>
        </row>
        <row r="1270">
          <cell r="A1270">
            <v>120551</v>
          </cell>
        </row>
        <row r="1271">
          <cell r="A1271">
            <v>120553</v>
          </cell>
        </row>
        <row r="1272">
          <cell r="A1272">
            <v>120554</v>
          </cell>
        </row>
        <row r="1273">
          <cell r="A1273">
            <v>120558</v>
          </cell>
        </row>
        <row r="1274">
          <cell r="A1274">
            <v>120562</v>
          </cell>
        </row>
        <row r="1275">
          <cell r="A1275">
            <v>120567</v>
          </cell>
        </row>
        <row r="1276">
          <cell r="A1276">
            <v>120571</v>
          </cell>
        </row>
        <row r="1277">
          <cell r="A1277">
            <v>120575</v>
          </cell>
        </row>
        <row r="1278">
          <cell r="A1278">
            <v>120578</v>
          </cell>
        </row>
        <row r="1279">
          <cell r="A1279">
            <v>120583</v>
          </cell>
        </row>
        <row r="1280">
          <cell r="A1280">
            <v>120589</v>
          </cell>
        </row>
        <row r="1281">
          <cell r="A1281">
            <v>120591</v>
          </cell>
        </row>
        <row r="1282">
          <cell r="A1282">
            <v>120594</v>
          </cell>
        </row>
        <row r="1283">
          <cell r="A1283">
            <v>120596</v>
          </cell>
        </row>
        <row r="1284">
          <cell r="A1284">
            <v>120602</v>
          </cell>
        </row>
        <row r="1285">
          <cell r="A1285">
            <v>120603</v>
          </cell>
        </row>
        <row r="1286">
          <cell r="A1286">
            <v>120606</v>
          </cell>
        </row>
        <row r="1287">
          <cell r="A1287">
            <v>120610</v>
          </cell>
        </row>
        <row r="1288">
          <cell r="A1288">
            <v>120624</v>
          </cell>
        </row>
        <row r="1289">
          <cell r="A1289">
            <v>120626</v>
          </cell>
        </row>
        <row r="1290">
          <cell r="A1290">
            <v>120628</v>
          </cell>
        </row>
        <row r="1291">
          <cell r="A1291">
            <v>120630</v>
          </cell>
        </row>
        <row r="1292">
          <cell r="A1292">
            <v>120632</v>
          </cell>
        </row>
        <row r="1293">
          <cell r="A1293">
            <v>120633</v>
          </cell>
        </row>
        <row r="1294">
          <cell r="A1294">
            <v>120634</v>
          </cell>
        </row>
        <row r="1295">
          <cell r="A1295">
            <v>120636</v>
          </cell>
        </row>
        <row r="1296">
          <cell r="A1296">
            <v>120641</v>
          </cell>
        </row>
        <row r="1297">
          <cell r="A1297">
            <v>120646</v>
          </cell>
        </row>
        <row r="1298">
          <cell r="A1298">
            <v>120647</v>
          </cell>
        </row>
        <row r="1299">
          <cell r="A1299">
            <v>120662</v>
          </cell>
        </row>
        <row r="1300">
          <cell r="A1300">
            <v>120664</v>
          </cell>
        </row>
        <row r="1301">
          <cell r="A1301">
            <v>120665</v>
          </cell>
        </row>
        <row r="1302">
          <cell r="A1302">
            <v>120667</v>
          </cell>
        </row>
        <row r="1303">
          <cell r="A1303">
            <v>120669</v>
          </cell>
        </row>
        <row r="1304">
          <cell r="A1304">
            <v>120674</v>
          </cell>
        </row>
        <row r="1305">
          <cell r="A1305">
            <v>120675</v>
          </cell>
        </row>
        <row r="1306">
          <cell r="A1306">
            <v>120678</v>
          </cell>
        </row>
        <row r="1307">
          <cell r="A1307">
            <v>120679</v>
          </cell>
        </row>
        <row r="1308">
          <cell r="A1308">
            <v>120683</v>
          </cell>
        </row>
        <row r="1309">
          <cell r="A1309">
            <v>120689</v>
          </cell>
        </row>
        <row r="1310">
          <cell r="A1310">
            <v>120690</v>
          </cell>
        </row>
        <row r="1311">
          <cell r="A1311">
            <v>120691</v>
          </cell>
        </row>
        <row r="1312">
          <cell r="A1312">
            <v>120693</v>
          </cell>
        </row>
        <row r="1313">
          <cell r="A1313">
            <v>120695</v>
          </cell>
        </row>
        <row r="1314">
          <cell r="A1314">
            <v>120696</v>
          </cell>
        </row>
        <row r="1315">
          <cell r="A1315">
            <v>120700</v>
          </cell>
        </row>
        <row r="1316">
          <cell r="A1316">
            <v>120701</v>
          </cell>
        </row>
        <row r="1317">
          <cell r="A1317">
            <v>120702</v>
          </cell>
        </row>
        <row r="1318">
          <cell r="A1318">
            <v>120705</v>
          </cell>
        </row>
        <row r="1319">
          <cell r="A1319">
            <v>120706</v>
          </cell>
        </row>
        <row r="1320">
          <cell r="A1320">
            <v>120707</v>
          </cell>
        </row>
        <row r="1321">
          <cell r="A1321">
            <v>120708</v>
          </cell>
        </row>
        <row r="1322">
          <cell r="A1322">
            <v>120709</v>
          </cell>
        </row>
        <row r="1323">
          <cell r="A1323">
            <v>120710</v>
          </cell>
        </row>
        <row r="1324">
          <cell r="A1324">
            <v>120714</v>
          </cell>
        </row>
        <row r="1325">
          <cell r="A1325">
            <v>120717</v>
          </cell>
        </row>
        <row r="1326">
          <cell r="A1326">
            <v>120719</v>
          </cell>
        </row>
        <row r="1327">
          <cell r="A1327">
            <v>120720</v>
          </cell>
        </row>
        <row r="1328">
          <cell r="A1328">
            <v>120721</v>
          </cell>
        </row>
        <row r="1329">
          <cell r="A1329">
            <v>120732</v>
          </cell>
        </row>
        <row r="1330">
          <cell r="A1330">
            <v>120739</v>
          </cell>
        </row>
        <row r="1331">
          <cell r="A1331">
            <v>120740</v>
          </cell>
        </row>
        <row r="1332">
          <cell r="A1332">
            <v>120742</v>
          </cell>
        </row>
        <row r="1333">
          <cell r="A1333">
            <v>120745</v>
          </cell>
        </row>
        <row r="1334">
          <cell r="A1334">
            <v>120748</v>
          </cell>
        </row>
        <row r="1335">
          <cell r="A1335">
            <v>120749</v>
          </cell>
        </row>
        <row r="1336">
          <cell r="A1336">
            <v>120752</v>
          </cell>
        </row>
        <row r="1337">
          <cell r="A1337">
            <v>120754</v>
          </cell>
        </row>
        <row r="1338">
          <cell r="A1338">
            <v>120756</v>
          </cell>
        </row>
        <row r="1339">
          <cell r="A1339">
            <v>120758</v>
          </cell>
        </row>
        <row r="1340">
          <cell r="A1340">
            <v>120765</v>
          </cell>
        </row>
        <row r="1341">
          <cell r="A1341">
            <v>120766</v>
          </cell>
        </row>
        <row r="1342">
          <cell r="A1342">
            <v>120767</v>
          </cell>
        </row>
        <row r="1343">
          <cell r="A1343">
            <v>120779</v>
          </cell>
        </row>
        <row r="1344">
          <cell r="A1344">
            <v>120781</v>
          </cell>
        </row>
        <row r="1345">
          <cell r="A1345">
            <v>120785</v>
          </cell>
        </row>
        <row r="1346">
          <cell r="A1346">
            <v>120789</v>
          </cell>
        </row>
        <row r="1347">
          <cell r="A1347">
            <v>120792</v>
          </cell>
        </row>
        <row r="1348">
          <cell r="A1348">
            <v>120797</v>
          </cell>
        </row>
        <row r="1349">
          <cell r="A1349">
            <v>120800</v>
          </cell>
        </row>
        <row r="1350">
          <cell r="A1350">
            <v>120801</v>
          </cell>
        </row>
        <row r="1351">
          <cell r="A1351">
            <v>120802</v>
          </cell>
        </row>
        <row r="1352">
          <cell r="A1352">
            <v>120803</v>
          </cell>
        </row>
        <row r="1353">
          <cell r="A1353">
            <v>120804</v>
          </cell>
        </row>
        <row r="1354">
          <cell r="A1354">
            <v>120806</v>
          </cell>
        </row>
        <row r="1355">
          <cell r="A1355">
            <v>120807</v>
          </cell>
        </row>
        <row r="1356">
          <cell r="A1356">
            <v>120810</v>
          </cell>
        </row>
        <row r="1357">
          <cell r="A1357">
            <v>120813</v>
          </cell>
        </row>
        <row r="1358">
          <cell r="A1358">
            <v>120815</v>
          </cell>
        </row>
        <row r="1359">
          <cell r="A1359">
            <v>120817</v>
          </cell>
        </row>
        <row r="1360">
          <cell r="A1360">
            <v>120818</v>
          </cell>
        </row>
        <row r="1361">
          <cell r="A1361">
            <v>120821</v>
          </cell>
        </row>
        <row r="1362">
          <cell r="A1362">
            <v>120822</v>
          </cell>
        </row>
        <row r="1363">
          <cell r="A1363">
            <v>120826</v>
          </cell>
        </row>
        <row r="1364">
          <cell r="A1364">
            <v>120831</v>
          </cell>
        </row>
        <row r="1365">
          <cell r="A1365">
            <v>120834</v>
          </cell>
        </row>
        <row r="1366">
          <cell r="A1366">
            <v>120837</v>
          </cell>
        </row>
        <row r="1367">
          <cell r="A1367">
            <v>120838</v>
          </cell>
        </row>
        <row r="1368">
          <cell r="A1368">
            <v>120840</v>
          </cell>
        </row>
        <row r="1369">
          <cell r="A1369">
            <v>120842</v>
          </cell>
        </row>
        <row r="1370">
          <cell r="A1370">
            <v>120845</v>
          </cell>
        </row>
        <row r="1371">
          <cell r="A1371">
            <v>120848</v>
          </cell>
        </row>
        <row r="1372">
          <cell r="A1372">
            <v>120853</v>
          </cell>
        </row>
        <row r="1373">
          <cell r="A1373">
            <v>120854</v>
          </cell>
        </row>
        <row r="1374">
          <cell r="A1374">
            <v>120857</v>
          </cell>
        </row>
        <row r="1375">
          <cell r="A1375">
            <v>120864</v>
          </cell>
        </row>
        <row r="1376">
          <cell r="A1376">
            <v>120865</v>
          </cell>
        </row>
        <row r="1377">
          <cell r="A1377">
            <v>120867</v>
          </cell>
        </row>
        <row r="1378">
          <cell r="A1378">
            <v>120870</v>
          </cell>
        </row>
        <row r="1379">
          <cell r="A1379">
            <v>120871</v>
          </cell>
        </row>
        <row r="1380">
          <cell r="A1380">
            <v>120872</v>
          </cell>
        </row>
        <row r="1381">
          <cell r="A1381">
            <v>120873</v>
          </cell>
        </row>
        <row r="1382">
          <cell r="A1382">
            <v>120877</v>
          </cell>
        </row>
        <row r="1383">
          <cell r="A1383">
            <v>120880</v>
          </cell>
        </row>
        <row r="1384">
          <cell r="A1384">
            <v>120883</v>
          </cell>
        </row>
        <row r="1385">
          <cell r="A1385">
            <v>120885</v>
          </cell>
        </row>
        <row r="1386">
          <cell r="A1386">
            <v>120886</v>
          </cell>
        </row>
        <row r="1387">
          <cell r="A1387">
            <v>120888</v>
          </cell>
        </row>
        <row r="1388">
          <cell r="A1388">
            <v>120889</v>
          </cell>
        </row>
        <row r="1389">
          <cell r="A1389">
            <v>120896</v>
          </cell>
        </row>
        <row r="1390">
          <cell r="A1390">
            <v>120899</v>
          </cell>
        </row>
        <row r="1391">
          <cell r="A1391">
            <v>120900</v>
          </cell>
        </row>
        <row r="1392">
          <cell r="A1392">
            <v>120903</v>
          </cell>
        </row>
        <row r="1393">
          <cell r="A1393">
            <v>120904</v>
          </cell>
        </row>
        <row r="1394">
          <cell r="A1394">
            <v>120908</v>
          </cell>
        </row>
        <row r="1395">
          <cell r="A1395">
            <v>120910</v>
          </cell>
        </row>
        <row r="1396">
          <cell r="A1396">
            <v>120913</v>
          </cell>
        </row>
        <row r="1397">
          <cell r="A1397">
            <v>120914</v>
          </cell>
        </row>
        <row r="1398">
          <cell r="A1398">
            <v>120915</v>
          </cell>
        </row>
        <row r="1399">
          <cell r="A1399">
            <v>120916</v>
          </cell>
        </row>
        <row r="1400">
          <cell r="A1400">
            <v>120919</v>
          </cell>
        </row>
        <row r="1401">
          <cell r="A1401">
            <v>120923</v>
          </cell>
        </row>
        <row r="1402">
          <cell r="A1402">
            <v>120931</v>
          </cell>
        </row>
        <row r="1403">
          <cell r="A1403">
            <v>120933</v>
          </cell>
        </row>
        <row r="1404">
          <cell r="A1404">
            <v>120934</v>
          </cell>
        </row>
        <row r="1405">
          <cell r="A1405">
            <v>120943</v>
          </cell>
        </row>
        <row r="1406">
          <cell r="A1406">
            <v>120944</v>
          </cell>
        </row>
        <row r="1407">
          <cell r="A1407">
            <v>120960</v>
          </cell>
        </row>
        <row r="1408">
          <cell r="A1408">
            <v>120964</v>
          </cell>
        </row>
        <row r="1409">
          <cell r="A1409">
            <v>120970</v>
          </cell>
        </row>
        <row r="1410">
          <cell r="A1410">
            <v>120972</v>
          </cell>
        </row>
        <row r="1411">
          <cell r="A1411">
            <v>120976</v>
          </cell>
        </row>
        <row r="1412">
          <cell r="A1412">
            <v>120977</v>
          </cell>
        </row>
        <row r="1413">
          <cell r="A1413">
            <v>120989</v>
          </cell>
        </row>
        <row r="1414">
          <cell r="A1414">
            <v>120991</v>
          </cell>
        </row>
        <row r="1415">
          <cell r="A1415">
            <v>120995</v>
          </cell>
        </row>
        <row r="1416">
          <cell r="A1416">
            <v>120999</v>
          </cell>
        </row>
        <row r="1417">
          <cell r="A1417">
            <v>121002</v>
          </cell>
        </row>
        <row r="1418">
          <cell r="A1418">
            <v>121003</v>
          </cell>
        </row>
        <row r="1419">
          <cell r="A1419">
            <v>121005</v>
          </cell>
        </row>
        <row r="1420">
          <cell r="A1420">
            <v>121008</v>
          </cell>
        </row>
        <row r="1421">
          <cell r="A1421">
            <v>121009</v>
          </cell>
        </row>
        <row r="1422">
          <cell r="A1422">
            <v>121011</v>
          </cell>
        </row>
        <row r="1423">
          <cell r="A1423">
            <v>121012</v>
          </cell>
        </row>
        <row r="1424">
          <cell r="A1424">
            <v>121014</v>
          </cell>
        </row>
        <row r="1425">
          <cell r="A1425">
            <v>121015</v>
          </cell>
        </row>
        <row r="1426">
          <cell r="A1426">
            <v>121017</v>
          </cell>
        </row>
        <row r="1427">
          <cell r="A1427">
            <v>121019</v>
          </cell>
        </row>
        <row r="1428">
          <cell r="A1428">
            <v>121021</v>
          </cell>
        </row>
        <row r="1429">
          <cell r="A1429">
            <v>121027</v>
          </cell>
        </row>
        <row r="1430">
          <cell r="A1430">
            <v>121028</v>
          </cell>
        </row>
        <row r="1431">
          <cell r="A1431">
            <v>121035</v>
          </cell>
        </row>
        <row r="1432">
          <cell r="A1432">
            <v>121041</v>
          </cell>
        </row>
        <row r="1433">
          <cell r="A1433">
            <v>121053</v>
          </cell>
        </row>
        <row r="1434">
          <cell r="A1434">
            <v>121057</v>
          </cell>
        </row>
        <row r="1435">
          <cell r="A1435">
            <v>121058</v>
          </cell>
        </row>
        <row r="1436">
          <cell r="A1436">
            <v>121064</v>
          </cell>
        </row>
        <row r="1437">
          <cell r="A1437">
            <v>121066</v>
          </cell>
        </row>
        <row r="1438">
          <cell r="A1438">
            <v>121067</v>
          </cell>
        </row>
        <row r="1439">
          <cell r="A1439">
            <v>121069</v>
          </cell>
        </row>
        <row r="1440">
          <cell r="A1440">
            <v>121070</v>
          </cell>
        </row>
        <row r="1441">
          <cell r="A1441">
            <v>121078</v>
          </cell>
        </row>
        <row r="1442">
          <cell r="A1442">
            <v>121081</v>
          </cell>
        </row>
        <row r="1443">
          <cell r="A1443">
            <v>121091</v>
          </cell>
        </row>
        <row r="1444">
          <cell r="A1444">
            <v>121095</v>
          </cell>
        </row>
        <row r="1445">
          <cell r="A1445">
            <v>121097</v>
          </cell>
        </row>
        <row r="1446">
          <cell r="A1446">
            <v>121100</v>
          </cell>
        </row>
        <row r="1447">
          <cell r="A1447">
            <v>121105</v>
          </cell>
        </row>
        <row r="1448">
          <cell r="A1448">
            <v>121109</v>
          </cell>
        </row>
        <row r="1449">
          <cell r="A1449">
            <v>121110</v>
          </cell>
        </row>
        <row r="1450">
          <cell r="A1450">
            <v>121111</v>
          </cell>
        </row>
        <row r="1451">
          <cell r="A1451">
            <v>121116</v>
          </cell>
        </row>
        <row r="1452">
          <cell r="A1452">
            <v>121123</v>
          </cell>
        </row>
        <row r="1453">
          <cell r="A1453">
            <v>121126</v>
          </cell>
        </row>
        <row r="1454">
          <cell r="A1454">
            <v>121127</v>
          </cell>
        </row>
        <row r="1455">
          <cell r="A1455">
            <v>121129</v>
          </cell>
        </row>
        <row r="1456">
          <cell r="A1456">
            <v>121138</v>
          </cell>
        </row>
        <row r="1457">
          <cell r="A1457">
            <v>121140</v>
          </cell>
        </row>
        <row r="1458">
          <cell r="A1458">
            <v>121144</v>
          </cell>
        </row>
        <row r="1459">
          <cell r="A1459">
            <v>121145</v>
          </cell>
        </row>
        <row r="1460">
          <cell r="A1460">
            <v>121146</v>
          </cell>
        </row>
        <row r="1461">
          <cell r="A1461">
            <v>121151</v>
          </cell>
        </row>
        <row r="1462">
          <cell r="A1462">
            <v>121157</v>
          </cell>
        </row>
        <row r="1463">
          <cell r="A1463">
            <v>121163</v>
          </cell>
        </row>
        <row r="1464">
          <cell r="A1464">
            <v>121182</v>
          </cell>
        </row>
        <row r="1465">
          <cell r="A1465">
            <v>121183</v>
          </cell>
        </row>
        <row r="1466">
          <cell r="A1466">
            <v>121186</v>
          </cell>
        </row>
        <row r="1467">
          <cell r="A1467">
            <v>121188</v>
          </cell>
        </row>
        <row r="1468">
          <cell r="A1468">
            <v>121196</v>
          </cell>
        </row>
        <row r="1469">
          <cell r="A1469">
            <v>121197</v>
          </cell>
        </row>
        <row r="1470">
          <cell r="A1470">
            <v>121205</v>
          </cell>
        </row>
        <row r="1471">
          <cell r="A1471">
            <v>121214</v>
          </cell>
        </row>
        <row r="1472">
          <cell r="A1472">
            <v>121221</v>
          </cell>
        </row>
        <row r="1473">
          <cell r="A1473">
            <v>121232</v>
          </cell>
        </row>
        <row r="1474">
          <cell r="A1474">
            <v>121237</v>
          </cell>
        </row>
        <row r="1475">
          <cell r="A1475">
            <v>121460</v>
          </cell>
        </row>
        <row r="1476">
          <cell r="A1476">
            <v>121464</v>
          </cell>
        </row>
        <row r="1477">
          <cell r="A1477">
            <v>121828</v>
          </cell>
        </row>
        <row r="1478">
          <cell r="A1478">
            <v>121830</v>
          </cell>
        </row>
        <row r="1479">
          <cell r="A1479">
            <v>121834</v>
          </cell>
        </row>
        <row r="1480">
          <cell r="A1480">
            <v>121840</v>
          </cell>
        </row>
        <row r="1481">
          <cell r="A1481">
            <v>121842</v>
          </cell>
        </row>
        <row r="1482">
          <cell r="A1482">
            <v>121843</v>
          </cell>
        </row>
        <row r="1483">
          <cell r="A1483">
            <v>121849</v>
          </cell>
        </row>
        <row r="1484">
          <cell r="A1484">
            <v>121854</v>
          </cell>
        </row>
        <row r="1485">
          <cell r="A1485">
            <v>121860</v>
          </cell>
        </row>
        <row r="1486">
          <cell r="A1486">
            <v>121863</v>
          </cell>
        </row>
        <row r="1487">
          <cell r="A1487">
            <v>121874</v>
          </cell>
        </row>
        <row r="1488">
          <cell r="A1488">
            <v>121891</v>
          </cell>
        </row>
        <row r="1489">
          <cell r="A1489">
            <v>121894</v>
          </cell>
        </row>
        <row r="1490">
          <cell r="A1490">
            <v>121897</v>
          </cell>
        </row>
        <row r="1491">
          <cell r="A1491">
            <v>121905</v>
          </cell>
        </row>
        <row r="1492">
          <cell r="A1492">
            <v>121910</v>
          </cell>
        </row>
        <row r="1493">
          <cell r="A1493">
            <v>121912</v>
          </cell>
        </row>
        <row r="1494">
          <cell r="A1494">
            <v>121920</v>
          </cell>
        </row>
        <row r="1495">
          <cell r="A1495">
            <v>121922</v>
          </cell>
        </row>
        <row r="1496">
          <cell r="A1496">
            <v>121928</v>
          </cell>
        </row>
        <row r="1497">
          <cell r="A1497">
            <v>121930</v>
          </cell>
        </row>
        <row r="1498">
          <cell r="A1498">
            <v>121932</v>
          </cell>
        </row>
        <row r="1499">
          <cell r="A1499">
            <v>121944</v>
          </cell>
        </row>
        <row r="1500">
          <cell r="A1500">
            <v>121951</v>
          </cell>
        </row>
        <row r="1501">
          <cell r="A1501">
            <v>121955</v>
          </cell>
        </row>
        <row r="1502">
          <cell r="A1502">
            <v>121960</v>
          </cell>
        </row>
        <row r="1503">
          <cell r="A1503">
            <v>121970</v>
          </cell>
        </row>
        <row r="1504">
          <cell r="A1504">
            <v>121984</v>
          </cell>
        </row>
        <row r="1505">
          <cell r="A1505">
            <v>121991</v>
          </cell>
        </row>
        <row r="1506">
          <cell r="A1506">
            <v>121994</v>
          </cell>
        </row>
        <row r="1507">
          <cell r="A1507">
            <v>122001</v>
          </cell>
        </row>
        <row r="1508">
          <cell r="A1508">
            <v>122005</v>
          </cell>
        </row>
        <row r="1509">
          <cell r="A1509">
            <v>122006</v>
          </cell>
        </row>
        <row r="1510">
          <cell r="A1510">
            <v>122010</v>
          </cell>
        </row>
        <row r="1511">
          <cell r="A1511">
            <v>122027</v>
          </cell>
        </row>
        <row r="1512">
          <cell r="A1512">
            <v>122050</v>
          </cell>
        </row>
        <row r="1513">
          <cell r="A1513">
            <v>122052</v>
          </cell>
        </row>
        <row r="1514">
          <cell r="A1514">
            <v>122056</v>
          </cell>
        </row>
        <row r="1515">
          <cell r="A1515">
            <v>122057</v>
          </cell>
        </row>
        <row r="1516">
          <cell r="A1516">
            <v>122058</v>
          </cell>
        </row>
        <row r="1517">
          <cell r="A1517">
            <v>122059</v>
          </cell>
        </row>
        <row r="1518">
          <cell r="A1518">
            <v>122060</v>
          </cell>
        </row>
        <row r="1519">
          <cell r="A1519">
            <v>122080</v>
          </cell>
        </row>
        <row r="1520">
          <cell r="A1520">
            <v>122081</v>
          </cell>
        </row>
        <row r="1521">
          <cell r="A1521">
            <v>122084</v>
          </cell>
        </row>
        <row r="1522">
          <cell r="A1522">
            <v>122087</v>
          </cell>
        </row>
        <row r="1523">
          <cell r="A1523">
            <v>122089</v>
          </cell>
        </row>
        <row r="1524">
          <cell r="A1524">
            <v>122101</v>
          </cell>
        </row>
        <row r="1525">
          <cell r="A1525">
            <v>122110</v>
          </cell>
        </row>
        <row r="1526">
          <cell r="A1526">
            <v>122113</v>
          </cell>
        </row>
        <row r="1527">
          <cell r="A1527">
            <v>122124</v>
          </cell>
        </row>
        <row r="1528">
          <cell r="A1528">
            <v>122129</v>
          </cell>
        </row>
        <row r="1529">
          <cell r="A1529">
            <v>122136</v>
          </cell>
        </row>
        <row r="1530">
          <cell r="A1530">
            <v>122144</v>
          </cell>
        </row>
        <row r="1531">
          <cell r="A1531">
            <v>122149</v>
          </cell>
        </row>
        <row r="1532">
          <cell r="A1532">
            <v>122150</v>
          </cell>
        </row>
        <row r="1533">
          <cell r="A1533">
            <v>122153</v>
          </cell>
        </row>
        <row r="1534">
          <cell r="A1534">
            <v>122154</v>
          </cell>
        </row>
        <row r="1535">
          <cell r="A1535">
            <v>122158</v>
          </cell>
        </row>
        <row r="1536">
          <cell r="A1536">
            <v>122164</v>
          </cell>
        </row>
        <row r="1537">
          <cell r="A1537">
            <v>122174</v>
          </cell>
        </row>
        <row r="1538">
          <cell r="A1538">
            <v>122178</v>
          </cell>
        </row>
        <row r="1539">
          <cell r="A1539">
            <v>122185</v>
          </cell>
        </row>
        <row r="1540">
          <cell r="A1540">
            <v>122225</v>
          </cell>
        </row>
        <row r="1541">
          <cell r="A1541">
            <v>122226</v>
          </cell>
        </row>
        <row r="1542">
          <cell r="A1542">
            <v>122227</v>
          </cell>
        </row>
        <row r="1543">
          <cell r="A1543">
            <v>122230</v>
          </cell>
        </row>
        <row r="1544">
          <cell r="A1544">
            <v>122231</v>
          </cell>
        </row>
        <row r="1545">
          <cell r="A1545">
            <v>122239</v>
          </cell>
        </row>
        <row r="1546">
          <cell r="A1546">
            <v>122250</v>
          </cell>
        </row>
        <row r="1547">
          <cell r="A1547">
            <v>122263</v>
          </cell>
        </row>
        <row r="1548">
          <cell r="A1548">
            <v>122275</v>
          </cell>
        </row>
        <row r="1549">
          <cell r="A1549">
            <v>122276</v>
          </cell>
        </row>
        <row r="1550">
          <cell r="A1550">
            <v>122280</v>
          </cell>
        </row>
        <row r="1551">
          <cell r="A1551">
            <v>122282</v>
          </cell>
        </row>
        <row r="1552">
          <cell r="A1552">
            <v>122297</v>
          </cell>
        </row>
        <row r="1553">
          <cell r="A1553">
            <v>122308</v>
          </cell>
        </row>
        <row r="1554">
          <cell r="A1554">
            <v>122309</v>
          </cell>
        </row>
        <row r="1555">
          <cell r="A1555">
            <v>122313</v>
          </cell>
        </row>
        <row r="1556">
          <cell r="A1556">
            <v>122314</v>
          </cell>
        </row>
        <row r="1557">
          <cell r="A1557">
            <v>122324</v>
          </cell>
        </row>
        <row r="1558">
          <cell r="A1558">
            <v>122325</v>
          </cell>
        </row>
        <row r="1559">
          <cell r="A1559">
            <v>122326</v>
          </cell>
        </row>
        <row r="1560">
          <cell r="A1560">
            <v>122327</v>
          </cell>
        </row>
        <row r="1561">
          <cell r="A1561">
            <v>122333</v>
          </cell>
        </row>
        <row r="1562">
          <cell r="A1562">
            <v>122334</v>
          </cell>
        </row>
        <row r="1563">
          <cell r="A1563">
            <v>122342</v>
          </cell>
        </row>
        <row r="1564">
          <cell r="A1564">
            <v>122354</v>
          </cell>
        </row>
        <row r="1565">
          <cell r="A1565">
            <v>122371</v>
          </cell>
        </row>
        <row r="1566">
          <cell r="A1566">
            <v>122377</v>
          </cell>
        </row>
        <row r="1567">
          <cell r="A1567">
            <v>122382</v>
          </cell>
        </row>
        <row r="1568">
          <cell r="A1568">
            <v>122388</v>
          </cell>
        </row>
        <row r="1569">
          <cell r="A1569">
            <v>122391</v>
          </cell>
        </row>
        <row r="1570">
          <cell r="A1570">
            <v>122396</v>
          </cell>
        </row>
        <row r="1571">
          <cell r="A1571">
            <v>122401</v>
          </cell>
        </row>
        <row r="1572">
          <cell r="A1572">
            <v>122404</v>
          </cell>
        </row>
        <row r="1573">
          <cell r="A1573">
            <v>122413</v>
          </cell>
        </row>
        <row r="1574">
          <cell r="A1574">
            <v>122427</v>
          </cell>
        </row>
        <row r="1575">
          <cell r="A1575">
            <v>122429</v>
          </cell>
        </row>
        <row r="1576">
          <cell r="A1576">
            <v>122492</v>
          </cell>
        </row>
        <row r="1577">
          <cell r="A1577">
            <v>122493</v>
          </cell>
        </row>
        <row r="1578">
          <cell r="A1578">
            <v>122501</v>
          </cell>
        </row>
        <row r="1579">
          <cell r="A1579">
            <v>122502</v>
          </cell>
        </row>
        <row r="1580">
          <cell r="A1580">
            <v>122503</v>
          </cell>
        </row>
        <row r="1581">
          <cell r="A1581">
            <v>122506</v>
          </cell>
        </row>
        <row r="1582">
          <cell r="A1582">
            <v>122513</v>
          </cell>
        </row>
        <row r="1583">
          <cell r="A1583">
            <v>122526</v>
          </cell>
        </row>
        <row r="1584">
          <cell r="A1584">
            <v>122531</v>
          </cell>
        </row>
        <row r="1585">
          <cell r="A1585">
            <v>122532</v>
          </cell>
        </row>
        <row r="1586">
          <cell r="A1586">
            <v>122538</v>
          </cell>
        </row>
        <row r="1587">
          <cell r="A1587">
            <v>122542</v>
          </cell>
        </row>
        <row r="1588">
          <cell r="A1588">
            <v>122561</v>
          </cell>
        </row>
        <row r="1589">
          <cell r="A1589">
            <v>122564</v>
          </cell>
        </row>
        <row r="1590">
          <cell r="A1590">
            <v>122576</v>
          </cell>
        </row>
        <row r="1591">
          <cell r="A1591">
            <v>122577</v>
          </cell>
        </row>
        <row r="1592">
          <cell r="A1592">
            <v>122580</v>
          </cell>
        </row>
        <row r="1593">
          <cell r="A1593">
            <v>122589</v>
          </cell>
        </row>
        <row r="1594">
          <cell r="A1594">
            <v>122590</v>
          </cell>
        </row>
        <row r="1595">
          <cell r="A1595">
            <v>122593</v>
          </cell>
        </row>
        <row r="1596">
          <cell r="A1596">
            <v>122594</v>
          </cell>
        </row>
        <row r="1597">
          <cell r="A1597">
            <v>122602</v>
          </cell>
        </row>
        <row r="1598">
          <cell r="A1598">
            <v>122667</v>
          </cell>
        </row>
        <row r="1599">
          <cell r="A1599">
            <v>122668</v>
          </cell>
        </row>
        <row r="1600">
          <cell r="A1600">
            <v>122686</v>
          </cell>
        </row>
        <row r="1601">
          <cell r="A1601">
            <v>122696</v>
          </cell>
        </row>
        <row r="1602">
          <cell r="A1602">
            <v>122697</v>
          </cell>
        </row>
        <row r="1603">
          <cell r="A1603">
            <v>122705</v>
          </cell>
        </row>
        <row r="1604">
          <cell r="A1604">
            <v>122707</v>
          </cell>
        </row>
        <row r="1605">
          <cell r="A1605">
            <v>122717</v>
          </cell>
        </row>
        <row r="1606">
          <cell r="A1606">
            <v>122721</v>
          </cell>
        </row>
        <row r="1607">
          <cell r="A1607">
            <v>122725</v>
          </cell>
        </row>
        <row r="1608">
          <cell r="A1608">
            <v>122726</v>
          </cell>
        </row>
        <row r="1609">
          <cell r="A1609">
            <v>122729</v>
          </cell>
        </row>
        <row r="1610">
          <cell r="A1610">
            <v>122732</v>
          </cell>
        </row>
        <row r="1611">
          <cell r="A1611">
            <v>122736</v>
          </cell>
        </row>
        <row r="1612">
          <cell r="A1612">
            <v>122737</v>
          </cell>
        </row>
        <row r="1613">
          <cell r="A1613">
            <v>122740</v>
          </cell>
        </row>
        <row r="1614">
          <cell r="A1614">
            <v>122753</v>
          </cell>
        </row>
        <row r="1615">
          <cell r="A1615">
            <v>122775</v>
          </cell>
        </row>
        <row r="1616">
          <cell r="A1616">
            <v>122789</v>
          </cell>
        </row>
        <row r="1617">
          <cell r="A1617">
            <v>122791</v>
          </cell>
        </row>
        <row r="1618">
          <cell r="A1618">
            <v>122800</v>
          </cell>
        </row>
        <row r="1619">
          <cell r="A1619">
            <v>122806</v>
          </cell>
        </row>
        <row r="1620">
          <cell r="A1620">
            <v>122814</v>
          </cell>
        </row>
        <row r="1621">
          <cell r="A1621">
            <v>122865</v>
          </cell>
        </row>
        <row r="1622">
          <cell r="A1622">
            <v>122867</v>
          </cell>
        </row>
        <row r="1623">
          <cell r="A1623">
            <v>122885</v>
          </cell>
        </row>
        <row r="1624">
          <cell r="A1624">
            <v>122899</v>
          </cell>
        </row>
        <row r="1625">
          <cell r="A1625">
            <v>122900</v>
          </cell>
        </row>
        <row r="1626">
          <cell r="A1626">
            <v>122906</v>
          </cell>
        </row>
        <row r="1627">
          <cell r="A1627">
            <v>122917</v>
          </cell>
        </row>
        <row r="1628">
          <cell r="A1628">
            <v>122936</v>
          </cell>
        </row>
        <row r="1629">
          <cell r="A1629">
            <v>122944</v>
          </cell>
        </row>
        <row r="1630">
          <cell r="A1630">
            <v>122950</v>
          </cell>
        </row>
        <row r="1631">
          <cell r="A1631">
            <v>122961</v>
          </cell>
        </row>
        <row r="1632">
          <cell r="A1632">
            <v>122992</v>
          </cell>
        </row>
        <row r="1633">
          <cell r="A1633">
            <v>122993</v>
          </cell>
        </row>
        <row r="1634">
          <cell r="A1634">
            <v>123002</v>
          </cell>
        </row>
        <row r="1635">
          <cell r="A1635">
            <v>123054</v>
          </cell>
        </row>
        <row r="1636">
          <cell r="A1636">
            <v>123062</v>
          </cell>
        </row>
        <row r="1637">
          <cell r="A1637">
            <v>123066</v>
          </cell>
        </row>
        <row r="1638">
          <cell r="A1638">
            <v>123075</v>
          </cell>
        </row>
        <row r="1639">
          <cell r="A1639">
            <v>123077</v>
          </cell>
        </row>
        <row r="1640">
          <cell r="A1640">
            <v>123080</v>
          </cell>
        </row>
        <row r="1641">
          <cell r="A1641">
            <v>123082</v>
          </cell>
        </row>
        <row r="1642">
          <cell r="A1642">
            <v>123084</v>
          </cell>
        </row>
        <row r="1643">
          <cell r="A1643">
            <v>123089</v>
          </cell>
        </row>
        <row r="1644">
          <cell r="A1644">
            <v>123097</v>
          </cell>
        </row>
        <row r="1645">
          <cell r="A1645">
            <v>123100</v>
          </cell>
        </row>
        <row r="1646">
          <cell r="A1646">
            <v>123111</v>
          </cell>
        </row>
        <row r="1647">
          <cell r="A1647">
            <v>123169</v>
          </cell>
        </row>
        <row r="1648">
          <cell r="A1648">
            <v>123170</v>
          </cell>
        </row>
        <row r="1649">
          <cell r="A1649">
            <v>123178</v>
          </cell>
        </row>
        <row r="1650">
          <cell r="A1650">
            <v>123181</v>
          </cell>
        </row>
        <row r="1651">
          <cell r="A1651">
            <v>123184</v>
          </cell>
        </row>
        <row r="1652">
          <cell r="A1652">
            <v>123186</v>
          </cell>
        </row>
        <row r="1653">
          <cell r="A1653">
            <v>123199</v>
          </cell>
        </row>
        <row r="1654">
          <cell r="A1654">
            <v>123203</v>
          </cell>
        </row>
        <row r="1655">
          <cell r="A1655">
            <v>123214</v>
          </cell>
        </row>
        <row r="1656">
          <cell r="A1656">
            <v>123228</v>
          </cell>
        </row>
        <row r="1657">
          <cell r="A1657">
            <v>123235</v>
          </cell>
        </row>
        <row r="1658">
          <cell r="A1658">
            <v>123248</v>
          </cell>
        </row>
        <row r="1659">
          <cell r="A1659">
            <v>123294</v>
          </cell>
        </row>
        <row r="1660">
          <cell r="A1660">
            <v>123301</v>
          </cell>
        </row>
        <row r="1661">
          <cell r="A1661">
            <v>123303</v>
          </cell>
        </row>
        <row r="1662">
          <cell r="A1662">
            <v>123311</v>
          </cell>
        </row>
        <row r="1663">
          <cell r="A1663">
            <v>123318</v>
          </cell>
        </row>
        <row r="1664">
          <cell r="A1664">
            <v>123323</v>
          </cell>
        </row>
        <row r="1665">
          <cell r="A1665">
            <v>123334</v>
          </cell>
        </row>
        <row r="1666">
          <cell r="A1666">
            <v>123337</v>
          </cell>
        </row>
        <row r="1667">
          <cell r="A1667">
            <v>123347</v>
          </cell>
        </row>
        <row r="1668">
          <cell r="A1668">
            <v>123351</v>
          </cell>
        </row>
        <row r="1669">
          <cell r="A1669">
            <v>123356</v>
          </cell>
        </row>
        <row r="1670">
          <cell r="A1670">
            <v>123374</v>
          </cell>
        </row>
        <row r="1671">
          <cell r="A1671">
            <v>123375</v>
          </cell>
        </row>
        <row r="1672">
          <cell r="A1672">
            <v>123376</v>
          </cell>
        </row>
        <row r="1673">
          <cell r="A1673">
            <v>123379</v>
          </cell>
        </row>
        <row r="1674">
          <cell r="A1674">
            <v>123380</v>
          </cell>
        </row>
        <row r="1675">
          <cell r="A1675">
            <v>123382</v>
          </cell>
        </row>
        <row r="1676">
          <cell r="A1676">
            <v>123391</v>
          </cell>
        </row>
        <row r="1677">
          <cell r="A1677">
            <v>123393</v>
          </cell>
        </row>
        <row r="1678">
          <cell r="A1678">
            <v>123394</v>
          </cell>
        </row>
        <row r="1679">
          <cell r="A1679">
            <v>123395</v>
          </cell>
        </row>
        <row r="1680">
          <cell r="A1680">
            <v>123409</v>
          </cell>
        </row>
        <row r="1681">
          <cell r="A1681">
            <v>123430</v>
          </cell>
        </row>
        <row r="1682">
          <cell r="A1682">
            <v>123813</v>
          </cell>
        </row>
        <row r="1683">
          <cell r="A1683">
            <v>123817</v>
          </cell>
        </row>
        <row r="1684">
          <cell r="A1684">
            <v>123825</v>
          </cell>
        </row>
        <row r="1685">
          <cell r="A1685">
            <v>123843</v>
          </cell>
        </row>
        <row r="1686">
          <cell r="A1686">
            <v>123854</v>
          </cell>
        </row>
        <row r="1687">
          <cell r="A1687">
            <v>123872</v>
          </cell>
        </row>
        <row r="1688">
          <cell r="A1688">
            <v>123875</v>
          </cell>
        </row>
        <row r="1689">
          <cell r="A1689">
            <v>123891</v>
          </cell>
        </row>
        <row r="1690">
          <cell r="A1690">
            <v>123910</v>
          </cell>
        </row>
        <row r="1691">
          <cell r="A1691">
            <v>123911</v>
          </cell>
        </row>
        <row r="1692">
          <cell r="A1692">
            <v>123926</v>
          </cell>
        </row>
        <row r="1693">
          <cell r="A1693">
            <v>123927</v>
          </cell>
        </row>
        <row r="1694">
          <cell r="A1694">
            <v>123928</v>
          </cell>
        </row>
        <row r="1695">
          <cell r="A1695">
            <v>123929</v>
          </cell>
        </row>
        <row r="1696">
          <cell r="A1696">
            <v>123931</v>
          </cell>
        </row>
        <row r="1697">
          <cell r="A1697">
            <v>123932</v>
          </cell>
        </row>
        <row r="1698">
          <cell r="A1698">
            <v>123952</v>
          </cell>
        </row>
        <row r="1699">
          <cell r="A1699">
            <v>124065</v>
          </cell>
        </row>
        <row r="1700">
          <cell r="A1700">
            <v>124071</v>
          </cell>
        </row>
        <row r="1701">
          <cell r="A1701">
            <v>124075</v>
          </cell>
        </row>
        <row r="1702">
          <cell r="A1702">
            <v>124090</v>
          </cell>
        </row>
        <row r="1703">
          <cell r="A1703">
            <v>124126</v>
          </cell>
        </row>
        <row r="1704">
          <cell r="A1704">
            <v>124129</v>
          </cell>
        </row>
        <row r="1705">
          <cell r="A1705">
            <v>124133</v>
          </cell>
        </row>
        <row r="1706">
          <cell r="A1706">
            <v>124134</v>
          </cell>
        </row>
        <row r="1707">
          <cell r="A1707">
            <v>124140</v>
          </cell>
        </row>
        <row r="1708">
          <cell r="A1708">
            <v>124176</v>
          </cell>
        </row>
        <row r="1709">
          <cell r="A1709">
            <v>124188</v>
          </cell>
        </row>
        <row r="1710">
          <cell r="A1710">
            <v>124211</v>
          </cell>
        </row>
        <row r="1711">
          <cell r="A1711">
            <v>124232</v>
          </cell>
        </row>
        <row r="1712">
          <cell r="A1712">
            <v>124239</v>
          </cell>
        </row>
        <row r="1713">
          <cell r="A1713">
            <v>124251</v>
          </cell>
        </row>
        <row r="1714">
          <cell r="A1714">
            <v>124300</v>
          </cell>
        </row>
        <row r="1715">
          <cell r="A1715">
            <v>124311</v>
          </cell>
        </row>
        <row r="1716">
          <cell r="A1716">
            <v>124351</v>
          </cell>
        </row>
        <row r="1717">
          <cell r="A1717">
            <v>124360</v>
          </cell>
        </row>
        <row r="1718">
          <cell r="A1718">
            <v>124380</v>
          </cell>
        </row>
        <row r="1719">
          <cell r="A1719">
            <v>124381</v>
          </cell>
        </row>
        <row r="1720">
          <cell r="A1720">
            <v>124383</v>
          </cell>
        </row>
        <row r="1721">
          <cell r="A1721">
            <v>124494</v>
          </cell>
        </row>
        <row r="1722">
          <cell r="A1722">
            <v>124511</v>
          </cell>
        </row>
        <row r="1723">
          <cell r="A1723">
            <v>124560</v>
          </cell>
        </row>
        <row r="1724">
          <cell r="A1724">
            <v>124604</v>
          </cell>
        </row>
        <row r="1725">
          <cell r="A1725">
            <v>124614</v>
          </cell>
        </row>
        <row r="1726">
          <cell r="A1726">
            <v>124633</v>
          </cell>
        </row>
        <row r="1727">
          <cell r="A1727">
            <v>124637</v>
          </cell>
        </row>
        <row r="1728">
          <cell r="A1728">
            <v>124640</v>
          </cell>
        </row>
        <row r="1729">
          <cell r="A1729">
            <v>124658</v>
          </cell>
        </row>
        <row r="1730">
          <cell r="A1730">
            <v>124685</v>
          </cell>
        </row>
        <row r="1731">
          <cell r="A1731">
            <v>124690</v>
          </cell>
        </row>
        <row r="1732">
          <cell r="A1732">
            <v>124697</v>
          </cell>
        </row>
        <row r="1733">
          <cell r="A1733">
            <v>124710</v>
          </cell>
        </row>
        <row r="1734">
          <cell r="A1734">
            <v>124740</v>
          </cell>
        </row>
        <row r="1735">
          <cell r="A1735">
            <v>124748</v>
          </cell>
        </row>
        <row r="1736">
          <cell r="A1736">
            <v>124757</v>
          </cell>
        </row>
        <row r="1737">
          <cell r="A1737">
            <v>124777</v>
          </cell>
        </row>
        <row r="1738">
          <cell r="A1738">
            <v>124785</v>
          </cell>
        </row>
        <row r="1739">
          <cell r="A1739">
            <v>124826</v>
          </cell>
        </row>
        <row r="1740">
          <cell r="A1740">
            <v>124835</v>
          </cell>
        </row>
        <row r="1741">
          <cell r="A1741">
            <v>124981</v>
          </cell>
        </row>
        <row r="1742">
          <cell r="A1742">
            <v>124987</v>
          </cell>
        </row>
        <row r="1743">
          <cell r="A1743">
            <v>124990</v>
          </cell>
        </row>
        <row r="1744">
          <cell r="A1744">
            <v>125000</v>
          </cell>
        </row>
        <row r="1745">
          <cell r="A1745">
            <v>125001</v>
          </cell>
        </row>
        <row r="1746">
          <cell r="A1746">
            <v>125005</v>
          </cell>
        </row>
        <row r="1747">
          <cell r="A1747">
            <v>125208</v>
          </cell>
        </row>
        <row r="1748">
          <cell r="A1748">
            <v>125220</v>
          </cell>
        </row>
        <row r="1749">
          <cell r="A1749">
            <v>125551</v>
          </cell>
        </row>
        <row r="1750">
          <cell r="A1750">
            <v>125635</v>
          </cell>
        </row>
        <row r="1751">
          <cell r="A1751">
            <v>125675</v>
          </cell>
        </row>
        <row r="1752">
          <cell r="A1752">
            <v>125681</v>
          </cell>
        </row>
        <row r="1753">
          <cell r="A1753">
            <v>125716</v>
          </cell>
        </row>
        <row r="1754">
          <cell r="A1754">
            <v>125849</v>
          </cell>
        </row>
        <row r="1755">
          <cell r="A1755">
            <v>126207</v>
          </cell>
        </row>
        <row r="1756">
          <cell r="A1756">
            <v>126282</v>
          </cell>
        </row>
        <row r="1757">
          <cell r="A1757">
            <v>126323</v>
          </cell>
        </row>
        <row r="1758">
          <cell r="A1758">
            <v>126461</v>
          </cell>
        </row>
        <row r="1759">
          <cell r="A1759">
            <v>126527</v>
          </cell>
        </row>
        <row r="1760">
          <cell r="A1760">
            <v>126689</v>
          </cell>
        </row>
        <row r="1761">
          <cell r="A1761">
            <v>126747</v>
          </cell>
        </row>
        <row r="1762">
          <cell r="A1762">
            <v>126764</v>
          </cell>
        </row>
        <row r="1763">
          <cell r="A1763">
            <v>126844</v>
          </cell>
        </row>
        <row r="1764">
          <cell r="A1764">
            <v>126950</v>
          </cell>
        </row>
        <row r="1765">
          <cell r="A1765">
            <v>127129</v>
          </cell>
        </row>
        <row r="1766">
          <cell r="A1766">
            <v>127176</v>
          </cell>
        </row>
        <row r="1767">
          <cell r="A1767">
            <v>127198</v>
          </cell>
        </row>
        <row r="1768">
          <cell r="A1768">
            <v>127269</v>
          </cell>
        </row>
        <row r="1769">
          <cell r="A1769">
            <v>127317</v>
          </cell>
        </row>
        <row r="1770">
          <cell r="A1770">
            <v>127397</v>
          </cell>
        </row>
        <row r="1771">
          <cell r="A1771">
            <v>127399</v>
          </cell>
        </row>
        <row r="1772">
          <cell r="A1772">
            <v>127509</v>
          </cell>
        </row>
        <row r="1773">
          <cell r="A1773">
            <v>127604</v>
          </cell>
        </row>
        <row r="1774">
          <cell r="A1774">
            <v>127652</v>
          </cell>
        </row>
        <row r="1775">
          <cell r="A1775">
            <v>127677</v>
          </cell>
        </row>
        <row r="1776">
          <cell r="A1776">
            <v>127696</v>
          </cell>
        </row>
        <row r="1777">
          <cell r="A1777">
            <v>127704</v>
          </cell>
        </row>
        <row r="1778">
          <cell r="A1778">
            <v>128017</v>
          </cell>
        </row>
        <row r="1779">
          <cell r="A1779">
            <v>129177</v>
          </cell>
        </row>
        <row r="1780">
          <cell r="A1780">
            <v>129412</v>
          </cell>
        </row>
        <row r="1781">
          <cell r="A1781">
            <v>129416</v>
          </cell>
        </row>
        <row r="1782">
          <cell r="A1782">
            <v>129423</v>
          </cell>
        </row>
        <row r="1783">
          <cell r="A1783">
            <v>129426</v>
          </cell>
        </row>
        <row r="1784">
          <cell r="A1784">
            <v>129547</v>
          </cell>
        </row>
        <row r="1785">
          <cell r="A1785">
            <v>129554</v>
          </cell>
        </row>
        <row r="1786">
          <cell r="A1786">
            <v>129576</v>
          </cell>
        </row>
        <row r="1787">
          <cell r="A1787">
            <v>129578</v>
          </cell>
        </row>
        <row r="1788">
          <cell r="A1788">
            <v>129885</v>
          </cell>
        </row>
        <row r="1789">
          <cell r="A1789">
            <v>129891</v>
          </cell>
        </row>
        <row r="1790">
          <cell r="A1790">
            <v>129903</v>
          </cell>
        </row>
        <row r="1791">
          <cell r="A1791">
            <v>130088</v>
          </cell>
        </row>
        <row r="1792">
          <cell r="A1792">
            <v>130123</v>
          </cell>
        </row>
        <row r="1793">
          <cell r="A1793">
            <v>130146</v>
          </cell>
        </row>
        <row r="1794">
          <cell r="A1794">
            <v>130271</v>
          </cell>
        </row>
        <row r="1795">
          <cell r="A1795">
            <v>130296</v>
          </cell>
        </row>
        <row r="1796">
          <cell r="A1796">
            <v>130311</v>
          </cell>
        </row>
        <row r="1797">
          <cell r="A1797">
            <v>130320</v>
          </cell>
        </row>
        <row r="1798">
          <cell r="A1798">
            <v>130325</v>
          </cell>
        </row>
        <row r="1799">
          <cell r="A1799">
            <v>130329</v>
          </cell>
        </row>
        <row r="1800">
          <cell r="A1800">
            <v>130336</v>
          </cell>
        </row>
        <row r="1801">
          <cell r="A1801">
            <v>130341</v>
          </cell>
        </row>
        <row r="1802">
          <cell r="A1802">
            <v>130345</v>
          </cell>
        </row>
        <row r="1803">
          <cell r="A1803">
            <v>130350</v>
          </cell>
        </row>
        <row r="1804">
          <cell r="A1804">
            <v>130357</v>
          </cell>
        </row>
        <row r="1805">
          <cell r="A1805">
            <v>130433</v>
          </cell>
        </row>
        <row r="1806">
          <cell r="A1806">
            <v>130483</v>
          </cell>
        </row>
        <row r="1807">
          <cell r="A1807">
            <v>130489</v>
          </cell>
        </row>
        <row r="1808">
          <cell r="A1808">
            <v>130495</v>
          </cell>
        </row>
        <row r="1809">
          <cell r="A1809">
            <v>130500</v>
          </cell>
        </row>
        <row r="1810">
          <cell r="A1810">
            <v>130509</v>
          </cell>
        </row>
        <row r="1811">
          <cell r="A1811">
            <v>130510</v>
          </cell>
        </row>
        <row r="1812">
          <cell r="A1812">
            <v>130512</v>
          </cell>
        </row>
        <row r="1813">
          <cell r="A1813">
            <v>130519</v>
          </cell>
        </row>
        <row r="1814">
          <cell r="A1814">
            <v>130522</v>
          </cell>
        </row>
        <row r="1815">
          <cell r="A1815">
            <v>130529</v>
          </cell>
        </row>
        <row r="1816">
          <cell r="A1816">
            <v>130531</v>
          </cell>
        </row>
        <row r="1817">
          <cell r="A1817">
            <v>130538</v>
          </cell>
        </row>
        <row r="1818">
          <cell r="A1818">
            <v>130539</v>
          </cell>
        </row>
        <row r="1819">
          <cell r="A1819">
            <v>130557</v>
          </cell>
        </row>
        <row r="1820">
          <cell r="A1820">
            <v>130560</v>
          </cell>
        </row>
        <row r="1821">
          <cell r="A1821">
            <v>130561</v>
          </cell>
        </row>
        <row r="1822">
          <cell r="A1822">
            <v>130562</v>
          </cell>
        </row>
        <row r="1823">
          <cell r="A1823">
            <v>130563</v>
          </cell>
        </row>
        <row r="1824">
          <cell r="A1824">
            <v>130565</v>
          </cell>
        </row>
        <row r="1825">
          <cell r="A1825">
            <v>130567</v>
          </cell>
        </row>
        <row r="1826">
          <cell r="A1826">
            <v>130570</v>
          </cell>
        </row>
        <row r="1827">
          <cell r="A1827">
            <v>130571</v>
          </cell>
        </row>
        <row r="1828">
          <cell r="A1828">
            <v>130573</v>
          </cell>
        </row>
        <row r="1829">
          <cell r="A1829">
            <v>130574</v>
          </cell>
        </row>
        <row r="1830">
          <cell r="A1830">
            <v>130575</v>
          </cell>
        </row>
        <row r="1831">
          <cell r="A1831">
            <v>130576</v>
          </cell>
        </row>
        <row r="1832">
          <cell r="A1832">
            <v>130577</v>
          </cell>
        </row>
        <row r="1833">
          <cell r="A1833">
            <v>130578</v>
          </cell>
        </row>
        <row r="1834">
          <cell r="A1834">
            <v>130580</v>
          </cell>
        </row>
        <row r="1835">
          <cell r="A1835">
            <v>130616</v>
          </cell>
        </row>
        <row r="1836">
          <cell r="A1836">
            <v>130629</v>
          </cell>
        </row>
        <row r="1837">
          <cell r="A1837">
            <v>130637</v>
          </cell>
        </row>
        <row r="1838">
          <cell r="A1838">
            <v>130640</v>
          </cell>
        </row>
        <row r="1839">
          <cell r="A1839">
            <v>130645</v>
          </cell>
        </row>
        <row r="1840">
          <cell r="A1840">
            <v>130692</v>
          </cell>
        </row>
        <row r="1841">
          <cell r="A1841">
            <v>130696</v>
          </cell>
        </row>
        <row r="1842">
          <cell r="A1842">
            <v>130699</v>
          </cell>
        </row>
        <row r="1843">
          <cell r="A1843">
            <v>130732</v>
          </cell>
        </row>
        <row r="1844">
          <cell r="A1844">
            <v>130765</v>
          </cell>
        </row>
        <row r="1845">
          <cell r="A1845">
            <v>130801</v>
          </cell>
        </row>
        <row r="1846">
          <cell r="A1846">
            <v>130841</v>
          </cell>
        </row>
        <row r="1847">
          <cell r="A1847">
            <v>130847</v>
          </cell>
        </row>
        <row r="1848">
          <cell r="A1848">
            <v>130857</v>
          </cell>
        </row>
        <row r="1849">
          <cell r="A1849">
            <v>130860</v>
          </cell>
        </row>
        <row r="1850">
          <cell r="A1850">
            <v>130862</v>
          </cell>
        </row>
        <row r="1851">
          <cell r="A1851">
            <v>130863</v>
          </cell>
        </row>
        <row r="1852">
          <cell r="A1852">
            <v>130865</v>
          </cell>
        </row>
        <row r="1853">
          <cell r="A1853">
            <v>130882</v>
          </cell>
        </row>
        <row r="1854">
          <cell r="A1854">
            <v>130888</v>
          </cell>
        </row>
        <row r="1855">
          <cell r="A1855">
            <v>130912</v>
          </cell>
        </row>
        <row r="1856">
          <cell r="A1856">
            <v>130918</v>
          </cell>
        </row>
        <row r="1857">
          <cell r="A1857">
            <v>130931</v>
          </cell>
        </row>
        <row r="1858">
          <cell r="A1858">
            <v>130932</v>
          </cell>
        </row>
        <row r="1859">
          <cell r="A1859">
            <v>130933</v>
          </cell>
        </row>
        <row r="1860">
          <cell r="A1860">
            <v>130940</v>
          </cell>
        </row>
        <row r="1861">
          <cell r="A1861">
            <v>130942</v>
          </cell>
        </row>
        <row r="1862">
          <cell r="A1862">
            <v>131050</v>
          </cell>
        </row>
        <row r="1863">
          <cell r="A1863">
            <v>131184</v>
          </cell>
        </row>
        <row r="1864">
          <cell r="A1864">
            <v>131201</v>
          </cell>
        </row>
        <row r="1865">
          <cell r="A1865">
            <v>131242</v>
          </cell>
        </row>
        <row r="1866">
          <cell r="A1866">
            <v>131291</v>
          </cell>
        </row>
        <row r="1867">
          <cell r="A1867">
            <v>131334</v>
          </cell>
        </row>
        <row r="1868">
          <cell r="A1868">
            <v>131346</v>
          </cell>
        </row>
        <row r="1869">
          <cell r="A1869">
            <v>131349</v>
          </cell>
        </row>
        <row r="1870">
          <cell r="A1870">
            <v>131355</v>
          </cell>
        </row>
        <row r="1871">
          <cell r="A1871">
            <v>131359</v>
          </cell>
        </row>
        <row r="1872">
          <cell r="A1872">
            <v>131409</v>
          </cell>
        </row>
        <row r="1873">
          <cell r="A1873">
            <v>131413</v>
          </cell>
        </row>
        <row r="1874">
          <cell r="A1874">
            <v>131419</v>
          </cell>
        </row>
        <row r="1875">
          <cell r="A1875">
            <v>131426</v>
          </cell>
        </row>
        <row r="1876">
          <cell r="A1876">
            <v>131427</v>
          </cell>
        </row>
        <row r="1877">
          <cell r="A1877">
            <v>131487</v>
          </cell>
        </row>
        <row r="1878">
          <cell r="A1878">
            <v>131513</v>
          </cell>
        </row>
        <row r="1879">
          <cell r="A1879">
            <v>131534</v>
          </cell>
        </row>
        <row r="1880">
          <cell r="A1880">
            <v>131540</v>
          </cell>
        </row>
        <row r="1881">
          <cell r="A1881">
            <v>131588</v>
          </cell>
        </row>
        <row r="1882">
          <cell r="A1882">
            <v>131642</v>
          </cell>
        </row>
        <row r="1883">
          <cell r="A1883">
            <v>131686</v>
          </cell>
        </row>
        <row r="1884">
          <cell r="A1884">
            <v>131695</v>
          </cell>
        </row>
        <row r="1885">
          <cell r="A1885">
            <v>131778</v>
          </cell>
        </row>
        <row r="1886">
          <cell r="A1886">
            <v>131785</v>
          </cell>
        </row>
        <row r="1887">
          <cell r="A1887">
            <v>131789</v>
          </cell>
        </row>
        <row r="1888">
          <cell r="A1888">
            <v>131799</v>
          </cell>
        </row>
        <row r="1889">
          <cell r="A1889">
            <v>131829</v>
          </cell>
        </row>
        <row r="1890">
          <cell r="A1890">
            <v>131847</v>
          </cell>
        </row>
        <row r="1891">
          <cell r="A1891">
            <v>131866</v>
          </cell>
        </row>
        <row r="1892">
          <cell r="A1892">
            <v>131914</v>
          </cell>
        </row>
        <row r="1893">
          <cell r="A1893">
            <v>131936</v>
          </cell>
        </row>
        <row r="1894">
          <cell r="A1894">
            <v>131984</v>
          </cell>
        </row>
        <row r="1895">
          <cell r="A1895">
            <v>132002</v>
          </cell>
        </row>
        <row r="1896">
          <cell r="A1896">
            <v>132017</v>
          </cell>
        </row>
        <row r="1897">
          <cell r="A1897">
            <v>132037</v>
          </cell>
        </row>
        <row r="1898">
          <cell r="A1898">
            <v>132044</v>
          </cell>
        </row>
        <row r="1899">
          <cell r="A1899">
            <v>132046</v>
          </cell>
        </row>
        <row r="1900">
          <cell r="A1900">
            <v>132047</v>
          </cell>
        </row>
        <row r="1901">
          <cell r="A1901">
            <v>132060</v>
          </cell>
        </row>
        <row r="1902">
          <cell r="A1902">
            <v>132080</v>
          </cell>
        </row>
        <row r="1903">
          <cell r="A1903">
            <v>132099</v>
          </cell>
        </row>
        <row r="1904">
          <cell r="A1904">
            <v>132270</v>
          </cell>
        </row>
        <row r="1905">
          <cell r="A1905">
            <v>132299</v>
          </cell>
        </row>
        <row r="1906">
          <cell r="A1906">
            <v>132319</v>
          </cell>
        </row>
        <row r="1907">
          <cell r="A1907">
            <v>132375</v>
          </cell>
        </row>
        <row r="1908">
          <cell r="A1908">
            <v>132381</v>
          </cell>
        </row>
        <row r="1909">
          <cell r="A1909">
            <v>132382</v>
          </cell>
        </row>
        <row r="1910">
          <cell r="A1910">
            <v>132391</v>
          </cell>
        </row>
        <row r="1911">
          <cell r="A1911">
            <v>132400</v>
          </cell>
        </row>
        <row r="1912">
          <cell r="A1912">
            <v>132405</v>
          </cell>
        </row>
        <row r="1913">
          <cell r="A1913">
            <v>132407</v>
          </cell>
        </row>
        <row r="1914">
          <cell r="A1914">
            <v>132419</v>
          </cell>
        </row>
        <row r="1915">
          <cell r="A1915">
            <v>132426</v>
          </cell>
        </row>
        <row r="1916">
          <cell r="A1916">
            <v>132436</v>
          </cell>
        </row>
        <row r="1917">
          <cell r="A1917">
            <v>132439</v>
          </cell>
        </row>
        <row r="1918">
          <cell r="A1918">
            <v>132449</v>
          </cell>
        </row>
        <row r="1919">
          <cell r="A1919">
            <v>132454</v>
          </cell>
        </row>
        <row r="1920">
          <cell r="A1920">
            <v>132464</v>
          </cell>
        </row>
        <row r="1921">
          <cell r="A1921">
            <v>132641</v>
          </cell>
        </row>
        <row r="1922">
          <cell r="A1922">
            <v>132646</v>
          </cell>
        </row>
        <row r="1923">
          <cell r="A1923">
            <v>132654</v>
          </cell>
        </row>
        <row r="1924">
          <cell r="A1924">
            <v>132663</v>
          </cell>
        </row>
        <row r="1925">
          <cell r="A1925">
            <v>132676</v>
          </cell>
        </row>
        <row r="1926">
          <cell r="A1926">
            <v>132677</v>
          </cell>
        </row>
        <row r="1927">
          <cell r="A1927">
            <v>132678</v>
          </cell>
        </row>
        <row r="1928">
          <cell r="A1928">
            <v>132679</v>
          </cell>
        </row>
        <row r="1929">
          <cell r="A1929">
            <v>132680</v>
          </cell>
        </row>
        <row r="1930">
          <cell r="A1930">
            <v>132681</v>
          </cell>
        </row>
        <row r="1931">
          <cell r="A1931">
            <v>132682</v>
          </cell>
        </row>
        <row r="1932">
          <cell r="A1932">
            <v>132683</v>
          </cell>
        </row>
        <row r="1933">
          <cell r="A1933">
            <v>132684</v>
          </cell>
        </row>
        <row r="1934">
          <cell r="A1934">
            <v>132685</v>
          </cell>
        </row>
        <row r="1935">
          <cell r="A1935">
            <v>132686</v>
          </cell>
        </row>
        <row r="1936">
          <cell r="A1936">
            <v>132687</v>
          </cell>
        </row>
        <row r="1937">
          <cell r="A1937">
            <v>132688</v>
          </cell>
        </row>
        <row r="1938">
          <cell r="A1938">
            <v>132689</v>
          </cell>
        </row>
        <row r="1939">
          <cell r="A1939">
            <v>132690</v>
          </cell>
        </row>
        <row r="1940">
          <cell r="A1940">
            <v>132691</v>
          </cell>
        </row>
        <row r="1941">
          <cell r="A1941">
            <v>132692</v>
          </cell>
        </row>
        <row r="1942">
          <cell r="A1942">
            <v>132693</v>
          </cell>
        </row>
        <row r="1943">
          <cell r="A1943">
            <v>132759</v>
          </cell>
        </row>
        <row r="1944">
          <cell r="A1944">
            <v>132760</v>
          </cell>
        </row>
        <row r="1945">
          <cell r="A1945">
            <v>132761</v>
          </cell>
        </row>
        <row r="1946">
          <cell r="A1946">
            <v>132763</v>
          </cell>
        </row>
        <row r="1947">
          <cell r="A1947">
            <v>132765</v>
          </cell>
        </row>
        <row r="1948">
          <cell r="A1948">
            <v>132766</v>
          </cell>
        </row>
        <row r="1949">
          <cell r="A1949">
            <v>132767</v>
          </cell>
        </row>
        <row r="1950">
          <cell r="A1950">
            <v>132768</v>
          </cell>
        </row>
        <row r="1951">
          <cell r="A1951">
            <v>132769</v>
          </cell>
        </row>
        <row r="1952">
          <cell r="A1952">
            <v>132770</v>
          </cell>
        </row>
        <row r="1953">
          <cell r="A1953">
            <v>132778</v>
          </cell>
        </row>
        <row r="1954">
          <cell r="A1954">
            <v>132779</v>
          </cell>
        </row>
        <row r="1955">
          <cell r="A1955">
            <v>132781</v>
          </cell>
        </row>
        <row r="1956">
          <cell r="A1956">
            <v>132819</v>
          </cell>
        </row>
        <row r="1957">
          <cell r="A1957">
            <v>132835</v>
          </cell>
        </row>
        <row r="1958">
          <cell r="A1958">
            <v>132851</v>
          </cell>
        </row>
        <row r="1959">
          <cell r="A1959">
            <v>132907</v>
          </cell>
        </row>
        <row r="1960">
          <cell r="A1960">
            <v>132946</v>
          </cell>
        </row>
        <row r="1961">
          <cell r="A1961">
            <v>132963</v>
          </cell>
        </row>
        <row r="1962">
          <cell r="A1962">
            <v>132984</v>
          </cell>
        </row>
        <row r="1963">
          <cell r="A1963">
            <v>132986</v>
          </cell>
        </row>
        <row r="1964">
          <cell r="A1964">
            <v>132992</v>
          </cell>
        </row>
        <row r="1965">
          <cell r="A1965">
            <v>133080</v>
          </cell>
        </row>
        <row r="1966">
          <cell r="A1966">
            <v>133104</v>
          </cell>
        </row>
        <row r="1967">
          <cell r="A1967">
            <v>133176</v>
          </cell>
        </row>
        <row r="1968">
          <cell r="A1968">
            <v>133193</v>
          </cell>
        </row>
        <row r="1969">
          <cell r="A1969">
            <v>133263</v>
          </cell>
        </row>
        <row r="1970">
          <cell r="A1970">
            <v>133552</v>
          </cell>
        </row>
        <row r="1971">
          <cell r="A1971">
            <v>133577</v>
          </cell>
        </row>
        <row r="1972">
          <cell r="A1972">
            <v>133613</v>
          </cell>
        </row>
        <row r="1973">
          <cell r="A1973">
            <v>133614</v>
          </cell>
        </row>
        <row r="1974">
          <cell r="A1974">
            <v>133663</v>
          </cell>
        </row>
        <row r="1975">
          <cell r="A1975">
            <v>133671</v>
          </cell>
        </row>
        <row r="1976">
          <cell r="A1976">
            <v>133708</v>
          </cell>
        </row>
        <row r="1977">
          <cell r="A1977">
            <v>133716</v>
          </cell>
        </row>
        <row r="1978">
          <cell r="A1978">
            <v>133733</v>
          </cell>
        </row>
        <row r="1979">
          <cell r="A1979">
            <v>133737</v>
          </cell>
        </row>
        <row r="1980">
          <cell r="A1980">
            <v>133738</v>
          </cell>
        </row>
        <row r="1981">
          <cell r="A1981">
            <v>133818</v>
          </cell>
        </row>
        <row r="1982">
          <cell r="A1982">
            <v>133824</v>
          </cell>
        </row>
        <row r="1983">
          <cell r="A1983">
            <v>133910</v>
          </cell>
        </row>
        <row r="1984">
          <cell r="A1984">
            <v>133914</v>
          </cell>
        </row>
        <row r="1985">
          <cell r="A1985">
            <v>133926</v>
          </cell>
        </row>
        <row r="1986">
          <cell r="A1986">
            <v>133970</v>
          </cell>
        </row>
        <row r="1987">
          <cell r="A1987">
            <v>134115</v>
          </cell>
        </row>
        <row r="1988">
          <cell r="A1988">
            <v>134141</v>
          </cell>
        </row>
        <row r="1989">
          <cell r="A1989">
            <v>134143</v>
          </cell>
        </row>
        <row r="1990">
          <cell r="A1990">
            <v>134169</v>
          </cell>
        </row>
        <row r="1991">
          <cell r="A1991">
            <v>134176</v>
          </cell>
        </row>
        <row r="1992">
          <cell r="A1992">
            <v>134196</v>
          </cell>
        </row>
        <row r="1993">
          <cell r="A1993">
            <v>134256</v>
          </cell>
        </row>
        <row r="1994">
          <cell r="A1994">
            <v>134272</v>
          </cell>
        </row>
        <row r="1995">
          <cell r="A1995">
            <v>134273</v>
          </cell>
        </row>
        <row r="1996">
          <cell r="A1996">
            <v>134306</v>
          </cell>
        </row>
        <row r="1997">
          <cell r="A1997">
            <v>134320</v>
          </cell>
        </row>
        <row r="1998">
          <cell r="A1998">
            <v>134326</v>
          </cell>
        </row>
        <row r="1999">
          <cell r="A1999">
            <v>134329</v>
          </cell>
        </row>
        <row r="2000">
          <cell r="A2000">
            <v>134341</v>
          </cell>
        </row>
        <row r="2001">
          <cell r="A2001">
            <v>134348</v>
          </cell>
        </row>
        <row r="2002">
          <cell r="A2002">
            <v>134383</v>
          </cell>
        </row>
        <row r="2003">
          <cell r="A2003">
            <v>134420</v>
          </cell>
        </row>
        <row r="2004">
          <cell r="A2004">
            <v>134485</v>
          </cell>
        </row>
        <row r="2005">
          <cell r="A2005">
            <v>134507</v>
          </cell>
        </row>
        <row r="2006">
          <cell r="A2006">
            <v>134511</v>
          </cell>
        </row>
        <row r="2007">
          <cell r="A2007">
            <v>134512</v>
          </cell>
        </row>
        <row r="2008">
          <cell r="A2008">
            <v>134513</v>
          </cell>
        </row>
        <row r="2009">
          <cell r="A2009">
            <v>134526</v>
          </cell>
        </row>
        <row r="2010">
          <cell r="A2010">
            <v>134529</v>
          </cell>
        </row>
        <row r="2011">
          <cell r="A2011">
            <v>134560</v>
          </cell>
        </row>
        <row r="2012">
          <cell r="A2012">
            <v>134606</v>
          </cell>
        </row>
        <row r="2013">
          <cell r="A2013">
            <v>134607</v>
          </cell>
        </row>
        <row r="2014">
          <cell r="A2014">
            <v>134608</v>
          </cell>
        </row>
        <row r="2015">
          <cell r="A2015">
            <v>134609</v>
          </cell>
        </row>
        <row r="2016">
          <cell r="A2016">
            <v>134688</v>
          </cell>
        </row>
        <row r="2017">
          <cell r="A2017">
            <v>134691</v>
          </cell>
        </row>
        <row r="2018">
          <cell r="A2018">
            <v>134702</v>
          </cell>
        </row>
        <row r="2019">
          <cell r="A2019">
            <v>134708</v>
          </cell>
        </row>
        <row r="2020">
          <cell r="A2020">
            <v>134710</v>
          </cell>
        </row>
        <row r="2021">
          <cell r="A2021">
            <v>134714</v>
          </cell>
        </row>
        <row r="2022">
          <cell r="A2022">
            <v>134720</v>
          </cell>
        </row>
        <row r="2023">
          <cell r="A2023">
            <v>134760</v>
          </cell>
        </row>
        <row r="2024">
          <cell r="A2024">
            <v>134772</v>
          </cell>
        </row>
        <row r="2025">
          <cell r="A2025">
            <v>134795</v>
          </cell>
        </row>
        <row r="2026">
          <cell r="A2026">
            <v>134796</v>
          </cell>
        </row>
        <row r="2027">
          <cell r="A2027">
            <v>134823</v>
          </cell>
        </row>
        <row r="2028">
          <cell r="A2028">
            <v>137269</v>
          </cell>
        </row>
        <row r="2029">
          <cell r="A2029">
            <v>138163</v>
          </cell>
        </row>
        <row r="2030">
          <cell r="A2030">
            <v>138175</v>
          </cell>
        </row>
        <row r="2031">
          <cell r="A2031">
            <v>138257</v>
          </cell>
        </row>
        <row r="2032">
          <cell r="A2032">
            <v>138259</v>
          </cell>
        </row>
        <row r="2033">
          <cell r="A2033">
            <v>138264</v>
          </cell>
        </row>
        <row r="2034">
          <cell r="A2034">
            <v>138348</v>
          </cell>
        </row>
        <row r="2035">
          <cell r="A2035">
            <v>138406</v>
          </cell>
        </row>
        <row r="2036">
          <cell r="A2036">
            <v>138407</v>
          </cell>
        </row>
        <row r="2037">
          <cell r="A2037">
            <v>138429</v>
          </cell>
        </row>
        <row r="2038">
          <cell r="A2038">
            <v>138475</v>
          </cell>
        </row>
        <row r="2039">
          <cell r="A2039">
            <v>138487</v>
          </cell>
        </row>
        <row r="2040">
          <cell r="A2040">
            <v>138492</v>
          </cell>
        </row>
        <row r="2041">
          <cell r="A2041">
            <v>138505</v>
          </cell>
        </row>
        <row r="2042">
          <cell r="A2042">
            <v>138508</v>
          </cell>
        </row>
        <row r="2043">
          <cell r="A2043">
            <v>138510</v>
          </cell>
        </row>
        <row r="2044">
          <cell r="A2044">
            <v>138513</v>
          </cell>
        </row>
        <row r="2045">
          <cell r="A2045">
            <v>138516</v>
          </cell>
        </row>
        <row r="2046">
          <cell r="A2046">
            <v>138519</v>
          </cell>
        </row>
        <row r="2047">
          <cell r="A2047">
            <v>138523</v>
          </cell>
        </row>
        <row r="2048">
          <cell r="A2048">
            <v>138558</v>
          </cell>
        </row>
        <row r="2049">
          <cell r="A2049">
            <v>138920</v>
          </cell>
        </row>
        <row r="2050">
          <cell r="A2050">
            <v>138939</v>
          </cell>
        </row>
        <row r="2051">
          <cell r="A2051">
            <v>138942</v>
          </cell>
        </row>
        <row r="2052">
          <cell r="A2052">
            <v>138948</v>
          </cell>
        </row>
        <row r="2053">
          <cell r="A2053">
            <v>139278</v>
          </cell>
        </row>
        <row r="2054">
          <cell r="A2054">
            <v>139302</v>
          </cell>
        </row>
        <row r="2055">
          <cell r="A2055">
            <v>139394</v>
          </cell>
        </row>
        <row r="2056">
          <cell r="A2056">
            <v>139402</v>
          </cell>
        </row>
        <row r="2057">
          <cell r="A2057">
            <v>139805</v>
          </cell>
        </row>
        <row r="2058">
          <cell r="A2058">
            <v>139846</v>
          </cell>
        </row>
        <row r="2059">
          <cell r="A2059">
            <v>139849</v>
          </cell>
        </row>
        <row r="2060">
          <cell r="A2060">
            <v>139865</v>
          </cell>
        </row>
        <row r="2061">
          <cell r="A2061">
            <v>139867</v>
          </cell>
        </row>
        <row r="2062">
          <cell r="A2062">
            <v>139870</v>
          </cell>
        </row>
        <row r="2063">
          <cell r="A2063">
            <v>139877</v>
          </cell>
        </row>
        <row r="2064">
          <cell r="A2064">
            <v>139878</v>
          </cell>
        </row>
        <row r="2065">
          <cell r="A2065">
            <v>139883</v>
          </cell>
        </row>
        <row r="2066">
          <cell r="A2066">
            <v>139894</v>
          </cell>
        </row>
        <row r="2067">
          <cell r="A2067">
            <v>139895</v>
          </cell>
        </row>
        <row r="2068">
          <cell r="A2068">
            <v>139897</v>
          </cell>
        </row>
        <row r="2069">
          <cell r="A2069">
            <v>139916</v>
          </cell>
        </row>
        <row r="2070">
          <cell r="A2070">
            <v>139934</v>
          </cell>
        </row>
        <row r="2071">
          <cell r="A2071">
            <v>139990</v>
          </cell>
        </row>
        <row r="2072">
          <cell r="A2072">
            <v>140079</v>
          </cell>
        </row>
        <row r="2073">
          <cell r="A2073">
            <v>140081</v>
          </cell>
        </row>
        <row r="2074">
          <cell r="A2074">
            <v>140085</v>
          </cell>
        </row>
        <row r="2075">
          <cell r="A2075">
            <v>140105</v>
          </cell>
        </row>
        <row r="2076">
          <cell r="A2076">
            <v>140115</v>
          </cell>
        </row>
        <row r="2077">
          <cell r="A2077">
            <v>140137</v>
          </cell>
        </row>
        <row r="2078">
          <cell r="A2078">
            <v>140140</v>
          </cell>
        </row>
        <row r="2079">
          <cell r="A2079">
            <v>140142</v>
          </cell>
        </row>
      </sheetData>
      <sheetData sheetId="2"/>
      <sheetData sheetId="3"/>
      <sheetData sheetId="4"/>
      <sheetData sheetId="5"/>
      <sheetData sheetId="6">
        <row r="2">
          <cell r="D2">
            <v>8560</v>
          </cell>
        </row>
      </sheetData>
      <sheetData sheetId="7"/>
      <sheetData sheetId="8">
        <row r="7">
          <cell r="B7" t="str">
            <v>Type Reference here</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VQR 2"/>
      <sheetName val="VQR"/>
      <sheetName val="VQR MI"/>
      <sheetName val="EA Tracking"/>
      <sheetName val="Sheet3"/>
      <sheetName val="Sheet1"/>
      <sheetName val="Sheet2"/>
      <sheetName val="16-19"/>
      <sheetName val="Technical Awards"/>
      <sheetName val="Subject"/>
      <sheetName val="CL_Subject"/>
    </sheetNames>
    <sheetDataSet>
      <sheetData sheetId="0">
        <row r="2">
          <cell r="B2" t="str">
            <v>0 {No}</v>
          </cell>
        </row>
        <row r="3">
          <cell r="B3" t="str">
            <v>2 {Unknown}</v>
          </cell>
        </row>
        <row r="4">
          <cell r="B4" t="str">
            <v>1 {Yes}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heckData"/>
      <sheetName val="QA Data"/>
      <sheetName val="FIL1920_210119"/>
      <sheetName val="LU_Lists"/>
      <sheetName val="STORE_DiscretionaryBursaryData"/>
      <sheetName val="Averages"/>
      <sheetName val="Avg-Inst-Vals"/>
      <sheetName val="Indicative Allocation-Bursary"/>
      <sheetName val="Indicative Allocation"/>
      <sheetName val="Aims"/>
      <sheetName val="Programme"/>
      <sheetName val="Glossary"/>
      <sheetName val="Comments"/>
      <sheetName val="Copy FIL for Checks"/>
      <sheetName val="_DB-ACT_Rqrd"/>
      <sheetName val="_LA-Avgs"/>
      <sheetName val="_SPI-Avgs"/>
      <sheetName val="Indicative Allocation (Fmlae)"/>
      <sheetName val="Sheet1"/>
      <sheetName val="Discretionary Bursary"/>
    </sheetNames>
    <sheetDataSet>
      <sheetData sheetId="0" refreshError="1"/>
      <sheetData sheetId="1">
        <row r="1">
          <cell r="A1" t="str">
            <v>Census UPINS</v>
          </cell>
          <cell r="C1" t="str">
            <v>HESA UPINS</v>
          </cell>
        </row>
        <row r="2">
          <cell r="C2">
            <v>106349</v>
          </cell>
        </row>
        <row r="3">
          <cell r="C3">
            <v>108245</v>
          </cell>
        </row>
        <row r="4">
          <cell r="C4">
            <v>108252</v>
          </cell>
        </row>
        <row r="5">
          <cell r="C5">
            <v>108268</v>
          </cell>
        </row>
      </sheetData>
      <sheetData sheetId="2" refreshError="1"/>
      <sheetData sheetId="3" refreshError="1"/>
      <sheetData sheetId="4"/>
      <sheetData sheetId="5" refreshError="1"/>
      <sheetData sheetId="6"/>
      <sheetData sheetId="7"/>
      <sheetData sheetId="8"/>
      <sheetData sheetId="9"/>
      <sheetData sheetId="10" refreshError="1"/>
      <sheetData sheetId="11"/>
      <sheetData sheetId="12" refreshError="1"/>
      <sheetData sheetId="13">
        <row r="7">
          <cell r="B7" t="str">
            <v>Type Reference here</v>
          </cell>
        </row>
      </sheetData>
      <sheetData sheetId="14" refreshError="1"/>
      <sheetData sheetId="15" refreshError="1"/>
      <sheetData sheetId="16" refreshError="1"/>
      <sheetData sheetId="17" refreshError="1"/>
      <sheetData sheetId="18"/>
      <sheetData sheetId="19" refreshError="1"/>
      <sheetData sheetId="2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imsData" displayName="AimsData" ref="A4:L511" totalsRowShown="0" headerRowDxfId="70" dataDxfId="69" tableBorderDxfId="68" headerRowCellStyle="Normal 10 2" dataCellStyle="Normal 10 2">
  <autoFilter ref="A4:L511" xr:uid="{00000000-0009-0000-0100-000001000000}"/>
  <tableColumns count="12">
    <tableColumn id="1" xr3:uid="{00000000-0010-0000-0000-000001000000}" name="Student Reference" dataDxfId="67" dataCellStyle="Normal 10 2"/>
    <tableColumn id="2" xr3:uid="{00000000-0010-0000-0000-000002000000}" name="Age" dataDxfId="66" dataCellStyle="Normal 10 2"/>
    <tableColumn id="3" xr3:uid="{00000000-0010-0000-0000-000003000000}" name="Qualification Reference" dataDxfId="65" dataCellStyle="Normal 10 2"/>
    <tableColumn id="4" xr3:uid="{00000000-0010-0000-0000-000004000000}" name="Qualification Title" dataDxfId="64" dataCellStyle="Normal 10 2"/>
    <tableColumn id="5" xr3:uid="{00000000-0010-0000-0000-000005000000}" name="SSA Tier 2" dataDxfId="63" dataCellStyle="Normal 10 2"/>
    <tableColumn id="6" xr3:uid="{00000000-0010-0000-0000-000006000000}" name="On HVCP list" dataDxfId="62" dataCellStyle="Normal 10 2"/>
    <tableColumn id="7" xr3:uid="{00000000-0010-0000-0000-000007000000}" name="Start Date" dataDxfId="61" dataCellStyle="Normal 10 2"/>
    <tableColumn id="8" xr3:uid="{00000000-0010-0000-0000-000008000000}" name="Planned End Date" dataDxfId="60" dataCellStyle="Normal 10 2"/>
    <tableColumn id="9" xr3:uid="{00000000-0010-0000-0000-000009000000}" name="Actual End Date" dataDxfId="59" dataCellStyle="Normal 10 2"/>
    <tableColumn id="10" xr3:uid="{00000000-0010-0000-0000-00000A000000}" name="Qualification Completion Status" dataDxfId="58" dataCellStyle="Normal 10 2"/>
    <tableColumn id="11" xr3:uid="{00000000-0010-0000-0000-00000B000000}" name="Aim Type" dataDxfId="57" dataCellStyle="Normal 10 2"/>
    <tableColumn id="12" xr3:uid="{00000000-0010-0000-0000-00000C000000}" name="Comments" dataDxfId="56" dataCellStyle="Normal 10 2">
      <calculatedColumnFormula>IF(ISNONTEXT(VLOOKUP(AimsData[[#This Row],[Student Reference]],Comments!$B$7:$C$5995,2,0)),"",VLOOKUP(AimsData[[#This Row],[Student Reference]],Comments!$B$7:$C$5995,2,0))</calculatedColumnFormula>
    </tableColumn>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grammeData" displayName="ProgrammeData" ref="A6:AY172" totalsRowShown="0" dataDxfId="55" tableBorderDxfId="54">
  <autoFilter ref="A6:AY172" xr:uid="{00000000-0009-0000-0100-000002000000}"/>
  <tableColumns count="51">
    <tableColumn id="1" xr3:uid="{00000000-0010-0000-0100-000001000000}" name="Student Reference" dataDxfId="53" dataCellStyle="Normal 10 2"/>
    <tableColumn id="2" xr3:uid="{00000000-0010-0000-0100-000002000000}" name="Age" dataDxfId="52" dataCellStyle="Normal 10 2"/>
    <tableColumn id="3" xr3:uid="{00000000-0010-0000-0100-000003000000}" name="Home Postcode" dataDxfId="51"/>
    <tableColumn id="4" xr3:uid="{00000000-0010-0000-0100-000004000000}" name="Home Postcode IMD Percentile Band" dataDxfId="50" dataCellStyle="Normal 10 2"/>
    <tableColumn id="5" xr3:uid="{00000000-0010-0000-0100-000005000000}" name="Postcode for Travel Calculations" dataDxfId="49" dataCellStyle="Normal 10 2"/>
    <tableColumn id="6" xr3:uid="{00000000-0010-0000-0100-000006000000}" name="Residential Student" dataDxfId="48" dataCellStyle="Normal 10 2"/>
    <tableColumn id="7" xr3:uid="{00000000-0010-0000-0100-000007000000}" name="Eligible for Care Standards Funding" dataDxfId="47" dataCellStyle="Normal 10 2"/>
    <tableColumn id="8" xr3:uid="{00000000-0010-0000-0100-000008000000}" name="High Needs Student" dataDxfId="46" dataCellStyle="Normal 10 2"/>
    <tableColumn id="9" xr3:uid="{00000000-0010-0000-0100-000009000000}" name="Funded Student" dataDxfId="45" dataCellStyle="Normal 10 2"/>
    <tableColumn id="10" xr3:uid="{00000000-0010-0000-0100-00000A000000}" name="Programme Type" dataDxfId="44" dataCellStyle="Normal 10 2"/>
    <tableColumn id="11" xr3:uid="{00000000-0010-0000-0100-00000B000000}" name="Earliest Start Date" dataDxfId="43" dataCellStyle="Normal 10 2"/>
    <tableColumn id="12" xr3:uid="{00000000-0010-0000-0100-00000C000000}" name="Latest Planned End Date" dataDxfId="42"/>
    <tableColumn id="13" xr3:uid="{00000000-0010-0000-0100-00000D000000}" name="Latest Actual End Date" dataDxfId="41" dataCellStyle="Normal 10 2"/>
    <tableColumn id="14" xr3:uid="{00000000-0010-0000-0100-00000E000000}" name="Qualification Hours" dataDxfId="40" dataCellStyle="Normal 10 2"/>
    <tableColumn id="15" xr3:uid="{00000000-0010-0000-0100-00000F000000}" name="Non-Qualification Hours" dataDxfId="39" dataCellStyle="Normal 10 2"/>
    <tableColumn id="16" xr3:uid="{00000000-0010-0000-0100-000010000000}" name="Total Hours" dataDxfId="38" dataCellStyle="Normal 10 2">
      <calculatedColumnFormula>ProgrammeData[[#This Row],[Qualification Hours]]+ProgrammeData[[#This Row],[Non-Qualification Hours]]</calculatedColumnFormula>
    </tableColumn>
    <tableColumn id="17" xr3:uid="{00000000-0010-0000-0100-000011000000}" name="Funding Band" dataDxfId="37" dataCellStyle="Normal 10 2">
      <calculatedColumnFormula>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calculatedColumnFormula>
    </tableColumn>
    <tableColumn id="18" xr3:uid="{00000000-0010-0000-0100-000012000000}" name="Funded Full Band/FTE Student" dataDxfId="36" dataCellStyle="Normal 10 2">
      <calculatedColumnFormula>ROUND(IF(ProgrammeData[[#This Row],[Funding Band]]="Band 1",ProgrammeData[[#This Row],[Total Hours]]/600,1),7)</calculatedColumnFormula>
    </tableColumn>
    <tableColumn id="19" xr3:uid="{00000000-0010-0000-0100-000013000000}" name="Weighting Multiplier" dataDxfId="35" dataCellStyle="Normal 10 2">
      <calculatedColumnFormula>IF(ProgrammeData[[#This Row],[Funding Band]]="Band 5",600,IF(ProgrammeData[[#This Row],[Funding Band]]="Band 4a",495,IF(ProgrammeData[[#This Row],[Funding Band]]="Band 4b",495,IF(ProgrammeData[[#This Row],[Funding Band]]="Band 3",405,IF(ProgrammeData[[#This Row],[Funding Band]]="Band 2",320,ProgrammeData[[#This Row],[Total Hours]])))))</calculatedColumnFormula>
    </tableColumn>
    <tableColumn id="20" xr3:uid="{00000000-0010-0000-0100-000014000000}" name="Qualification Reference" dataDxfId="34"/>
    <tableColumn id="21" xr3:uid="{00000000-0010-0000-0100-000015000000}" name="Sector Subject Area Tier 2" dataDxfId="33"/>
    <tableColumn id="22" xr3:uid="{00000000-0010-0000-0100-000016000000}" name="Delivery Location Postcode" dataDxfId="32"/>
    <tableColumn id="23" xr3:uid="{00000000-0010-0000-0100-000017000000}" name="Student Retained" dataDxfId="31" dataCellStyle="Normal 10 2"/>
    <tableColumn id="24" xr3:uid="{00000000-0010-0000-0100-000018000000}" name="Cost Weighting Factor Description" dataDxfId="30" dataCellStyle="Normal 10 2"/>
    <tableColumn id="25" xr3:uid="{00000000-0010-0000-0100-000019000000}" name="Cost Weighting Factor Value" dataDxfId="29">
      <calculatedColumnFormula>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calculatedColumnFormula>
    </tableColumn>
    <tableColumn id="26" xr3:uid="{00000000-0010-0000-0100-00001A000000}" name="Weighted Cost Weighting Factor" dataDxfId="28">
      <calculatedColumnFormula>ProgrammeData[[#This Row],[Weighting Multiplier]]*ProgrammeData[[#This Row],[Cost Weighting Factor Value]]</calculatedColumnFormula>
    </tableColumn>
    <tableColumn id="27" xr3:uid="{00000000-0010-0000-0100-00001B000000}" name="Uplift Factor" dataDxfId="27" dataCellStyle="Normal 10 2"/>
    <tableColumn id="28" xr3:uid="{00000000-0010-0000-0100-00001C000000}" name="Weighted Disadvantage Uplift" dataDxfId="26">
      <calculatedColumnFormula>ProgrammeData[[#This Row],[Weighting Multiplier]]*ProgrammeData[[#This Row],[Uplift Factor]]</calculatedColumnFormula>
    </tableColumn>
    <tableColumn id="29" xr3:uid="{00000000-0010-0000-0100-00001D000000}" name="English Instance" dataDxfId="25" dataCellStyle="Normal 10 2"/>
    <tableColumn id="30" xr3:uid="{00000000-0010-0000-0100-00001E000000}" name="Maths Instance" dataDxfId="24" dataCellStyle="Normal 10 2"/>
    <tableColumn id="31" xr3:uid="{00000000-0010-0000-0100-00001F000000}" name="Total Instances" dataDxfId="23" dataCellStyle="Normal 10 2">
      <calculatedColumnFormula>ProgrammeData[[#This Row],[English Instance]]+ProgrammeData[[#This Row],[Maths Instance]]</calculatedColumnFormula>
    </tableColumn>
    <tableColumn id="32" xr3:uid="{00000000-0010-0000-0100-000020000000}" name="English Instance " dataDxfId="22"/>
    <tableColumn id="33" xr3:uid="{00000000-0010-0000-0100-000021000000}" name="Maths Instance " dataDxfId="21"/>
    <tableColumn id="34" xr3:uid="{00000000-0010-0000-0100-000022000000}" name="Total Instances " dataDxfId="20"/>
    <tableColumn id="35" xr3:uid="{00000000-0010-0000-0100-000023000000}" name="English Instance   " dataDxfId="19"/>
    <tableColumn id="36" xr3:uid="{00000000-0010-0000-0100-000024000000}" name="Maths Instance   " dataDxfId="18"/>
    <tableColumn id="37" xr3:uid="{00000000-0010-0000-0100-000025000000}" name="Total Instances   " dataDxfId="17"/>
    <tableColumn id="38" xr3:uid="{00000000-0010-0000-0100-000026000000}" name="English_x000a_Status" dataDxfId="16"/>
    <tableColumn id="39" xr3:uid="{00000000-0010-0000-0100-000027000000}" name="Maths_x000a_Status" dataDxfId="15"/>
    <tableColumn id="40" xr3:uid="{00000000-0010-0000-0100-000028000000}" name="Student Meets Condition of Funding" dataDxfId="14"/>
    <tableColumn id="41" xr3:uid="{00000000-0010-0000-0100-000029000000}" name="Financial Disadvantage Instance" dataDxfId="13"/>
    <tableColumn id="42" xr3:uid="{00000000-0010-0000-0100-00002A000000}" name="Rurality Instance" dataDxfId="12"/>
    <tableColumn id="43" xr3:uid="{00000000-0010-0000-0100-00002B000000}" name="Distance Travelled Instance" dataDxfId="11"/>
    <tableColumn id="44" xr3:uid="{00000000-0010-0000-0100-00002C000000}" name="London Adjustment" dataDxfId="10" dataCellStyle="Normal 10 2"/>
    <tableColumn id="45" xr3:uid="{00000000-0010-0000-0100-00002D000000}" name="Total Travel Instances" dataDxfId="9" dataCellStyle="Normal 10 2">
      <calculatedColumnFormula>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calculatedColumnFormula>
    </tableColumn>
    <tableColumn id="46" xr3:uid="{00000000-0010-0000-0100-00002E000000}" name="Included in 16-19 Free Meals calculation" dataDxfId="8" dataCellStyle="Normal 10 2"/>
    <tableColumn id="47" xr3:uid="{00000000-0010-0000-0100-00002F000000}" name="16-19 Free Meals Taken" dataDxfId="7" dataCellStyle="Normal 10 2"/>
    <tableColumn id="48" xr3:uid="{00000000-0010-0000-0100-000030000000}" name="Qualifies for CDF - Industry Placement Funding" dataDxfId="6"/>
    <tableColumn id="49" xr3:uid="{00000000-0010-0000-0100-000031000000}" name="Qualifies for Discretionary Bursary Element 2b: Student Costs" dataDxfId="5" dataCellStyle="Normal 10 2"/>
    <tableColumn id="50" xr3:uid="{00000000-0010-0000-0100-000032000000}" name="Qualifies for HVCP Funding" dataDxfId="4"/>
    <tableColumn id="51" xr3:uid="{00000000-0010-0000-0100-000033000000}" name="Comments" dataDxfId="3">
      <calculatedColumnFormula>IF(ISNONTEXT(VLOOKUP(ProgrammeData[[#This Row],[Student Reference]],Comments!$B$7:$C$5995,2,0)),"",VLOOKUP(ProgrammeData[[#This Row],[Student Reference]],Comments!$B$7:$C$5995,2,0))</calculatedColumnFormula>
    </tableColumn>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mmentsTable" displayName="CommentsTable" ref="B6:C5995" totalsRowShown="0" tableBorderDxfId="2">
  <autoFilter ref="B6:C5995" xr:uid="{00000000-0009-0000-0100-000003000000}"/>
  <tableColumns count="2">
    <tableColumn id="1" xr3:uid="{00000000-0010-0000-0200-000001000000}" name="Unique Student Reference" dataDxfId="1" dataCellStyle="Normal 10 2"/>
    <tableColumn id="2" xr3:uid="{00000000-0010-0000-0200-000002000000}" name="Comments" dataDxfId="0" dataCellStyle="Normal 10 2"/>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uidance/industry-placements-capacity-and-delivery-fund-cdf-for-2020-to-2021-for-providers-in-receipt-of-cdf-in-academic-year-2019-to-2020" TargetMode="External"/><Relationship Id="rId2" Type="http://schemas.openxmlformats.org/officeDocument/2006/relationships/hyperlink" Target="https://www.gov.uk/government/publications/16-to-19-funding-allocations-supporting-documents-for-2020-to-2021" TargetMode="External"/><Relationship Id="rId1" Type="http://schemas.openxmlformats.org/officeDocument/2006/relationships/hyperlink" Target="https://www.gov.uk/government/publications/16-to-19-funding-allocations-supporting-documents-for-2019-to-202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uidance/16-to-19-funding-level-3-programme-maths-and-english-payment" TargetMode="External"/><Relationship Id="rId3" Type="http://schemas.openxmlformats.org/officeDocument/2006/relationships/hyperlink" Target="https://www.gov.uk/government/publications/funding-rates-and-formula" TargetMode="External"/><Relationship Id="rId7" Type="http://schemas.openxmlformats.org/officeDocument/2006/relationships/hyperlink" Target="https://www.gov.uk/guidance/16-to-19-funding-level-3-programme-maths-and-english-payment" TargetMode="External"/><Relationship Id="rId2" Type="http://schemas.openxmlformats.org/officeDocument/2006/relationships/hyperlink" Target="https://hub.fasst.org.uk/Learning%20Aims/Pages/default.aspx" TargetMode="External"/><Relationship Id="rId1" Type="http://schemas.openxmlformats.org/officeDocument/2006/relationships/hyperlink" Target="https://www.gov.uk/guidance/16-to-19-funding-high-value-courses-premium" TargetMode="External"/><Relationship Id="rId6" Type="http://schemas.openxmlformats.org/officeDocument/2006/relationships/hyperlink" Target="https://www.gov.uk/guidance/16-to-19-funding-high-value-courses-premium" TargetMode="External"/><Relationship Id="rId11" Type="http://schemas.openxmlformats.org/officeDocument/2006/relationships/drawing" Target="../drawings/drawing4.xml"/><Relationship Id="rId5" Type="http://schemas.openxmlformats.org/officeDocument/2006/relationships/hyperlink" Target="https://www.gov.uk/guidance/industry-placements-capacity-and-delivery-fund-cdf-for-academic-year-2019-to-2020" TargetMode="External"/><Relationship Id="rId10" Type="http://schemas.openxmlformats.org/officeDocument/2006/relationships/printerSettings" Target="../printerSettings/printerSettings4.bin"/><Relationship Id="rId4" Type="http://schemas.openxmlformats.org/officeDocument/2006/relationships/hyperlink" Target="https://www.gov.uk/government/publications/funding-rates-and-formula" TargetMode="External"/><Relationship Id="rId9" Type="http://schemas.openxmlformats.org/officeDocument/2006/relationships/hyperlink" Target="https://www.gov.uk/government/publications/16-to-19-funding-allocations-supporting-documents-for-2020-to-2021"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1"/>
    <pageSetUpPr fitToPage="1"/>
  </sheetPr>
  <dimension ref="A1:R62"/>
  <sheetViews>
    <sheetView showGridLines="0" tabSelected="1" zoomScaleNormal="100" workbookViewId="0"/>
  </sheetViews>
  <sheetFormatPr defaultColWidth="8.88671875" defaultRowHeight="15" x14ac:dyDescent="0.4"/>
  <cols>
    <col min="1" max="1" width="2.109375" style="4" customWidth="1"/>
    <col min="2" max="2" width="8" style="4" customWidth="1"/>
    <col min="3" max="3" width="16" style="4" customWidth="1"/>
    <col min="4" max="6" width="17.77734375" style="4" customWidth="1"/>
    <col min="7" max="7" width="2.33203125" style="4" customWidth="1"/>
    <col min="8" max="16384" width="8.88671875" style="4"/>
  </cols>
  <sheetData>
    <row r="1" spans="2:10" ht="69.400000000000006" customHeight="1" x14ac:dyDescent="0.4">
      <c r="B1" s="1"/>
      <c r="C1" s="2"/>
      <c r="D1" s="254" t="s">
        <v>0</v>
      </c>
      <c r="E1" s="254"/>
      <c r="F1" s="254"/>
      <c r="G1" s="3"/>
      <c r="H1" s="3"/>
    </row>
    <row r="2" spans="2:10" ht="33" customHeight="1" thickBot="1" x14ac:dyDescent="0.4">
      <c r="B2" s="255" t="s">
        <v>1</v>
      </c>
      <c r="C2" s="255"/>
      <c r="D2" s="255"/>
      <c r="E2" s="255"/>
      <c r="F2" s="255"/>
      <c r="G2" s="3"/>
      <c r="H2" s="3"/>
    </row>
    <row r="3" spans="2:10" ht="28.5" customHeight="1" x14ac:dyDescent="0.4">
      <c r="B3" s="256" t="s">
        <v>2</v>
      </c>
      <c r="C3" s="257"/>
      <c r="D3" s="258" t="s">
        <v>772</v>
      </c>
      <c r="E3" s="259"/>
      <c r="F3" s="260"/>
    </row>
    <row r="4" spans="2:10" s="9" customFormat="1" ht="12.95" customHeight="1" x14ac:dyDescent="0.4">
      <c r="B4" s="249" t="s">
        <v>3</v>
      </c>
      <c r="C4" s="250"/>
      <c r="D4" s="5">
        <v>999999</v>
      </c>
      <c r="E4" s="6" t="s">
        <v>4</v>
      </c>
      <c r="F4" s="7">
        <v>12345678</v>
      </c>
      <c r="G4" s="8"/>
      <c r="I4" s="10"/>
    </row>
    <row r="5" spans="2:10" s="9" customFormat="1" ht="12.95" customHeight="1" x14ac:dyDescent="0.4">
      <c r="B5" s="249" t="s">
        <v>5</v>
      </c>
      <c r="C5" s="250"/>
      <c r="D5" s="251" t="s">
        <v>773</v>
      </c>
      <c r="E5" s="252"/>
      <c r="F5" s="253"/>
      <c r="H5" s="8"/>
    </row>
    <row r="6" spans="2:10" s="9" customFormat="1" ht="12.95" customHeight="1" thickBot="1" x14ac:dyDescent="0.45">
      <c r="B6" s="265" t="s">
        <v>6</v>
      </c>
      <c r="C6" s="266"/>
      <c r="D6" s="267" t="s">
        <v>774</v>
      </c>
      <c r="E6" s="268"/>
      <c r="F6" s="269"/>
      <c r="H6" s="11"/>
    </row>
    <row r="7" spans="2:10" ht="6.75" customHeight="1" thickBot="1" x14ac:dyDescent="0.45">
      <c r="B7" s="270"/>
      <c r="C7" s="270"/>
      <c r="D7" s="271"/>
      <c r="E7" s="271"/>
      <c r="F7" s="271"/>
      <c r="G7" s="12"/>
      <c r="H7" s="12"/>
      <c r="J7" s="9"/>
    </row>
    <row r="8" spans="2:10" s="9" customFormat="1" ht="14.85" customHeight="1" thickBot="1" x14ac:dyDescent="0.45">
      <c r="B8" s="272" t="s">
        <v>7</v>
      </c>
      <c r="C8" s="273"/>
      <c r="D8" s="273"/>
      <c r="E8" s="273"/>
      <c r="F8" s="274"/>
    </row>
    <row r="9" spans="2:10" s="9" customFormat="1" ht="25.9" customHeight="1" x14ac:dyDescent="0.4">
      <c r="B9" s="275" t="s">
        <v>8</v>
      </c>
      <c r="C9" s="276"/>
      <c r="D9" s="277"/>
      <c r="E9" s="13" t="s">
        <v>9</v>
      </c>
      <c r="F9" s="14" t="s">
        <v>10</v>
      </c>
      <c r="G9" s="15"/>
    </row>
    <row r="10" spans="2:10" s="9" customFormat="1" ht="12.95" customHeight="1" x14ac:dyDescent="0.4">
      <c r="B10" s="278" t="s">
        <v>11</v>
      </c>
      <c r="C10" s="279"/>
      <c r="D10" s="279"/>
      <c r="E10" s="16">
        <f>COUNTIFS(ProgrammeData[Funding Band],'Funding Elements'!B10,ProgrammeData[Funded Student],"Yes")</f>
        <v>44</v>
      </c>
      <c r="F10" s="17">
        <f t="shared" ref="F10:F15" si="0">E10/$E$17</f>
        <v>0.30136986301369861</v>
      </c>
      <c r="G10" s="15"/>
    </row>
    <row r="11" spans="2:10" s="9" customFormat="1" ht="12.95" customHeight="1" x14ac:dyDescent="0.4">
      <c r="B11" s="278" t="s">
        <v>12</v>
      </c>
      <c r="C11" s="279"/>
      <c r="D11" s="279"/>
      <c r="E11" s="16">
        <f>COUNTIFS(ProgrammeData[Funding Band],'Funding Elements'!B11,ProgrammeData[Funded Student],"Yes")</f>
        <v>72</v>
      </c>
      <c r="F11" s="17">
        <f t="shared" si="0"/>
        <v>0.49315068493150682</v>
      </c>
      <c r="G11" s="15"/>
    </row>
    <row r="12" spans="2:10" s="9" customFormat="1" ht="12.95" customHeight="1" x14ac:dyDescent="0.4">
      <c r="B12" s="278" t="s">
        <v>13</v>
      </c>
      <c r="C12" s="279"/>
      <c r="D12" s="279"/>
      <c r="E12" s="16">
        <f>COUNTIFS(ProgrammeData[Funding Band],'Funding Elements'!B12,ProgrammeData[Funded Student],"Yes")</f>
        <v>6</v>
      </c>
      <c r="F12" s="17">
        <f t="shared" si="0"/>
        <v>4.1095890410958902E-2</v>
      </c>
      <c r="G12" s="18"/>
    </row>
    <row r="13" spans="2:10" s="9" customFormat="1" ht="12.95" customHeight="1" x14ac:dyDescent="0.4">
      <c r="B13" s="278" t="s">
        <v>14</v>
      </c>
      <c r="C13" s="279"/>
      <c r="D13" s="279"/>
      <c r="E13" s="16">
        <f>COUNTIFS(ProgrammeData[Funding Band],'Funding Elements'!B13,ProgrammeData[Funded Student],"Yes")</f>
        <v>11</v>
      </c>
      <c r="F13" s="17">
        <f t="shared" si="0"/>
        <v>7.5342465753424653E-2</v>
      </c>
      <c r="G13" s="15"/>
    </row>
    <row r="14" spans="2:10" s="9" customFormat="1" ht="12.95" customHeight="1" x14ac:dyDescent="0.4">
      <c r="B14" s="278" t="s">
        <v>15</v>
      </c>
      <c r="C14" s="279"/>
      <c r="D14" s="279"/>
      <c r="E14" s="16">
        <f>COUNTIFS(ProgrammeData[Funding Band],'Funding Elements'!B14,ProgrammeData[Funded Student],"Yes")</f>
        <v>3</v>
      </c>
      <c r="F14" s="17">
        <f t="shared" si="0"/>
        <v>2.0547945205479451E-2</v>
      </c>
      <c r="G14" s="15"/>
    </row>
    <row r="15" spans="2:10" s="9" customFormat="1" ht="12.95" customHeight="1" x14ac:dyDescent="0.4">
      <c r="B15" s="261" t="s">
        <v>16</v>
      </c>
      <c r="C15" s="262"/>
      <c r="D15" s="19" t="s">
        <v>17</v>
      </c>
      <c r="E15" s="16">
        <f>COUNTIFS(ProgrammeData[Funding Band],'Funding Elements'!B15,ProgrammeData[Funded Student],"Yes")</f>
        <v>10</v>
      </c>
      <c r="F15" s="17">
        <f t="shared" si="0"/>
        <v>6.8493150684931503E-2</v>
      </c>
      <c r="G15" s="15"/>
      <c r="H15" s="20"/>
    </row>
    <row r="16" spans="2:10" s="9" customFormat="1" ht="12.95" customHeight="1" thickBot="1" x14ac:dyDescent="0.45">
      <c r="B16" s="263"/>
      <c r="C16" s="264"/>
      <c r="D16" s="21" t="s">
        <v>18</v>
      </c>
      <c r="E16" s="22">
        <f>SUMIFS(ProgrammeData[Funded Full Band/FTE Student],ProgrammeData[Funding Band],'Funding Elements'!B15,ProgrammeData[Funded Student],"Yes")</f>
        <v>1.5933333000000003</v>
      </c>
      <c r="F16" s="23"/>
      <c r="G16" s="15"/>
    </row>
    <row r="17" spans="1:18" s="9" customFormat="1" ht="14.85" customHeight="1" thickBot="1" x14ac:dyDescent="0.45">
      <c r="B17" s="282" t="s">
        <v>19</v>
      </c>
      <c r="C17" s="283"/>
      <c r="D17" s="284"/>
      <c r="E17" s="24">
        <f>SUM(E10:E15)</f>
        <v>146</v>
      </c>
      <c r="F17" s="25">
        <f>SUM(F10:F15)</f>
        <v>1</v>
      </c>
    </row>
    <row r="18" spans="1:18" ht="15.4" thickBot="1" x14ac:dyDescent="0.45">
      <c r="B18" s="26" t="s">
        <v>20</v>
      </c>
      <c r="C18" s="27"/>
      <c r="D18" s="27"/>
      <c r="E18" s="27"/>
      <c r="F18" s="27"/>
      <c r="J18" s="9"/>
    </row>
    <row r="19" spans="1:18" s="9" customFormat="1" ht="14.85" customHeight="1" thickBot="1" x14ac:dyDescent="0.45">
      <c r="B19" s="282" t="s">
        <v>21</v>
      </c>
      <c r="C19" s="283"/>
      <c r="D19" s="283"/>
      <c r="E19" s="283"/>
      <c r="F19" s="285"/>
    </row>
    <row r="20" spans="1:18" s="9" customFormat="1" ht="24.4" customHeight="1" x14ac:dyDescent="0.4">
      <c r="B20" s="286"/>
      <c r="C20" s="287"/>
      <c r="D20" s="287"/>
      <c r="E20" s="288"/>
      <c r="F20" s="28" t="s">
        <v>22</v>
      </c>
    </row>
    <row r="21" spans="1:18" s="9" customFormat="1" ht="12.95" customHeight="1" x14ac:dyDescent="0.4">
      <c r="B21" s="289" t="s">
        <v>23</v>
      </c>
      <c r="C21" s="252"/>
      <c r="D21" s="252"/>
      <c r="E21" s="290"/>
      <c r="F21" s="29">
        <f>ROUND((Programme!W2/Programme!I2/2)+0.5,5)</f>
        <v>0.95548</v>
      </c>
    </row>
    <row r="22" spans="1:18" s="9" customFormat="1" ht="12.95" customHeight="1" x14ac:dyDescent="0.4">
      <c r="B22" s="289" t="s">
        <v>24</v>
      </c>
      <c r="C22" s="252"/>
      <c r="D22" s="252"/>
      <c r="E22" s="290"/>
      <c r="F22" s="29">
        <f>ROUND(Programme!Z2/Programme!S2,5)</f>
        <v>1.2716799999999999</v>
      </c>
    </row>
    <row r="23" spans="1:18" s="31" customFormat="1" ht="12.95" customHeight="1" x14ac:dyDescent="0.4">
      <c r="A23" s="9"/>
      <c r="B23" s="289" t="s">
        <v>25</v>
      </c>
      <c r="C23" s="252"/>
      <c r="D23" s="252"/>
      <c r="E23" s="290"/>
      <c r="F23" s="29">
        <f>ROUND((Programme!AB2/Programme!S2),5)</f>
        <v>1.02125</v>
      </c>
      <c r="G23" s="20"/>
      <c r="H23" s="30"/>
      <c r="J23" s="9"/>
      <c r="K23" s="9"/>
      <c r="L23" s="9"/>
      <c r="M23" s="9"/>
      <c r="N23" s="9"/>
      <c r="O23" s="9"/>
      <c r="P23" s="9"/>
      <c r="Q23" s="9"/>
      <c r="R23" s="9"/>
    </row>
    <row r="24" spans="1:18" s="9" customFormat="1" ht="12.95" customHeight="1" x14ac:dyDescent="0.4">
      <c r="B24" s="289" t="s">
        <v>26</v>
      </c>
      <c r="C24" s="252"/>
      <c r="D24" s="252"/>
      <c r="E24" s="290"/>
      <c r="F24" s="29">
        <f>ROUND(Programme!AE2/Programme!I2,5)</f>
        <v>1.1232899999999999</v>
      </c>
    </row>
    <row r="25" spans="1:18" s="9" customFormat="1" ht="12.95" customHeight="1" x14ac:dyDescent="0.4">
      <c r="B25" s="289" t="s">
        <v>27</v>
      </c>
      <c r="C25" s="252"/>
      <c r="D25" s="252"/>
      <c r="E25" s="290"/>
      <c r="F25" s="32">
        <f>ROUND(Programme!AH2/Programme!I2,5)</f>
        <v>0.10959000000000001</v>
      </c>
      <c r="H25" s="18"/>
    </row>
    <row r="26" spans="1:18" s="9" customFormat="1" ht="12.95" customHeight="1" x14ac:dyDescent="0.4">
      <c r="B26" s="289" t="s">
        <v>28</v>
      </c>
      <c r="C26" s="252"/>
      <c r="D26" s="252"/>
      <c r="E26" s="290"/>
      <c r="F26" s="32">
        <f>ROUND(Programme!AK2/Programme!I2,5)</f>
        <v>8.2189999999999999E-2</v>
      </c>
      <c r="H26" s="18"/>
    </row>
    <row r="27" spans="1:18" s="9" customFormat="1" ht="12.95" customHeight="1" x14ac:dyDescent="0.4">
      <c r="B27" s="289" t="s">
        <v>29</v>
      </c>
      <c r="C27" s="252"/>
      <c r="D27" s="252"/>
      <c r="E27" s="290"/>
      <c r="F27" s="32">
        <f>ROUND(Programme!AO2/Programme!I2,5)</f>
        <v>0.13425000000000001</v>
      </c>
      <c r="H27" s="18"/>
    </row>
    <row r="28" spans="1:18" s="9" customFormat="1" ht="12.95" customHeight="1" x14ac:dyDescent="0.4">
      <c r="B28" s="289" t="s">
        <v>30</v>
      </c>
      <c r="C28" s="252"/>
      <c r="D28" s="252"/>
      <c r="E28" s="290"/>
      <c r="F28" s="32">
        <f>ROUND(Programme!AS2/Programme!I2,5)</f>
        <v>0.13869999999999999</v>
      </c>
      <c r="H28" s="18"/>
    </row>
    <row r="29" spans="1:18" s="31" customFormat="1" ht="12.95" customHeight="1" thickBot="1" x14ac:dyDescent="0.45">
      <c r="A29" s="9"/>
      <c r="B29" s="280" t="s">
        <v>31</v>
      </c>
      <c r="C29" s="268"/>
      <c r="D29" s="268"/>
      <c r="E29" s="281"/>
      <c r="F29" s="33">
        <v>1.01</v>
      </c>
      <c r="G29" s="34"/>
      <c r="H29" s="9"/>
    </row>
    <row r="30" spans="1:18" ht="6.95" customHeight="1" thickBot="1" x14ac:dyDescent="0.45">
      <c r="B30" s="27"/>
      <c r="C30" s="27"/>
      <c r="D30" s="27"/>
      <c r="E30" s="27"/>
      <c r="F30" s="27"/>
    </row>
    <row r="31" spans="1:18" s="9" customFormat="1" ht="14.85" customHeight="1" thickBot="1" x14ac:dyDescent="0.45">
      <c r="B31" s="282" t="s">
        <v>32</v>
      </c>
      <c r="C31" s="283"/>
      <c r="D31" s="283"/>
      <c r="E31" s="283"/>
      <c r="F31" s="285"/>
    </row>
    <row r="32" spans="1:18" s="9" customFormat="1" ht="12.95" customHeight="1" thickBot="1" x14ac:dyDescent="0.45">
      <c r="B32" s="280" t="s">
        <v>33</v>
      </c>
      <c r="C32" s="268"/>
      <c r="D32" s="268"/>
      <c r="E32" s="281"/>
      <c r="F32" s="35">
        <f>Programme!AU2/Programme!AT2</f>
        <v>9.5890410958904104E-2</v>
      </c>
      <c r="H32" s="30"/>
    </row>
    <row r="33" spans="2:9" s="9" customFormat="1" ht="60" customHeight="1" x14ac:dyDescent="0.4">
      <c r="B33" s="295" t="s">
        <v>34</v>
      </c>
      <c r="C33" s="295"/>
      <c r="D33" s="295"/>
      <c r="E33" s="295"/>
      <c r="F33" s="295"/>
    </row>
    <row r="34" spans="2:9" ht="6.95" customHeight="1" thickBot="1" x14ac:dyDescent="0.45">
      <c r="B34" s="36"/>
      <c r="C34" s="36"/>
      <c r="D34" s="36"/>
      <c r="E34" s="36"/>
      <c r="F34" s="37"/>
      <c r="I34" s="38"/>
    </row>
    <row r="35" spans="2:9" s="9" customFormat="1" ht="14.85" customHeight="1" thickBot="1" x14ac:dyDescent="0.45">
      <c r="B35" s="272" t="s">
        <v>35</v>
      </c>
      <c r="C35" s="273"/>
      <c r="D35" s="273"/>
      <c r="E35" s="273"/>
      <c r="F35" s="274"/>
    </row>
    <row r="36" spans="2:9" s="9" customFormat="1" ht="14.85" customHeight="1" x14ac:dyDescent="0.4">
      <c r="B36" s="296" t="s">
        <v>8</v>
      </c>
      <c r="C36" s="297"/>
      <c r="D36" s="297"/>
      <c r="E36" s="300" t="s">
        <v>36</v>
      </c>
      <c r="F36" s="301"/>
      <c r="I36" s="18"/>
    </row>
    <row r="37" spans="2:9" s="9" customFormat="1" ht="14.85" customHeight="1" x14ac:dyDescent="0.4">
      <c r="B37" s="298"/>
      <c r="C37" s="299"/>
      <c r="D37" s="299"/>
      <c r="E37" s="39" t="s">
        <v>37</v>
      </c>
      <c r="F37" s="40" t="s">
        <v>38</v>
      </c>
    </row>
    <row r="38" spans="2:9" s="9" customFormat="1" ht="12.95" customHeight="1" x14ac:dyDescent="0.4">
      <c r="B38" s="278" t="s">
        <v>11</v>
      </c>
      <c r="C38" s="279"/>
      <c r="D38" s="279"/>
      <c r="E38" s="41">
        <f>COUNTIFS(ProgrammeData[Funded Student],"Yes",ProgrammeData[Funding Band],'Funding Elements'!B38,ProgrammeData[Student Meets Condition of Funding],"No")+COUNTIFS(ProgrammeData[Funded Student],"Yes",ProgrammeData[Funding Band],'Funding Elements'!B38,ProgrammeData[Student Meets Condition of Funding],"Yes")</f>
        <v>44</v>
      </c>
      <c r="F38" s="42">
        <f>COUNTIFS(ProgrammeData[Funded Student],"Yes",ProgrammeData[Funding Band],'Funding Elements'!B38,ProgrammeData[Student Meets Condition of Funding],"No")</f>
        <v>5</v>
      </c>
      <c r="G38" s="43"/>
    </row>
    <row r="39" spans="2:9" s="9" customFormat="1" ht="12.95" customHeight="1" x14ac:dyDescent="0.4">
      <c r="B39" s="278" t="s">
        <v>12</v>
      </c>
      <c r="C39" s="279"/>
      <c r="D39" s="279"/>
      <c r="E39" s="41">
        <f>COUNTIFS(ProgrammeData[Funded Student],"Yes",ProgrammeData[Funding Band],'Funding Elements'!B39,ProgrammeData[Student Meets Condition of Funding],"No")+COUNTIFS(ProgrammeData[Funded Student],"Yes",ProgrammeData[Funding Band],'Funding Elements'!B39,ProgrammeData[Student Meets Condition of Funding],"Yes")</f>
        <v>50</v>
      </c>
      <c r="F39" s="42">
        <f>COUNTIFS(ProgrammeData[Funded Student],"Yes",ProgrammeData[Funding Band],'Funding Elements'!B39,ProgrammeData[Student Meets Condition of Funding],"No")</f>
        <v>2</v>
      </c>
    </row>
    <row r="40" spans="2:9" s="9" customFormat="1" ht="12.95" customHeight="1" x14ac:dyDescent="0.4">
      <c r="B40" s="278" t="s">
        <v>13</v>
      </c>
      <c r="C40" s="279"/>
      <c r="D40" s="279"/>
      <c r="E40" s="41">
        <f>COUNTIFS(ProgrammeData[Funded Student],"Yes",ProgrammeData[Funding Band],'Funding Elements'!B40,ProgrammeData[Student Meets Condition of Funding],"No")+COUNTIFS(ProgrammeData[Funded Student],"Yes",ProgrammeData[Funding Band],'Funding Elements'!B40,ProgrammeData[Student Meets Condition of Funding],"Yes")</f>
        <v>6</v>
      </c>
      <c r="F40" s="42">
        <f>COUNTIFS(ProgrammeData[Funded Student],"Yes",ProgrammeData[Funding Band],'Funding Elements'!B40,ProgrammeData[Student Meets Condition of Funding],"No")</f>
        <v>0</v>
      </c>
    </row>
    <row r="41" spans="2:9" s="9" customFormat="1" ht="12.95" customHeight="1" x14ac:dyDescent="0.4">
      <c r="B41" s="278" t="s">
        <v>14</v>
      </c>
      <c r="C41" s="279"/>
      <c r="D41" s="279"/>
      <c r="E41" s="41">
        <f>COUNTIFS(ProgrammeData[Funded Student],"Yes",ProgrammeData[Funding Band],'Funding Elements'!B41,ProgrammeData[Student Meets Condition of Funding],"No")+COUNTIFS(ProgrammeData[Funded Student],"Yes",ProgrammeData[Funding Band],'Funding Elements'!B41,ProgrammeData[Student Meets Condition of Funding],"Yes")</f>
        <v>6</v>
      </c>
      <c r="F41" s="42">
        <f>COUNTIFS(ProgrammeData[Funded Student],"Yes",ProgrammeData[Funding Band],'Funding Elements'!B41,ProgrammeData[Student Meets Condition of Funding],"No")</f>
        <v>2</v>
      </c>
    </row>
    <row r="42" spans="2:9" s="9" customFormat="1" ht="12.95" customHeight="1" x14ac:dyDescent="0.4">
      <c r="B42" s="278" t="s">
        <v>15</v>
      </c>
      <c r="C42" s="279"/>
      <c r="D42" s="279"/>
      <c r="E42" s="41">
        <f>COUNTIFS(ProgrammeData[Funded Student],"Yes",ProgrammeData[Funding Band],'Funding Elements'!B42,ProgrammeData[Student Meets Condition of Funding],"No")+COUNTIFS(ProgrammeData[Funded Student],"Yes",ProgrammeData[Funding Band],'Funding Elements'!B42,ProgrammeData[Student Meets Condition of Funding],"Yes")</f>
        <v>3</v>
      </c>
      <c r="F42" s="42">
        <f>COUNTIFS(ProgrammeData[Funded Student],"Yes",ProgrammeData[Funding Band],'Funding Elements'!B42,ProgrammeData[Student Meets Condition of Funding],"No")</f>
        <v>0</v>
      </c>
    </row>
    <row r="43" spans="2:9" s="9" customFormat="1" ht="12.95" customHeight="1" x14ac:dyDescent="0.4">
      <c r="B43" s="291" t="s">
        <v>16</v>
      </c>
      <c r="C43" s="292"/>
      <c r="D43" s="44" t="s">
        <v>17</v>
      </c>
      <c r="E43" s="41">
        <f>COUNTIFS(ProgrammeData[Funded Student],"Yes",ProgrammeData[Funding Band],'Funding Elements'!B43,ProgrammeData[Student Meets Condition of Funding],"No")+COUNTIFS(ProgrammeData[Funded Student],"Yes",ProgrammeData[Funding Band],'Funding Elements'!B43,ProgrammeData[Student Meets Condition of Funding],"Yes")</f>
        <v>7</v>
      </c>
      <c r="F43" s="42">
        <f>COUNTIFS(ProgrammeData[Funded Student],"Yes",ProgrammeData[Funding Band],'Funding Elements'!B43,ProgrammeData[Student Meets Condition of Funding],"No")</f>
        <v>0</v>
      </c>
    </row>
    <row r="44" spans="2:9" s="9" customFormat="1" ht="12.95" customHeight="1" thickBot="1" x14ac:dyDescent="0.45">
      <c r="B44" s="293"/>
      <c r="C44" s="294"/>
      <c r="D44" s="45" t="s">
        <v>18</v>
      </c>
      <c r="E44" s="46">
        <f>SUMIFS(ProgrammeData[Funded Full Band/FTE Student],ProgrammeData[Funding Band],'Funding Elements'!B43,ProgrammeData[Student Meets Condition of Funding],"No",ProgrammeData[Funded Student],"Yes")+SUMIFS(ProgrammeData[Funded Full Band/FTE Student],ProgrammeData[Funding Band],'Funding Elements'!B43,ProgrammeData[Student Meets Condition of Funding],"Yes",ProgrammeData[Funded Student],"Yes")</f>
        <v>1.1633333000000001</v>
      </c>
      <c r="F44" s="47">
        <f>SUMIFS(ProgrammeData[Funded Full Band/FTE Student],ProgrammeData[Funding Band],'Funding Elements'!B43,ProgrammeData[Student Meets Condition of Funding],"No",ProgrammeData[Funded Student],"Yes")</f>
        <v>0</v>
      </c>
    </row>
    <row r="45" spans="2:9" s="9" customFormat="1" ht="14.85" customHeight="1" thickBot="1" x14ac:dyDescent="0.45">
      <c r="B45" s="282" t="s">
        <v>39</v>
      </c>
      <c r="C45" s="283"/>
      <c r="D45" s="284"/>
      <c r="E45" s="24">
        <f>SUM(E38:E43)</f>
        <v>116</v>
      </c>
      <c r="F45" s="48">
        <f>SUM(F38:F43)</f>
        <v>9</v>
      </c>
    </row>
    <row r="46" spans="2:9" s="9" customFormat="1" ht="15.4" customHeight="1" thickBot="1" x14ac:dyDescent="0.45">
      <c r="B46" s="26" t="s">
        <v>40</v>
      </c>
      <c r="C46" s="27"/>
      <c r="D46" s="27"/>
      <c r="E46" s="27"/>
      <c r="F46" s="27"/>
    </row>
    <row r="47" spans="2:9" s="9" customFormat="1" ht="14.85" customHeight="1" thickBot="1" x14ac:dyDescent="0.45">
      <c r="B47" s="282" t="s">
        <v>41</v>
      </c>
      <c r="C47" s="283"/>
      <c r="D47" s="283"/>
      <c r="E47" s="283"/>
      <c r="F47" s="285"/>
    </row>
    <row r="48" spans="2:9" s="9" customFormat="1" ht="12.95" customHeight="1" thickBot="1" x14ac:dyDescent="0.45">
      <c r="B48" s="280" t="s">
        <v>42</v>
      </c>
      <c r="C48" s="268"/>
      <c r="D48" s="268"/>
      <c r="E48" s="281"/>
      <c r="F48" s="49">
        <f>Programme!G2</f>
        <v>0</v>
      </c>
      <c r="H48" s="30"/>
    </row>
    <row r="49" spans="2:9" ht="6.95" customHeight="1" thickBot="1" x14ac:dyDescent="0.45">
      <c r="B49" s="36"/>
      <c r="C49" s="36"/>
      <c r="D49" s="36"/>
      <c r="E49" s="36"/>
      <c r="F49" s="37"/>
      <c r="I49" s="38"/>
    </row>
    <row r="50" spans="2:9" s="9" customFormat="1" ht="14.85" customHeight="1" thickBot="1" x14ac:dyDescent="0.45">
      <c r="B50" s="282" t="s">
        <v>43</v>
      </c>
      <c r="C50" s="283"/>
      <c r="D50" s="283"/>
      <c r="E50" s="283"/>
      <c r="F50" s="285"/>
    </row>
    <row r="51" spans="2:9" s="9" customFormat="1" ht="12.95" customHeight="1" x14ac:dyDescent="0.4">
      <c r="B51" s="305" t="s">
        <v>42</v>
      </c>
      <c r="C51" s="306"/>
      <c r="D51" s="306"/>
      <c r="E51" s="307"/>
      <c r="F51" s="50">
        <f>Programme!AV2</f>
        <v>72</v>
      </c>
      <c r="H51" s="30"/>
    </row>
    <row r="52" spans="2:9" s="9" customFormat="1" ht="12.95" customHeight="1" thickBot="1" x14ac:dyDescent="0.45">
      <c r="B52" s="308" t="s">
        <v>44</v>
      </c>
      <c r="C52" s="309"/>
      <c r="D52" s="309"/>
      <c r="E52" s="310"/>
      <c r="F52" s="51">
        <f>Programme!AW2</f>
        <v>43</v>
      </c>
    </row>
    <row r="53" spans="2:9" ht="26.25" customHeight="1" x14ac:dyDescent="0.4">
      <c r="B53" s="295" t="s">
        <v>45</v>
      </c>
      <c r="C53" s="295"/>
      <c r="D53" s="295"/>
      <c r="E53" s="295"/>
      <c r="F53" s="295"/>
    </row>
    <row r="54" spans="2:9" customFormat="1" ht="26.25" customHeight="1" x14ac:dyDescent="0.4">
      <c r="B54" s="311" t="s">
        <v>46</v>
      </c>
      <c r="C54" s="311"/>
      <c r="D54" s="311"/>
      <c r="E54" s="311"/>
      <c r="F54" s="311"/>
      <c r="H54" s="52"/>
    </row>
    <row r="55" spans="2:9" customFormat="1" ht="8.25" customHeight="1" thickBot="1" x14ac:dyDescent="0.45">
      <c r="B55" s="311"/>
      <c r="C55" s="311"/>
      <c r="D55" s="311"/>
      <c r="E55" s="311"/>
      <c r="F55" s="311"/>
    </row>
    <row r="56" spans="2:9" s="9" customFormat="1" ht="14.85" customHeight="1" thickBot="1" x14ac:dyDescent="0.45">
      <c r="B56" s="312" t="s">
        <v>47</v>
      </c>
      <c r="C56" s="313"/>
      <c r="D56" s="313"/>
      <c r="E56" s="313"/>
      <c r="F56" s="314"/>
    </row>
    <row r="57" spans="2:9" s="9" customFormat="1" ht="12.95" customHeight="1" thickBot="1" x14ac:dyDescent="0.45">
      <c r="B57" s="280" t="s">
        <v>42</v>
      </c>
      <c r="C57" s="268"/>
      <c r="D57" s="268"/>
      <c r="E57" s="281"/>
      <c r="F57" s="49">
        <f>Programme!AX2</f>
        <v>16</v>
      </c>
      <c r="H57" s="18"/>
    </row>
    <row r="58" spans="2:9" s="9" customFormat="1" ht="6.95" customHeight="1" x14ac:dyDescent="0.4">
      <c r="B58" s="53"/>
      <c r="C58" s="53"/>
      <c r="D58" s="53"/>
      <c r="E58" s="53"/>
      <c r="F58" s="54"/>
    </row>
    <row r="59" spans="2:9" s="55" customFormat="1" ht="10.15" x14ac:dyDescent="0.4">
      <c r="B59" s="302" t="s">
        <v>48</v>
      </c>
      <c r="C59" s="303"/>
      <c r="D59" s="303"/>
      <c r="E59" s="303"/>
      <c r="F59" s="304"/>
    </row>
    <row r="60" spans="2:9" s="9" customFormat="1" ht="21" customHeight="1" x14ac:dyDescent="0.4"/>
    <row r="61" spans="2:9" s="9" customFormat="1" ht="21" customHeight="1" x14ac:dyDescent="0.4">
      <c r="B61" s="56"/>
      <c r="C61" s="57"/>
      <c r="D61" s="57"/>
      <c r="E61" s="57"/>
      <c r="F61" s="57"/>
    </row>
    <row r="62" spans="2:9" x14ac:dyDescent="0.4">
      <c r="B62" s="58"/>
      <c r="C62" s="58"/>
      <c r="D62" s="58"/>
      <c r="E62" s="58"/>
      <c r="F62" s="58"/>
    </row>
  </sheetData>
  <mergeCells count="55">
    <mergeCell ref="B59:F59"/>
    <mergeCell ref="B45:D45"/>
    <mergeCell ref="B47:F47"/>
    <mergeCell ref="B48:E48"/>
    <mergeCell ref="B50:F50"/>
    <mergeCell ref="B51:E51"/>
    <mergeCell ref="B52:E52"/>
    <mergeCell ref="B53:F53"/>
    <mergeCell ref="B54:F54"/>
    <mergeCell ref="B55:F55"/>
    <mergeCell ref="B56:F56"/>
    <mergeCell ref="B57:E57"/>
    <mergeCell ref="B43:C44"/>
    <mergeCell ref="B31:F31"/>
    <mergeCell ref="B32:E32"/>
    <mergeCell ref="B33:F33"/>
    <mergeCell ref="B35:F35"/>
    <mergeCell ref="B36:D37"/>
    <mergeCell ref="E36:F36"/>
    <mergeCell ref="B38:D38"/>
    <mergeCell ref="B39:D39"/>
    <mergeCell ref="B40:D40"/>
    <mergeCell ref="B41:D41"/>
    <mergeCell ref="B42:D42"/>
    <mergeCell ref="B29:E29"/>
    <mergeCell ref="B17:D17"/>
    <mergeCell ref="B19:F19"/>
    <mergeCell ref="B20:E20"/>
    <mergeCell ref="B21:E21"/>
    <mergeCell ref="B22:E22"/>
    <mergeCell ref="B23:E23"/>
    <mergeCell ref="B24:E24"/>
    <mergeCell ref="B25:E25"/>
    <mergeCell ref="B26:E26"/>
    <mergeCell ref="B27:E27"/>
    <mergeCell ref="B28:E28"/>
    <mergeCell ref="B15:C16"/>
    <mergeCell ref="B6:C6"/>
    <mergeCell ref="D6:F6"/>
    <mergeCell ref="B7:C7"/>
    <mergeCell ref="D7:F7"/>
    <mergeCell ref="B8:F8"/>
    <mergeCell ref="B9:D9"/>
    <mergeCell ref="B10:D10"/>
    <mergeCell ref="B11:D11"/>
    <mergeCell ref="B12:D12"/>
    <mergeCell ref="B13:D13"/>
    <mergeCell ref="B14:D14"/>
    <mergeCell ref="B5:C5"/>
    <mergeCell ref="D5:F5"/>
    <mergeCell ref="D1:F1"/>
    <mergeCell ref="B2:F2"/>
    <mergeCell ref="B3:C3"/>
    <mergeCell ref="D3:F3"/>
    <mergeCell ref="B4:C4"/>
  </mergeCells>
  <hyperlinks>
    <hyperlink ref="B2" r:id="rId1" display="https://www.gov.uk/government/publications/16-to-19-funding-allocations-supporting-documents-for-2019-to-2020" xr:uid="{00000000-0004-0000-0000-000000000000}"/>
    <hyperlink ref="B2:F2" r:id="rId2" display="https://www.gov.uk/government/publications/16-to-19-funding-allocations-supporting-documents-for-2020-to-2021" xr:uid="{00000000-0004-0000-0000-000001000000}"/>
    <hyperlink ref="B54" r:id="rId3" xr:uid="{00000000-0004-0000-0000-000002000000}"/>
  </hyperlinks>
  <printOptions horizontalCentered="1" verticalCentered="1"/>
  <pageMargins left="0.25" right="0.25" top="0.75" bottom="0.75" header="0.3" footer="0.3"/>
  <pageSetup paperSize="9" scale="79" orientation="portrait" cellComments="asDisplayed"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theme="1"/>
    <pageSetUpPr fitToPage="1"/>
  </sheetPr>
  <dimension ref="A1:M511"/>
  <sheetViews>
    <sheetView showGridLines="0" zoomScale="75" zoomScaleNormal="75" workbookViewId="0">
      <pane xSplit="2" ySplit="4" topLeftCell="C5" activePane="bottomRight" state="frozen"/>
      <selection pane="topRight" activeCell="C1" sqref="C1"/>
      <selection pane="bottomLeft" activeCell="A5" sqref="A5"/>
      <selection pane="bottomRight" activeCell="A2" sqref="A2"/>
    </sheetView>
  </sheetViews>
  <sheetFormatPr defaultColWidth="8.88671875" defaultRowHeight="15" x14ac:dyDescent="0.4"/>
  <cols>
    <col min="1" max="1" width="17.21875" style="76" customWidth="1"/>
    <col min="2" max="2" width="6.33203125" style="77" customWidth="1"/>
    <col min="3" max="3" width="12.77734375" style="76" customWidth="1"/>
    <col min="4" max="4" width="48.77734375" style="76" customWidth="1"/>
    <col min="5" max="5" width="7" style="76" customWidth="1"/>
    <col min="6" max="9" width="9.33203125" style="76" customWidth="1"/>
    <col min="10" max="10" width="17.6640625" style="74" customWidth="1"/>
    <col min="11" max="11" width="9.5546875" style="76" customWidth="1"/>
    <col min="12" max="12" width="24.88671875" style="76" customWidth="1"/>
    <col min="14" max="16384" width="8.88671875" style="76"/>
  </cols>
  <sheetData>
    <row r="1" spans="1:13" s="27" customFormat="1" ht="54.75" customHeight="1" x14ac:dyDescent="0.4">
      <c r="B1" s="59"/>
      <c r="C1" s="60" t="s">
        <v>49</v>
      </c>
      <c r="D1" s="61"/>
      <c r="F1"/>
      <c r="J1" s="62"/>
      <c r="K1" s="4"/>
      <c r="L1" s="63"/>
      <c r="M1"/>
    </row>
    <row r="2" spans="1:13" s="27" customFormat="1" ht="28.5" customHeight="1" x14ac:dyDescent="0.4">
      <c r="A2" s="64">
        <f>COUNTA(#REF!)</f>
        <v>1</v>
      </c>
      <c r="B2" s="59"/>
      <c r="F2"/>
      <c r="J2" s="62"/>
      <c r="M2"/>
    </row>
    <row r="3" spans="1:13" s="66" customFormat="1" ht="23.25" customHeight="1" x14ac:dyDescent="0.4">
      <c r="A3" s="315" t="s">
        <v>50</v>
      </c>
      <c r="B3" s="316"/>
      <c r="C3" s="317" t="s">
        <v>51</v>
      </c>
      <c r="D3" s="318"/>
      <c r="E3" s="318"/>
      <c r="F3" s="318"/>
      <c r="G3" s="318"/>
      <c r="H3" s="318"/>
      <c r="I3" s="318"/>
      <c r="J3" s="318"/>
      <c r="K3" s="319"/>
      <c r="L3" s="65" t="s">
        <v>52</v>
      </c>
      <c r="M3"/>
    </row>
    <row r="4" spans="1:13" s="70" customFormat="1" ht="65.25" customHeight="1" x14ac:dyDescent="0.4">
      <c r="A4" s="67" t="s">
        <v>53</v>
      </c>
      <c r="B4" s="67" t="s">
        <v>54</v>
      </c>
      <c r="C4" s="68" t="s">
        <v>55</v>
      </c>
      <c r="D4" s="68" t="s">
        <v>56</v>
      </c>
      <c r="E4" s="68" t="s">
        <v>57</v>
      </c>
      <c r="F4" s="68" t="s">
        <v>58</v>
      </c>
      <c r="G4" s="68" t="s">
        <v>59</v>
      </c>
      <c r="H4" s="68" t="s">
        <v>60</v>
      </c>
      <c r="I4" s="68" t="s">
        <v>61</v>
      </c>
      <c r="J4" s="68" t="s">
        <v>62</v>
      </c>
      <c r="K4" s="68" t="s">
        <v>63</v>
      </c>
      <c r="L4" s="69" t="s">
        <v>64</v>
      </c>
      <c r="M4"/>
    </row>
    <row r="5" spans="1:13" ht="12.75" customHeight="1" x14ac:dyDescent="0.4">
      <c r="A5" s="71" t="s">
        <v>778</v>
      </c>
      <c r="B5" s="72">
        <v>17</v>
      </c>
      <c r="C5" s="71" t="s">
        <v>65</v>
      </c>
      <c r="D5" s="71" t="s">
        <v>66</v>
      </c>
      <c r="E5" s="71">
        <v>5.2</v>
      </c>
      <c r="F5" s="71" t="s">
        <v>67</v>
      </c>
      <c r="G5" s="73" t="s">
        <v>68</v>
      </c>
      <c r="H5" s="73" t="s">
        <v>69</v>
      </c>
      <c r="I5" s="73" t="s">
        <v>70</v>
      </c>
      <c r="J5" s="74" t="s">
        <v>71</v>
      </c>
      <c r="K5" s="71" t="s">
        <v>72</v>
      </c>
      <c r="L5" s="242" t="str">
        <f>IF(ISNONTEXT(VLOOKUP(AimsData[[#This Row],[Student Reference]],Comments!$B$7:$C$5995,2,0)),"",VLOOKUP(AimsData[[#This Row],[Student Reference]],Comments!$B$7:$C$5995,2,0))</f>
        <v>ABC100</v>
      </c>
      <c r="M5" s="75"/>
    </row>
    <row r="6" spans="1:13" x14ac:dyDescent="0.4">
      <c r="A6" s="76" t="s">
        <v>778</v>
      </c>
      <c r="B6" s="77">
        <v>17</v>
      </c>
      <c r="C6" s="76" t="s">
        <v>73</v>
      </c>
      <c r="D6" s="76" t="s">
        <v>74</v>
      </c>
      <c r="E6" s="76">
        <v>12.1</v>
      </c>
      <c r="F6" s="76" t="s">
        <v>67</v>
      </c>
      <c r="G6" s="76" t="s">
        <v>75</v>
      </c>
      <c r="H6" s="76" t="s">
        <v>69</v>
      </c>
      <c r="I6" s="76" t="s">
        <v>76</v>
      </c>
      <c r="J6" s="74" t="s">
        <v>71</v>
      </c>
      <c r="K6" s="76" t="s">
        <v>77</v>
      </c>
      <c r="L6" s="242" t="str">
        <f>IF(ISNONTEXT(VLOOKUP(AimsData[[#This Row],[Student Reference]],Comments!$B$7:$C$5995,2,0)),"",VLOOKUP(AimsData[[#This Row],[Student Reference]],Comments!$B$7:$C$5995,2,0))</f>
        <v>ABC100</v>
      </c>
    </row>
    <row r="7" spans="1:13" x14ac:dyDescent="0.4">
      <c r="A7" s="76" t="s">
        <v>778</v>
      </c>
      <c r="B7" s="77">
        <v>17</v>
      </c>
      <c r="C7" s="76" t="s">
        <v>78</v>
      </c>
      <c r="D7" s="76" t="s">
        <v>79</v>
      </c>
      <c r="E7" s="76">
        <v>2.2000000000000002</v>
      </c>
      <c r="F7" s="76" t="s">
        <v>67</v>
      </c>
      <c r="G7" s="76" t="s">
        <v>75</v>
      </c>
      <c r="H7" s="76" t="s">
        <v>69</v>
      </c>
      <c r="I7" s="76" t="s">
        <v>80</v>
      </c>
      <c r="J7" s="74" t="s">
        <v>71</v>
      </c>
      <c r="K7" s="76" t="s">
        <v>77</v>
      </c>
      <c r="L7" s="242" t="str">
        <f>IF(ISNONTEXT(VLOOKUP(AimsData[[#This Row],[Student Reference]],Comments!$B$7:$C$5995,2,0)),"",VLOOKUP(AimsData[[#This Row],[Student Reference]],Comments!$B$7:$C$5995,2,0))</f>
        <v>ABC100</v>
      </c>
    </row>
    <row r="8" spans="1:13" x14ac:dyDescent="0.4">
      <c r="A8" s="76" t="s">
        <v>778</v>
      </c>
      <c r="B8" s="77">
        <v>17</v>
      </c>
      <c r="C8" s="76" t="s">
        <v>81</v>
      </c>
      <c r="D8" s="76" t="s">
        <v>82</v>
      </c>
      <c r="E8" s="76">
        <v>14.1</v>
      </c>
      <c r="F8" s="76" t="s">
        <v>67</v>
      </c>
      <c r="G8" s="76" t="s">
        <v>83</v>
      </c>
      <c r="H8" s="76" t="s">
        <v>84</v>
      </c>
      <c r="I8" s="76" t="s">
        <v>85</v>
      </c>
      <c r="J8" s="74" t="s">
        <v>71</v>
      </c>
      <c r="K8" s="76" t="s">
        <v>77</v>
      </c>
      <c r="L8" s="242" t="str">
        <f>IF(ISNONTEXT(VLOOKUP(AimsData[[#This Row],[Student Reference]],Comments!$B$7:$C$5995,2,0)),"",VLOOKUP(AimsData[[#This Row],[Student Reference]],Comments!$B$7:$C$5995,2,0))</f>
        <v>ABC100</v>
      </c>
    </row>
    <row r="9" spans="1:13" x14ac:dyDescent="0.4">
      <c r="A9" s="76" t="s">
        <v>778</v>
      </c>
      <c r="B9" s="77">
        <v>17</v>
      </c>
      <c r="C9" s="76" t="s">
        <v>86</v>
      </c>
      <c r="D9" s="76" t="s">
        <v>87</v>
      </c>
      <c r="E9" s="76">
        <v>14.2</v>
      </c>
      <c r="F9" s="76" t="s">
        <v>67</v>
      </c>
      <c r="G9" s="76" t="s">
        <v>68</v>
      </c>
      <c r="H9" s="76" t="s">
        <v>69</v>
      </c>
      <c r="I9" s="76" t="s">
        <v>70</v>
      </c>
      <c r="J9" s="74" t="s">
        <v>71</v>
      </c>
      <c r="K9" s="76" t="s">
        <v>77</v>
      </c>
      <c r="L9" s="242" t="str">
        <f>IF(ISNONTEXT(VLOOKUP(AimsData[[#This Row],[Student Reference]],Comments!$B$7:$C$5995,2,0)),"",VLOOKUP(AimsData[[#This Row],[Student Reference]],Comments!$B$7:$C$5995,2,0))</f>
        <v>ABC100</v>
      </c>
    </row>
    <row r="10" spans="1:13" x14ac:dyDescent="0.4">
      <c r="A10" s="76" t="s">
        <v>779</v>
      </c>
      <c r="B10" s="77">
        <v>16</v>
      </c>
      <c r="C10" s="76" t="s">
        <v>88</v>
      </c>
      <c r="D10" s="76" t="s">
        <v>89</v>
      </c>
      <c r="E10" s="76">
        <v>9.1999999999999993</v>
      </c>
      <c r="F10" s="76" t="s">
        <v>67</v>
      </c>
      <c r="G10" s="76" t="s">
        <v>90</v>
      </c>
      <c r="H10" s="76" t="s">
        <v>69</v>
      </c>
      <c r="I10" s="76" t="s">
        <v>91</v>
      </c>
      <c r="J10" s="74" t="s">
        <v>71</v>
      </c>
      <c r="K10" s="76" t="s">
        <v>77</v>
      </c>
      <c r="L10" s="242" t="str">
        <f>IF(ISNONTEXT(VLOOKUP(AimsData[[#This Row],[Student Reference]],Comments!$B$7:$C$5995,2,0)),"",VLOOKUP(AimsData[[#This Row],[Student Reference]],Comments!$B$7:$C$5995,2,0))</f>
        <v/>
      </c>
    </row>
    <row r="11" spans="1:13" x14ac:dyDescent="0.4">
      <c r="A11" s="76" t="s">
        <v>779</v>
      </c>
      <c r="B11" s="77">
        <v>16</v>
      </c>
      <c r="C11" s="76" t="s">
        <v>92</v>
      </c>
      <c r="D11" s="76" t="s">
        <v>93</v>
      </c>
      <c r="E11" s="76">
        <v>1.3</v>
      </c>
      <c r="F11" s="76" t="s">
        <v>67</v>
      </c>
      <c r="G11" s="76" t="s">
        <v>90</v>
      </c>
      <c r="H11" s="76" t="s">
        <v>94</v>
      </c>
      <c r="I11" s="76" t="s">
        <v>94</v>
      </c>
      <c r="J11" s="74" t="s">
        <v>71</v>
      </c>
      <c r="K11" s="76" t="s">
        <v>77</v>
      </c>
      <c r="L11" s="242" t="str">
        <f>IF(ISNONTEXT(VLOOKUP(AimsData[[#This Row],[Student Reference]],Comments!$B$7:$C$5995,2,0)),"",VLOOKUP(AimsData[[#This Row],[Student Reference]],Comments!$B$7:$C$5995,2,0))</f>
        <v/>
      </c>
    </row>
    <row r="12" spans="1:13" x14ac:dyDescent="0.4">
      <c r="A12" s="76" t="s">
        <v>779</v>
      </c>
      <c r="B12" s="77">
        <v>16</v>
      </c>
      <c r="C12" s="76" t="s">
        <v>95</v>
      </c>
      <c r="D12" s="76" t="s">
        <v>96</v>
      </c>
      <c r="E12" s="76">
        <v>9.1999999999999993</v>
      </c>
      <c r="F12" s="76" t="s">
        <v>67</v>
      </c>
      <c r="G12" s="76" t="s">
        <v>90</v>
      </c>
      <c r="H12" s="76" t="s">
        <v>69</v>
      </c>
      <c r="I12" s="76" t="s">
        <v>97</v>
      </c>
      <c r="J12" s="74" t="s">
        <v>71</v>
      </c>
      <c r="K12" s="76" t="s">
        <v>72</v>
      </c>
      <c r="L12" s="242" t="str">
        <f>IF(ISNONTEXT(VLOOKUP(AimsData[[#This Row],[Student Reference]],Comments!$B$7:$C$5995,2,0)),"",VLOOKUP(AimsData[[#This Row],[Student Reference]],Comments!$B$7:$C$5995,2,0))</f>
        <v/>
      </c>
    </row>
    <row r="13" spans="1:13" x14ac:dyDescent="0.4">
      <c r="A13" s="76" t="s">
        <v>779</v>
      </c>
      <c r="B13" s="77">
        <v>16</v>
      </c>
      <c r="C13" s="76" t="s">
        <v>98</v>
      </c>
      <c r="D13" s="76" t="s">
        <v>99</v>
      </c>
      <c r="E13" s="76">
        <v>14.2</v>
      </c>
      <c r="F13" s="76" t="s">
        <v>67</v>
      </c>
      <c r="G13" s="76" t="s">
        <v>90</v>
      </c>
      <c r="H13" s="76" t="s">
        <v>69</v>
      </c>
      <c r="I13" s="76" t="s">
        <v>69</v>
      </c>
      <c r="J13" s="74" t="s">
        <v>71</v>
      </c>
      <c r="K13" s="76" t="s">
        <v>77</v>
      </c>
      <c r="L13" s="242" t="str">
        <f>IF(ISNONTEXT(VLOOKUP(AimsData[[#This Row],[Student Reference]],Comments!$B$7:$C$5995,2,0)),"",VLOOKUP(AimsData[[#This Row],[Student Reference]],Comments!$B$7:$C$5995,2,0))</f>
        <v/>
      </c>
    </row>
    <row r="14" spans="1:13" x14ac:dyDescent="0.4">
      <c r="A14" s="76" t="s">
        <v>780</v>
      </c>
      <c r="B14" s="77">
        <v>16</v>
      </c>
      <c r="C14" s="76" t="s">
        <v>100</v>
      </c>
      <c r="D14" s="76" t="s">
        <v>101</v>
      </c>
      <c r="E14" s="76">
        <v>15.3</v>
      </c>
      <c r="F14" s="76" t="s">
        <v>67</v>
      </c>
      <c r="G14" s="76" t="s">
        <v>90</v>
      </c>
      <c r="H14" s="76" t="s">
        <v>102</v>
      </c>
      <c r="I14" s="76" t="s">
        <v>103</v>
      </c>
      <c r="J14" s="74" t="s">
        <v>104</v>
      </c>
      <c r="K14" s="76" t="s">
        <v>77</v>
      </c>
      <c r="L14" s="242" t="str">
        <f>IF(ISNONTEXT(VLOOKUP(AimsData[[#This Row],[Student Reference]],Comments!$B$7:$C$5995,2,0)),"",VLOOKUP(AimsData[[#This Row],[Student Reference]],Comments!$B$7:$C$5995,2,0))</f>
        <v/>
      </c>
    </row>
    <row r="15" spans="1:13" x14ac:dyDescent="0.4">
      <c r="A15" s="76" t="s">
        <v>780</v>
      </c>
      <c r="B15" s="77">
        <v>16</v>
      </c>
      <c r="C15" s="76" t="s">
        <v>105</v>
      </c>
      <c r="D15" s="76" t="s">
        <v>106</v>
      </c>
      <c r="E15" s="76">
        <v>9.3000000000000007</v>
      </c>
      <c r="F15" s="76" t="s">
        <v>67</v>
      </c>
      <c r="G15" s="76" t="s">
        <v>90</v>
      </c>
      <c r="H15" s="76" t="s">
        <v>107</v>
      </c>
      <c r="I15" s="76" t="s">
        <v>103</v>
      </c>
      <c r="J15" s="74" t="s">
        <v>104</v>
      </c>
      <c r="K15" s="76" t="s">
        <v>72</v>
      </c>
      <c r="L15" s="242" t="str">
        <f>IF(ISNONTEXT(VLOOKUP(AimsData[[#This Row],[Student Reference]],Comments!$B$7:$C$5995,2,0)),"",VLOOKUP(AimsData[[#This Row],[Student Reference]],Comments!$B$7:$C$5995,2,0))</f>
        <v/>
      </c>
    </row>
    <row r="16" spans="1:13" x14ac:dyDescent="0.4">
      <c r="A16" s="76" t="s">
        <v>781</v>
      </c>
      <c r="B16" s="77">
        <v>18</v>
      </c>
      <c r="C16" s="76" t="s">
        <v>92</v>
      </c>
      <c r="D16" s="76" t="s">
        <v>93</v>
      </c>
      <c r="E16" s="76">
        <v>1.3</v>
      </c>
      <c r="F16" s="76" t="s">
        <v>67</v>
      </c>
      <c r="G16" s="76" t="s">
        <v>90</v>
      </c>
      <c r="H16" s="76" t="s">
        <v>94</v>
      </c>
      <c r="I16" s="76" t="s">
        <v>94</v>
      </c>
      <c r="J16" s="74" t="s">
        <v>71</v>
      </c>
      <c r="K16" s="76" t="s">
        <v>72</v>
      </c>
      <c r="L16" s="242" t="str">
        <f>IF(ISNONTEXT(VLOOKUP(AimsData[[#This Row],[Student Reference]],Comments!$B$7:$C$5995,2,0)),"",VLOOKUP(AimsData[[#This Row],[Student Reference]],Comments!$B$7:$C$5995,2,0))</f>
        <v/>
      </c>
    </row>
    <row r="17" spans="1:12" x14ac:dyDescent="0.4">
      <c r="A17" s="76" t="s">
        <v>781</v>
      </c>
      <c r="B17" s="77">
        <v>18</v>
      </c>
      <c r="C17" s="76" t="s">
        <v>95</v>
      </c>
      <c r="D17" s="76" t="s">
        <v>96</v>
      </c>
      <c r="E17" s="76">
        <v>9.1999999999999993</v>
      </c>
      <c r="F17" s="76" t="s">
        <v>67</v>
      </c>
      <c r="G17" s="76" t="s">
        <v>90</v>
      </c>
      <c r="H17" s="76" t="s">
        <v>69</v>
      </c>
      <c r="I17" s="76" t="s">
        <v>108</v>
      </c>
      <c r="J17" s="74" t="s">
        <v>104</v>
      </c>
      <c r="K17" s="76" t="s">
        <v>77</v>
      </c>
      <c r="L17" s="242" t="str">
        <f>IF(ISNONTEXT(VLOOKUP(AimsData[[#This Row],[Student Reference]],Comments!$B$7:$C$5995,2,0)),"",VLOOKUP(AimsData[[#This Row],[Student Reference]],Comments!$B$7:$C$5995,2,0))</f>
        <v/>
      </c>
    </row>
    <row r="18" spans="1:12" x14ac:dyDescent="0.4">
      <c r="A18" s="76" t="s">
        <v>782</v>
      </c>
      <c r="B18" s="77">
        <v>17</v>
      </c>
      <c r="C18" s="76" t="s">
        <v>109</v>
      </c>
      <c r="D18" s="76" t="s">
        <v>110</v>
      </c>
      <c r="E18" s="76">
        <v>15.3</v>
      </c>
      <c r="F18" s="76" t="s">
        <v>67</v>
      </c>
      <c r="G18" s="76" t="s">
        <v>90</v>
      </c>
      <c r="H18" s="76" t="s">
        <v>107</v>
      </c>
      <c r="I18" s="76" t="s">
        <v>111</v>
      </c>
      <c r="J18" s="74" t="s">
        <v>112</v>
      </c>
      <c r="K18" s="76" t="s">
        <v>77</v>
      </c>
      <c r="L18" s="242" t="str">
        <f>IF(ISNONTEXT(VLOOKUP(AimsData[[#This Row],[Student Reference]],Comments!$B$7:$C$5995,2,0)),"",VLOOKUP(AimsData[[#This Row],[Student Reference]],Comments!$B$7:$C$5995,2,0))</f>
        <v/>
      </c>
    </row>
    <row r="19" spans="1:12" x14ac:dyDescent="0.4">
      <c r="A19" s="76" t="s">
        <v>782</v>
      </c>
      <c r="B19" s="77">
        <v>17</v>
      </c>
      <c r="C19" s="76" t="s">
        <v>113</v>
      </c>
      <c r="D19" s="76" t="s">
        <v>114</v>
      </c>
      <c r="E19" s="76">
        <v>15.3</v>
      </c>
      <c r="F19" s="76" t="s">
        <v>67</v>
      </c>
      <c r="G19" s="76" t="s">
        <v>115</v>
      </c>
      <c r="H19" s="76" t="s">
        <v>69</v>
      </c>
      <c r="I19" s="76" t="s">
        <v>69</v>
      </c>
      <c r="J19" s="74" t="s">
        <v>71</v>
      </c>
      <c r="K19" s="76" t="s">
        <v>77</v>
      </c>
      <c r="L19" s="242" t="str">
        <f>IF(ISNONTEXT(VLOOKUP(AimsData[[#This Row],[Student Reference]],Comments!$B$7:$C$5995,2,0)),"",VLOOKUP(AimsData[[#This Row],[Student Reference]],Comments!$B$7:$C$5995,2,0))</f>
        <v/>
      </c>
    </row>
    <row r="20" spans="1:12" x14ac:dyDescent="0.4">
      <c r="A20" s="76" t="s">
        <v>782</v>
      </c>
      <c r="B20" s="77">
        <v>17</v>
      </c>
      <c r="C20" s="76" t="s">
        <v>116</v>
      </c>
      <c r="D20" s="76" t="s">
        <v>117</v>
      </c>
      <c r="E20" s="76">
        <v>12.2</v>
      </c>
      <c r="F20" s="76" t="s">
        <v>67</v>
      </c>
      <c r="G20" s="76" t="s">
        <v>115</v>
      </c>
      <c r="H20" s="76" t="s">
        <v>118</v>
      </c>
      <c r="I20" s="76" t="s">
        <v>119</v>
      </c>
      <c r="J20" s="74" t="s">
        <v>71</v>
      </c>
      <c r="K20" s="76" t="s">
        <v>77</v>
      </c>
      <c r="L20" s="242" t="str">
        <f>IF(ISNONTEXT(VLOOKUP(AimsData[[#This Row],[Student Reference]],Comments!$B$7:$C$5995,2,0)),"",VLOOKUP(AimsData[[#This Row],[Student Reference]],Comments!$B$7:$C$5995,2,0))</f>
        <v/>
      </c>
    </row>
    <row r="21" spans="1:12" x14ac:dyDescent="0.4">
      <c r="A21" s="76" t="s">
        <v>782</v>
      </c>
      <c r="B21" s="77">
        <v>17</v>
      </c>
      <c r="C21" s="76" t="s">
        <v>120</v>
      </c>
      <c r="D21" s="76" t="s">
        <v>121</v>
      </c>
      <c r="E21" s="76">
        <v>10.3</v>
      </c>
      <c r="F21" s="76" t="s">
        <v>67</v>
      </c>
      <c r="G21" s="76" t="s">
        <v>90</v>
      </c>
      <c r="H21" s="76" t="s">
        <v>107</v>
      </c>
      <c r="I21" s="76" t="s">
        <v>111</v>
      </c>
      <c r="J21" s="74" t="s">
        <v>112</v>
      </c>
      <c r="K21" s="76" t="s">
        <v>77</v>
      </c>
      <c r="L21" s="242" t="str">
        <f>IF(ISNONTEXT(VLOOKUP(AimsData[[#This Row],[Student Reference]],Comments!$B$7:$C$5995,2,0)),"",VLOOKUP(AimsData[[#This Row],[Student Reference]],Comments!$B$7:$C$5995,2,0))</f>
        <v/>
      </c>
    </row>
    <row r="22" spans="1:12" x14ac:dyDescent="0.4">
      <c r="A22" s="76" t="s">
        <v>782</v>
      </c>
      <c r="B22" s="77">
        <v>17</v>
      </c>
      <c r="C22" s="76" t="s">
        <v>122</v>
      </c>
      <c r="D22" s="76" t="s">
        <v>123</v>
      </c>
      <c r="E22" s="76">
        <v>10.3</v>
      </c>
      <c r="F22" s="76" t="s">
        <v>67</v>
      </c>
      <c r="G22" s="76" t="s">
        <v>115</v>
      </c>
      <c r="H22" s="76" t="s">
        <v>69</v>
      </c>
      <c r="I22" s="76" t="s">
        <v>124</v>
      </c>
      <c r="J22" s="74" t="s">
        <v>71</v>
      </c>
      <c r="K22" s="76" t="s">
        <v>72</v>
      </c>
      <c r="L22" s="242" t="str">
        <f>IF(ISNONTEXT(VLOOKUP(AimsData[[#This Row],[Student Reference]],Comments!$B$7:$C$5995,2,0)),"",VLOOKUP(AimsData[[#This Row],[Student Reference]],Comments!$B$7:$C$5995,2,0))</f>
        <v/>
      </c>
    </row>
    <row r="23" spans="1:12" x14ac:dyDescent="0.4">
      <c r="A23" s="76" t="s">
        <v>782</v>
      </c>
      <c r="B23" s="77">
        <v>17</v>
      </c>
      <c r="C23" s="76" t="s">
        <v>125</v>
      </c>
      <c r="D23" s="76" t="s">
        <v>126</v>
      </c>
      <c r="E23" s="76">
        <v>12.2</v>
      </c>
      <c r="F23" s="76" t="s">
        <v>67</v>
      </c>
      <c r="G23" s="76" t="s">
        <v>90</v>
      </c>
      <c r="H23" s="76" t="s">
        <v>107</v>
      </c>
      <c r="I23" s="76" t="s">
        <v>111</v>
      </c>
      <c r="J23" s="74" t="s">
        <v>112</v>
      </c>
      <c r="K23" s="76" t="s">
        <v>77</v>
      </c>
      <c r="L23" s="242" t="str">
        <f>IF(ISNONTEXT(VLOOKUP(AimsData[[#This Row],[Student Reference]],Comments!$B$7:$C$5995,2,0)),"",VLOOKUP(AimsData[[#This Row],[Student Reference]],Comments!$B$7:$C$5995,2,0))</f>
        <v/>
      </c>
    </row>
    <row r="24" spans="1:12" x14ac:dyDescent="0.4">
      <c r="A24" s="76" t="s">
        <v>782</v>
      </c>
      <c r="B24" s="77">
        <v>17</v>
      </c>
      <c r="C24" s="76" t="s">
        <v>127</v>
      </c>
      <c r="D24" s="76" t="s">
        <v>128</v>
      </c>
      <c r="E24" s="76">
        <v>11.3</v>
      </c>
      <c r="F24" s="76" t="s">
        <v>67</v>
      </c>
      <c r="G24" s="76" t="s">
        <v>90</v>
      </c>
      <c r="H24" s="76" t="s">
        <v>107</v>
      </c>
      <c r="I24" s="76" t="s">
        <v>111</v>
      </c>
      <c r="J24" s="74" t="s">
        <v>112</v>
      </c>
      <c r="K24" s="76" t="s">
        <v>77</v>
      </c>
      <c r="L24" s="242" t="str">
        <f>IF(ISNONTEXT(VLOOKUP(AimsData[[#This Row],[Student Reference]],Comments!$B$7:$C$5995,2,0)),"",VLOOKUP(AimsData[[#This Row],[Student Reference]],Comments!$B$7:$C$5995,2,0))</f>
        <v/>
      </c>
    </row>
    <row r="25" spans="1:12" x14ac:dyDescent="0.4">
      <c r="A25" s="76" t="s">
        <v>782</v>
      </c>
      <c r="B25" s="77">
        <v>17</v>
      </c>
      <c r="C25" s="76" t="s">
        <v>129</v>
      </c>
      <c r="D25" s="76" t="s">
        <v>130</v>
      </c>
      <c r="E25" s="76">
        <v>11.3</v>
      </c>
      <c r="F25" s="76" t="s">
        <v>67</v>
      </c>
      <c r="G25" s="76" t="s">
        <v>115</v>
      </c>
      <c r="H25" s="76" t="s">
        <v>69</v>
      </c>
      <c r="I25" s="76" t="s">
        <v>131</v>
      </c>
      <c r="J25" s="74" t="s">
        <v>71</v>
      </c>
      <c r="K25" s="76" t="s">
        <v>77</v>
      </c>
      <c r="L25" s="242" t="str">
        <f>IF(ISNONTEXT(VLOOKUP(AimsData[[#This Row],[Student Reference]],Comments!$B$7:$C$5995,2,0)),"",VLOOKUP(AimsData[[#This Row],[Student Reference]],Comments!$B$7:$C$5995,2,0))</f>
        <v/>
      </c>
    </row>
    <row r="26" spans="1:12" x14ac:dyDescent="0.4">
      <c r="A26" s="76" t="s">
        <v>782</v>
      </c>
      <c r="B26" s="77">
        <v>17</v>
      </c>
      <c r="C26" s="76" t="s">
        <v>98</v>
      </c>
      <c r="D26" s="76" t="s">
        <v>99</v>
      </c>
      <c r="E26" s="76">
        <v>14.2</v>
      </c>
      <c r="F26" s="76" t="s">
        <v>67</v>
      </c>
      <c r="G26" s="76" t="s">
        <v>90</v>
      </c>
      <c r="H26" s="76" t="s">
        <v>69</v>
      </c>
      <c r="I26" s="76" t="s">
        <v>69</v>
      </c>
      <c r="J26" s="74" t="s">
        <v>71</v>
      </c>
      <c r="K26" s="76" t="s">
        <v>77</v>
      </c>
      <c r="L26" s="242" t="str">
        <f>IF(ISNONTEXT(VLOOKUP(AimsData[[#This Row],[Student Reference]],Comments!$B$7:$C$5995,2,0)),"",VLOOKUP(AimsData[[#This Row],[Student Reference]],Comments!$B$7:$C$5995,2,0))</f>
        <v/>
      </c>
    </row>
    <row r="27" spans="1:12" x14ac:dyDescent="0.4">
      <c r="A27" s="76" t="s">
        <v>783</v>
      </c>
      <c r="B27" s="77">
        <v>18</v>
      </c>
      <c r="C27" s="76" t="s">
        <v>132</v>
      </c>
      <c r="D27" s="76" t="s">
        <v>133</v>
      </c>
      <c r="E27" s="76">
        <v>11.4</v>
      </c>
      <c r="F27" s="76" t="s">
        <v>67</v>
      </c>
      <c r="G27" s="76" t="s">
        <v>134</v>
      </c>
      <c r="H27" s="76" t="s">
        <v>69</v>
      </c>
      <c r="I27" s="76" t="s">
        <v>69</v>
      </c>
      <c r="J27" s="74" t="s">
        <v>71</v>
      </c>
      <c r="K27" s="76" t="s">
        <v>77</v>
      </c>
      <c r="L27" s="242" t="str">
        <f>IF(ISNONTEXT(VLOOKUP(AimsData[[#This Row],[Student Reference]],Comments!$B$7:$C$5995,2,0)),"",VLOOKUP(AimsData[[#This Row],[Student Reference]],Comments!$B$7:$C$5995,2,0))</f>
        <v/>
      </c>
    </row>
    <row r="28" spans="1:12" x14ac:dyDescent="0.4">
      <c r="A28" s="76" t="s">
        <v>783</v>
      </c>
      <c r="B28" s="77">
        <v>18</v>
      </c>
      <c r="C28" s="76" t="s">
        <v>135</v>
      </c>
      <c r="D28" s="76" t="s">
        <v>136</v>
      </c>
      <c r="E28" s="76">
        <v>15.5</v>
      </c>
      <c r="F28" s="76" t="s">
        <v>67</v>
      </c>
      <c r="G28" s="76" t="s">
        <v>134</v>
      </c>
      <c r="H28" s="76" t="s">
        <v>69</v>
      </c>
      <c r="I28" s="76" t="s">
        <v>69</v>
      </c>
      <c r="J28" s="74" t="s">
        <v>71</v>
      </c>
      <c r="K28" s="76" t="s">
        <v>72</v>
      </c>
      <c r="L28" s="242" t="str">
        <f>IF(ISNONTEXT(VLOOKUP(AimsData[[#This Row],[Student Reference]],Comments!$B$7:$C$5995,2,0)),"",VLOOKUP(AimsData[[#This Row],[Student Reference]],Comments!$B$7:$C$5995,2,0))</f>
        <v/>
      </c>
    </row>
    <row r="29" spans="1:12" x14ac:dyDescent="0.4">
      <c r="A29" s="76" t="s">
        <v>783</v>
      </c>
      <c r="B29" s="77">
        <v>18</v>
      </c>
      <c r="C29" s="76" t="s">
        <v>127</v>
      </c>
      <c r="D29" s="76" t="s">
        <v>128</v>
      </c>
      <c r="E29" s="76">
        <v>11.3</v>
      </c>
      <c r="F29" s="76" t="s">
        <v>67</v>
      </c>
      <c r="G29" s="76" t="s">
        <v>134</v>
      </c>
      <c r="H29" s="76" t="s">
        <v>69</v>
      </c>
      <c r="I29" s="76" t="s">
        <v>69</v>
      </c>
      <c r="J29" s="74" t="s">
        <v>71</v>
      </c>
      <c r="K29" s="76" t="s">
        <v>77</v>
      </c>
      <c r="L29" s="242" t="str">
        <f>IF(ISNONTEXT(VLOOKUP(AimsData[[#This Row],[Student Reference]],Comments!$B$7:$C$5995,2,0)),"",VLOOKUP(AimsData[[#This Row],[Student Reference]],Comments!$B$7:$C$5995,2,0))</f>
        <v/>
      </c>
    </row>
    <row r="30" spans="1:12" x14ac:dyDescent="0.4">
      <c r="A30" s="76" t="s">
        <v>784</v>
      </c>
      <c r="B30" s="77">
        <v>23</v>
      </c>
      <c r="C30" s="76" t="s">
        <v>137</v>
      </c>
      <c r="D30" s="76" t="s">
        <v>138</v>
      </c>
      <c r="E30" s="76">
        <v>14.1</v>
      </c>
      <c r="F30" s="76" t="s">
        <v>67</v>
      </c>
      <c r="G30" s="76" t="s">
        <v>139</v>
      </c>
      <c r="H30" s="76" t="s">
        <v>69</v>
      </c>
      <c r="I30" s="76" t="s">
        <v>69</v>
      </c>
      <c r="J30" s="74" t="s">
        <v>71</v>
      </c>
      <c r="K30" s="76" t="s">
        <v>72</v>
      </c>
      <c r="L30" s="242" t="str">
        <f>IF(ISNONTEXT(VLOOKUP(AimsData[[#This Row],[Student Reference]],Comments!$B$7:$C$5995,2,0)),"",VLOOKUP(AimsData[[#This Row],[Student Reference]],Comments!$B$7:$C$5995,2,0))</f>
        <v/>
      </c>
    </row>
    <row r="31" spans="1:12" x14ac:dyDescent="0.4">
      <c r="A31" s="76" t="s">
        <v>785</v>
      </c>
      <c r="B31" s="77">
        <v>19</v>
      </c>
      <c r="C31" s="76" t="s">
        <v>140</v>
      </c>
      <c r="D31" s="76" t="s">
        <v>141</v>
      </c>
      <c r="E31" s="76">
        <v>3.1</v>
      </c>
      <c r="F31" s="76" t="s">
        <v>67</v>
      </c>
      <c r="G31" s="76" t="s">
        <v>142</v>
      </c>
      <c r="H31" s="76" t="s">
        <v>69</v>
      </c>
      <c r="I31" s="76" t="s">
        <v>69</v>
      </c>
      <c r="J31" s="74" t="s">
        <v>71</v>
      </c>
      <c r="K31" s="76" t="s">
        <v>72</v>
      </c>
      <c r="L31" s="242" t="str">
        <f>IF(ISNONTEXT(VLOOKUP(AimsData[[#This Row],[Student Reference]],Comments!$B$7:$C$5995,2,0)),"",VLOOKUP(AimsData[[#This Row],[Student Reference]],Comments!$B$7:$C$5995,2,0))</f>
        <v/>
      </c>
    </row>
    <row r="32" spans="1:12" x14ac:dyDescent="0.4">
      <c r="A32" s="76" t="s">
        <v>785</v>
      </c>
      <c r="B32" s="77">
        <v>19</v>
      </c>
      <c r="C32" s="76" t="s">
        <v>78</v>
      </c>
      <c r="D32" s="76" t="s">
        <v>79</v>
      </c>
      <c r="E32" s="76">
        <v>2.2000000000000002</v>
      </c>
      <c r="F32" s="76" t="s">
        <v>67</v>
      </c>
      <c r="G32" s="76" t="s">
        <v>143</v>
      </c>
      <c r="H32" s="76" t="s">
        <v>69</v>
      </c>
      <c r="I32" s="76" t="s">
        <v>144</v>
      </c>
      <c r="J32" s="74" t="s">
        <v>71</v>
      </c>
      <c r="K32" s="76" t="s">
        <v>77</v>
      </c>
      <c r="L32" s="242" t="str">
        <f>IF(ISNONTEXT(VLOOKUP(AimsData[[#This Row],[Student Reference]],Comments!$B$7:$C$5995,2,0)),"",VLOOKUP(AimsData[[#This Row],[Student Reference]],Comments!$B$7:$C$5995,2,0))</f>
        <v/>
      </c>
    </row>
    <row r="33" spans="1:12" x14ac:dyDescent="0.4">
      <c r="A33" s="76" t="s">
        <v>785</v>
      </c>
      <c r="B33" s="77">
        <v>19</v>
      </c>
      <c r="C33" s="76" t="s">
        <v>98</v>
      </c>
      <c r="D33" s="76" t="s">
        <v>99</v>
      </c>
      <c r="E33" s="76">
        <v>14.2</v>
      </c>
      <c r="F33" s="76" t="s">
        <v>67</v>
      </c>
      <c r="G33" s="76" t="s">
        <v>90</v>
      </c>
      <c r="H33" s="76" t="s">
        <v>124</v>
      </c>
      <c r="I33" s="76" t="s">
        <v>124</v>
      </c>
      <c r="J33" s="74" t="s">
        <v>71</v>
      </c>
      <c r="K33" s="76" t="s">
        <v>77</v>
      </c>
      <c r="L33" s="242" t="str">
        <f>IF(ISNONTEXT(VLOOKUP(AimsData[[#This Row],[Student Reference]],Comments!$B$7:$C$5995,2,0)),"",VLOOKUP(AimsData[[#This Row],[Student Reference]],Comments!$B$7:$C$5995,2,0))</f>
        <v/>
      </c>
    </row>
    <row r="34" spans="1:12" x14ac:dyDescent="0.4">
      <c r="A34" s="76" t="s">
        <v>786</v>
      </c>
      <c r="B34" s="77">
        <v>20</v>
      </c>
      <c r="C34" s="76" t="s">
        <v>145</v>
      </c>
      <c r="D34" s="76" t="s">
        <v>146</v>
      </c>
      <c r="E34" s="76">
        <v>14.1</v>
      </c>
      <c r="F34" s="76" t="s">
        <v>67</v>
      </c>
      <c r="G34" s="76" t="s">
        <v>147</v>
      </c>
      <c r="H34" s="76" t="s">
        <v>69</v>
      </c>
      <c r="I34" s="76" t="s">
        <v>148</v>
      </c>
      <c r="J34" s="74" t="s">
        <v>71</v>
      </c>
      <c r="K34" s="76" t="s">
        <v>72</v>
      </c>
      <c r="L34" s="242" t="str">
        <f>IF(ISNONTEXT(VLOOKUP(AimsData[[#This Row],[Student Reference]],Comments!$B$7:$C$5995,2,0)),"",VLOOKUP(AimsData[[#This Row],[Student Reference]],Comments!$B$7:$C$5995,2,0))</f>
        <v/>
      </c>
    </row>
    <row r="35" spans="1:12" x14ac:dyDescent="0.4">
      <c r="A35" s="76" t="s">
        <v>786</v>
      </c>
      <c r="B35" s="77">
        <v>20</v>
      </c>
      <c r="C35" s="76" t="s">
        <v>149</v>
      </c>
      <c r="D35" s="76" t="s">
        <v>150</v>
      </c>
      <c r="E35" s="76">
        <v>14.1</v>
      </c>
      <c r="F35" s="76" t="s">
        <v>67</v>
      </c>
      <c r="G35" s="76" t="s">
        <v>147</v>
      </c>
      <c r="H35" s="76" t="s">
        <v>69</v>
      </c>
      <c r="I35" s="76" t="s">
        <v>69</v>
      </c>
      <c r="J35" s="74" t="s">
        <v>71</v>
      </c>
      <c r="K35" s="76" t="s">
        <v>77</v>
      </c>
      <c r="L35" s="242" t="str">
        <f>IF(ISNONTEXT(VLOOKUP(AimsData[[#This Row],[Student Reference]],Comments!$B$7:$C$5995,2,0)),"",VLOOKUP(AimsData[[#This Row],[Student Reference]],Comments!$B$7:$C$5995,2,0))</f>
        <v/>
      </c>
    </row>
    <row r="36" spans="1:12" x14ac:dyDescent="0.4">
      <c r="A36" s="76" t="s">
        <v>786</v>
      </c>
      <c r="B36" s="77">
        <v>20</v>
      </c>
      <c r="C36" s="76" t="s">
        <v>151</v>
      </c>
      <c r="D36" s="76" t="s">
        <v>152</v>
      </c>
      <c r="E36" s="76">
        <v>14.1</v>
      </c>
      <c r="F36" s="76" t="s">
        <v>67</v>
      </c>
      <c r="G36" s="76" t="s">
        <v>147</v>
      </c>
      <c r="H36" s="76" t="s">
        <v>69</v>
      </c>
      <c r="I36" s="76" t="s">
        <v>69</v>
      </c>
      <c r="J36" s="74" t="s">
        <v>71</v>
      </c>
      <c r="K36" s="76" t="s">
        <v>77</v>
      </c>
      <c r="L36" s="242" t="str">
        <f>IF(ISNONTEXT(VLOOKUP(AimsData[[#This Row],[Student Reference]],Comments!$B$7:$C$5995,2,0)),"",VLOOKUP(AimsData[[#This Row],[Student Reference]],Comments!$B$7:$C$5995,2,0))</f>
        <v/>
      </c>
    </row>
    <row r="37" spans="1:12" x14ac:dyDescent="0.4">
      <c r="A37" s="76" t="s">
        <v>786</v>
      </c>
      <c r="B37" s="77">
        <v>20</v>
      </c>
      <c r="C37" s="76" t="s">
        <v>98</v>
      </c>
      <c r="D37" s="76" t="s">
        <v>99</v>
      </c>
      <c r="E37" s="76">
        <v>14.2</v>
      </c>
      <c r="F37" s="76" t="s">
        <v>67</v>
      </c>
      <c r="G37" s="76" t="s">
        <v>147</v>
      </c>
      <c r="H37" s="76" t="s">
        <v>69</v>
      </c>
      <c r="I37" s="76" t="s">
        <v>69</v>
      </c>
      <c r="J37" s="74" t="s">
        <v>71</v>
      </c>
      <c r="K37" s="76" t="s">
        <v>77</v>
      </c>
      <c r="L37" s="242" t="str">
        <f>IF(ISNONTEXT(VLOOKUP(AimsData[[#This Row],[Student Reference]],Comments!$B$7:$C$5995,2,0)),"",VLOOKUP(AimsData[[#This Row],[Student Reference]],Comments!$B$7:$C$5995,2,0))</f>
        <v/>
      </c>
    </row>
    <row r="38" spans="1:12" x14ac:dyDescent="0.4">
      <c r="A38" s="76" t="s">
        <v>787</v>
      </c>
      <c r="B38" s="77">
        <v>17</v>
      </c>
      <c r="C38" s="76" t="s">
        <v>153</v>
      </c>
      <c r="D38" s="76" t="s">
        <v>154</v>
      </c>
      <c r="E38" s="76">
        <v>3.2</v>
      </c>
      <c r="F38" s="76" t="s">
        <v>67</v>
      </c>
      <c r="G38" s="76" t="s">
        <v>90</v>
      </c>
      <c r="H38" s="76" t="s">
        <v>124</v>
      </c>
      <c r="I38" s="76" t="s">
        <v>119</v>
      </c>
      <c r="J38" s="74" t="s">
        <v>71</v>
      </c>
      <c r="K38" s="76" t="s">
        <v>72</v>
      </c>
      <c r="L38" s="242" t="str">
        <f>IF(ISNONTEXT(VLOOKUP(AimsData[[#This Row],[Student Reference]],Comments!$B$7:$C$5995,2,0)),"",VLOOKUP(AimsData[[#This Row],[Student Reference]],Comments!$B$7:$C$5995,2,0))</f>
        <v/>
      </c>
    </row>
    <row r="39" spans="1:12" x14ac:dyDescent="0.4">
      <c r="A39" s="76" t="s">
        <v>787</v>
      </c>
      <c r="B39" s="77">
        <v>17</v>
      </c>
      <c r="C39" s="76" t="s">
        <v>73</v>
      </c>
      <c r="D39" s="76" t="s">
        <v>74</v>
      </c>
      <c r="E39" s="76">
        <v>12.1</v>
      </c>
      <c r="F39" s="76" t="s">
        <v>67</v>
      </c>
      <c r="G39" s="76" t="s">
        <v>143</v>
      </c>
      <c r="H39" s="76" t="s">
        <v>69</v>
      </c>
      <c r="I39" s="76" t="s">
        <v>155</v>
      </c>
      <c r="J39" s="74" t="s">
        <v>71</v>
      </c>
      <c r="K39" s="76" t="s">
        <v>77</v>
      </c>
      <c r="L39" s="242" t="str">
        <f>IF(ISNONTEXT(VLOOKUP(AimsData[[#This Row],[Student Reference]],Comments!$B$7:$C$5995,2,0)),"",VLOOKUP(AimsData[[#This Row],[Student Reference]],Comments!$B$7:$C$5995,2,0))</f>
        <v/>
      </c>
    </row>
    <row r="40" spans="1:12" x14ac:dyDescent="0.4">
      <c r="A40" s="76" t="s">
        <v>787</v>
      </c>
      <c r="B40" s="77">
        <v>17</v>
      </c>
      <c r="C40" s="76" t="s">
        <v>78</v>
      </c>
      <c r="D40" s="76" t="s">
        <v>79</v>
      </c>
      <c r="E40" s="76">
        <v>2.2000000000000002</v>
      </c>
      <c r="F40" s="76" t="s">
        <v>67</v>
      </c>
      <c r="G40" s="76" t="s">
        <v>143</v>
      </c>
      <c r="H40" s="76" t="s">
        <v>69</v>
      </c>
      <c r="I40" s="76" t="s">
        <v>156</v>
      </c>
      <c r="J40" s="74" t="s">
        <v>71</v>
      </c>
      <c r="K40" s="76" t="s">
        <v>77</v>
      </c>
      <c r="L40" s="242" t="str">
        <f>IF(ISNONTEXT(VLOOKUP(AimsData[[#This Row],[Student Reference]],Comments!$B$7:$C$5995,2,0)),"",VLOOKUP(AimsData[[#This Row],[Student Reference]],Comments!$B$7:$C$5995,2,0))</f>
        <v/>
      </c>
    </row>
    <row r="41" spans="1:12" x14ac:dyDescent="0.4">
      <c r="A41" s="76" t="s">
        <v>787</v>
      </c>
      <c r="B41" s="77">
        <v>17</v>
      </c>
      <c r="C41" s="76" t="s">
        <v>81</v>
      </c>
      <c r="D41" s="76" t="s">
        <v>82</v>
      </c>
      <c r="E41" s="76">
        <v>14.1</v>
      </c>
      <c r="F41" s="76" t="s">
        <v>67</v>
      </c>
      <c r="G41" s="76" t="s">
        <v>90</v>
      </c>
      <c r="H41" s="76" t="s">
        <v>157</v>
      </c>
      <c r="I41" s="76" t="s">
        <v>157</v>
      </c>
      <c r="J41" s="74" t="s">
        <v>71</v>
      </c>
      <c r="K41" s="76" t="s">
        <v>77</v>
      </c>
      <c r="L41" s="242" t="str">
        <f>IF(ISNONTEXT(VLOOKUP(AimsData[[#This Row],[Student Reference]],Comments!$B$7:$C$5995,2,0)),"",VLOOKUP(AimsData[[#This Row],[Student Reference]],Comments!$B$7:$C$5995,2,0))</f>
        <v/>
      </c>
    </row>
    <row r="42" spans="1:12" x14ac:dyDescent="0.4">
      <c r="A42" s="76" t="s">
        <v>787</v>
      </c>
      <c r="B42" s="77">
        <v>17</v>
      </c>
      <c r="C42" s="76" t="s">
        <v>98</v>
      </c>
      <c r="D42" s="76" t="s">
        <v>99</v>
      </c>
      <c r="E42" s="76">
        <v>14.2</v>
      </c>
      <c r="F42" s="76" t="s">
        <v>67</v>
      </c>
      <c r="G42" s="76" t="s">
        <v>90</v>
      </c>
      <c r="H42" s="76" t="s">
        <v>124</v>
      </c>
      <c r="I42" s="76" t="s">
        <v>124</v>
      </c>
      <c r="J42" s="74" t="s">
        <v>71</v>
      </c>
      <c r="K42" s="76" t="s">
        <v>77</v>
      </c>
      <c r="L42" s="242" t="str">
        <f>IF(ISNONTEXT(VLOOKUP(AimsData[[#This Row],[Student Reference]],Comments!$B$7:$C$5995,2,0)),"",VLOOKUP(AimsData[[#This Row],[Student Reference]],Comments!$B$7:$C$5995,2,0))</f>
        <v/>
      </c>
    </row>
    <row r="43" spans="1:12" x14ac:dyDescent="0.4">
      <c r="A43" s="76" t="s">
        <v>788</v>
      </c>
      <c r="B43" s="77">
        <v>20</v>
      </c>
      <c r="C43" s="76" t="s">
        <v>158</v>
      </c>
      <c r="D43" s="76" t="s">
        <v>159</v>
      </c>
      <c r="E43" s="76">
        <v>6.1</v>
      </c>
      <c r="F43" s="76" t="s">
        <v>160</v>
      </c>
      <c r="G43" s="76" t="s">
        <v>68</v>
      </c>
      <c r="H43" s="76" t="s">
        <v>107</v>
      </c>
      <c r="J43" s="74" t="s">
        <v>161</v>
      </c>
      <c r="K43" s="76" t="s">
        <v>72</v>
      </c>
      <c r="L43" s="242" t="str">
        <f>IF(ISNONTEXT(VLOOKUP(AimsData[[#This Row],[Student Reference]],Comments!$B$7:$C$5995,2,0)),"",VLOOKUP(AimsData[[#This Row],[Student Reference]],Comments!$B$7:$C$5995,2,0))</f>
        <v/>
      </c>
    </row>
    <row r="44" spans="1:12" x14ac:dyDescent="0.4">
      <c r="A44" s="76" t="s">
        <v>788</v>
      </c>
      <c r="B44" s="77">
        <v>20</v>
      </c>
      <c r="C44" s="76" t="s">
        <v>73</v>
      </c>
      <c r="D44" s="76" t="s">
        <v>74</v>
      </c>
      <c r="E44" s="76">
        <v>12.1</v>
      </c>
      <c r="F44" s="76" t="s">
        <v>67</v>
      </c>
      <c r="G44" s="76" t="s">
        <v>90</v>
      </c>
      <c r="H44" s="76" t="s">
        <v>107</v>
      </c>
      <c r="I44" s="76" t="s">
        <v>102</v>
      </c>
      <c r="J44" s="74" t="s">
        <v>71</v>
      </c>
      <c r="K44" s="76" t="s">
        <v>77</v>
      </c>
      <c r="L44" s="242" t="str">
        <f>IF(ISNONTEXT(VLOOKUP(AimsData[[#This Row],[Student Reference]],Comments!$B$7:$C$5995,2,0)),"",VLOOKUP(AimsData[[#This Row],[Student Reference]],Comments!$B$7:$C$5995,2,0))</f>
        <v/>
      </c>
    </row>
    <row r="45" spans="1:12" x14ac:dyDescent="0.4">
      <c r="A45" s="76" t="s">
        <v>788</v>
      </c>
      <c r="B45" s="77">
        <v>20</v>
      </c>
      <c r="C45" s="76" t="s">
        <v>81</v>
      </c>
      <c r="D45" s="76" t="s">
        <v>82</v>
      </c>
      <c r="E45" s="76">
        <v>14.1</v>
      </c>
      <c r="F45" s="76" t="s">
        <v>67</v>
      </c>
      <c r="G45" s="76" t="s">
        <v>90</v>
      </c>
      <c r="H45" s="76" t="s">
        <v>157</v>
      </c>
      <c r="I45" s="76" t="s">
        <v>157</v>
      </c>
      <c r="J45" s="74" t="s">
        <v>71</v>
      </c>
      <c r="K45" s="76" t="s">
        <v>77</v>
      </c>
      <c r="L45" s="242" t="str">
        <f>IF(ISNONTEXT(VLOOKUP(AimsData[[#This Row],[Student Reference]],Comments!$B$7:$C$5995,2,0)),"",VLOOKUP(AimsData[[#This Row],[Student Reference]],Comments!$B$7:$C$5995,2,0))</f>
        <v/>
      </c>
    </row>
    <row r="46" spans="1:12" x14ac:dyDescent="0.4">
      <c r="A46" s="76" t="s">
        <v>789</v>
      </c>
      <c r="B46" s="77">
        <v>23</v>
      </c>
      <c r="C46" s="76" t="s">
        <v>137</v>
      </c>
      <c r="D46" s="76" t="s">
        <v>138</v>
      </c>
      <c r="E46" s="76">
        <v>14.1</v>
      </c>
      <c r="F46" s="76" t="s">
        <v>67</v>
      </c>
      <c r="G46" s="76" t="s">
        <v>162</v>
      </c>
      <c r="H46" s="76" t="s">
        <v>69</v>
      </c>
      <c r="I46" s="76" t="s">
        <v>69</v>
      </c>
      <c r="J46" s="74" t="s">
        <v>71</v>
      </c>
      <c r="K46" s="76" t="s">
        <v>72</v>
      </c>
      <c r="L46" s="242" t="str">
        <f>IF(ISNONTEXT(VLOOKUP(AimsData[[#This Row],[Student Reference]],Comments!$B$7:$C$5995,2,0)),"",VLOOKUP(AimsData[[#This Row],[Student Reference]],Comments!$B$7:$C$5995,2,0))</f>
        <v/>
      </c>
    </row>
    <row r="47" spans="1:12" x14ac:dyDescent="0.4">
      <c r="A47" s="76" t="s">
        <v>790</v>
      </c>
      <c r="B47" s="77">
        <v>23</v>
      </c>
      <c r="C47" s="76" t="s">
        <v>137</v>
      </c>
      <c r="D47" s="76" t="s">
        <v>138</v>
      </c>
      <c r="E47" s="76">
        <v>14.1</v>
      </c>
      <c r="F47" s="76" t="s">
        <v>67</v>
      </c>
      <c r="G47" s="76" t="s">
        <v>139</v>
      </c>
      <c r="H47" s="76" t="s">
        <v>69</v>
      </c>
      <c r="I47" s="76" t="s">
        <v>163</v>
      </c>
      <c r="J47" s="74" t="s">
        <v>71</v>
      </c>
      <c r="K47" s="76" t="s">
        <v>72</v>
      </c>
      <c r="L47" s="242" t="str">
        <f>IF(ISNONTEXT(VLOOKUP(AimsData[[#This Row],[Student Reference]],Comments!$B$7:$C$5995,2,0)),"",VLOOKUP(AimsData[[#This Row],[Student Reference]],Comments!$B$7:$C$5995,2,0))</f>
        <v/>
      </c>
    </row>
    <row r="48" spans="1:12" x14ac:dyDescent="0.4">
      <c r="A48" s="76" t="s">
        <v>791</v>
      </c>
      <c r="B48" s="77">
        <v>17</v>
      </c>
      <c r="C48" s="76" t="s">
        <v>164</v>
      </c>
      <c r="D48" s="76" t="s">
        <v>165</v>
      </c>
      <c r="E48" s="76">
        <v>3.3</v>
      </c>
      <c r="F48" s="76" t="s">
        <v>67</v>
      </c>
      <c r="G48" s="76" t="s">
        <v>90</v>
      </c>
      <c r="H48" s="76" t="s">
        <v>69</v>
      </c>
      <c r="I48" s="76" t="s">
        <v>166</v>
      </c>
      <c r="J48" s="74" t="s">
        <v>71</v>
      </c>
      <c r="K48" s="76" t="s">
        <v>72</v>
      </c>
      <c r="L48" s="242" t="str">
        <f>IF(ISNONTEXT(VLOOKUP(AimsData[[#This Row],[Student Reference]],Comments!$B$7:$C$5995,2,0)),"",VLOOKUP(AimsData[[#This Row],[Student Reference]],Comments!$B$7:$C$5995,2,0))</f>
        <v/>
      </c>
    </row>
    <row r="49" spans="1:12" x14ac:dyDescent="0.4">
      <c r="A49" s="76" t="s">
        <v>791</v>
      </c>
      <c r="B49" s="77">
        <v>17</v>
      </c>
      <c r="C49" s="76" t="s">
        <v>81</v>
      </c>
      <c r="D49" s="76" t="s">
        <v>82</v>
      </c>
      <c r="E49" s="76">
        <v>14.1</v>
      </c>
      <c r="F49" s="76" t="s">
        <v>67</v>
      </c>
      <c r="G49" s="76" t="s">
        <v>90</v>
      </c>
      <c r="H49" s="76" t="s">
        <v>157</v>
      </c>
      <c r="I49" s="76" t="s">
        <v>157</v>
      </c>
      <c r="J49" s="74" t="s">
        <v>71</v>
      </c>
      <c r="K49" s="76" t="s">
        <v>77</v>
      </c>
      <c r="L49" s="242" t="str">
        <f>IF(ISNONTEXT(VLOOKUP(AimsData[[#This Row],[Student Reference]],Comments!$B$7:$C$5995,2,0)),"",VLOOKUP(AimsData[[#This Row],[Student Reference]],Comments!$B$7:$C$5995,2,0))</f>
        <v/>
      </c>
    </row>
    <row r="50" spans="1:12" x14ac:dyDescent="0.4">
      <c r="A50" s="76" t="s">
        <v>791</v>
      </c>
      <c r="B50" s="77">
        <v>17</v>
      </c>
      <c r="C50" s="76" t="s">
        <v>98</v>
      </c>
      <c r="D50" s="76" t="s">
        <v>99</v>
      </c>
      <c r="E50" s="76">
        <v>14.2</v>
      </c>
      <c r="F50" s="76" t="s">
        <v>67</v>
      </c>
      <c r="G50" s="76" t="s">
        <v>90</v>
      </c>
      <c r="H50" s="76" t="s">
        <v>69</v>
      </c>
      <c r="I50" s="76" t="s">
        <v>69</v>
      </c>
      <c r="J50" s="74" t="s">
        <v>71</v>
      </c>
      <c r="K50" s="76" t="s">
        <v>77</v>
      </c>
      <c r="L50" s="242" t="str">
        <f>IF(ISNONTEXT(VLOOKUP(AimsData[[#This Row],[Student Reference]],Comments!$B$7:$C$5995,2,0)),"",VLOOKUP(AimsData[[#This Row],[Student Reference]],Comments!$B$7:$C$5995,2,0))</f>
        <v/>
      </c>
    </row>
    <row r="51" spans="1:12" x14ac:dyDescent="0.4">
      <c r="A51" s="76" t="s">
        <v>792</v>
      </c>
      <c r="B51" s="77">
        <v>19</v>
      </c>
      <c r="C51" s="76" t="s">
        <v>167</v>
      </c>
      <c r="D51" s="76" t="s">
        <v>168</v>
      </c>
      <c r="E51" s="76">
        <v>9.1</v>
      </c>
      <c r="F51" s="76" t="s">
        <v>67</v>
      </c>
      <c r="G51" s="76" t="s">
        <v>143</v>
      </c>
      <c r="H51" s="76" t="s">
        <v>124</v>
      </c>
      <c r="I51" s="76" t="s">
        <v>169</v>
      </c>
      <c r="J51" s="74" t="s">
        <v>104</v>
      </c>
      <c r="K51" s="76" t="s">
        <v>72</v>
      </c>
      <c r="L51" s="242" t="str">
        <f>IF(ISNONTEXT(VLOOKUP(AimsData[[#This Row],[Student Reference]],Comments!$B$7:$C$5995,2,0)),"",VLOOKUP(AimsData[[#This Row],[Student Reference]],Comments!$B$7:$C$5995,2,0))</f>
        <v/>
      </c>
    </row>
    <row r="52" spans="1:12" x14ac:dyDescent="0.4">
      <c r="A52" s="76" t="s">
        <v>792</v>
      </c>
      <c r="B52" s="77">
        <v>19</v>
      </c>
      <c r="C52" s="76" t="s">
        <v>73</v>
      </c>
      <c r="D52" s="76" t="s">
        <v>74</v>
      </c>
      <c r="E52" s="76">
        <v>12.1</v>
      </c>
      <c r="F52" s="76" t="s">
        <v>67</v>
      </c>
      <c r="G52" s="76" t="s">
        <v>143</v>
      </c>
      <c r="H52" s="76" t="s">
        <v>69</v>
      </c>
      <c r="I52" s="76" t="s">
        <v>170</v>
      </c>
      <c r="J52" s="74" t="s">
        <v>71</v>
      </c>
      <c r="K52" s="76" t="s">
        <v>77</v>
      </c>
      <c r="L52" s="242" t="str">
        <f>IF(ISNONTEXT(VLOOKUP(AimsData[[#This Row],[Student Reference]],Comments!$B$7:$C$5995,2,0)),"",VLOOKUP(AimsData[[#This Row],[Student Reference]],Comments!$B$7:$C$5995,2,0))</f>
        <v/>
      </c>
    </row>
    <row r="53" spans="1:12" x14ac:dyDescent="0.4">
      <c r="A53" s="76" t="s">
        <v>793</v>
      </c>
      <c r="B53" s="77">
        <v>17</v>
      </c>
      <c r="C53" s="76" t="s">
        <v>171</v>
      </c>
      <c r="D53" s="76" t="s">
        <v>172</v>
      </c>
      <c r="E53" s="76">
        <v>2.2000000000000002</v>
      </c>
      <c r="F53" s="76" t="s">
        <v>67</v>
      </c>
      <c r="G53" s="76" t="s">
        <v>143</v>
      </c>
      <c r="H53" s="76" t="s">
        <v>69</v>
      </c>
      <c r="I53" s="76" t="s">
        <v>173</v>
      </c>
      <c r="J53" s="74" t="s">
        <v>71</v>
      </c>
      <c r="K53" s="76" t="s">
        <v>77</v>
      </c>
      <c r="L53" s="242" t="str">
        <f>IF(ISNONTEXT(VLOOKUP(AimsData[[#This Row],[Student Reference]],Comments!$B$7:$C$5995,2,0)),"",VLOOKUP(AimsData[[#This Row],[Student Reference]],Comments!$B$7:$C$5995,2,0))</f>
        <v/>
      </c>
    </row>
    <row r="54" spans="1:12" x14ac:dyDescent="0.4">
      <c r="A54" s="76" t="s">
        <v>793</v>
      </c>
      <c r="B54" s="77">
        <v>17</v>
      </c>
      <c r="C54" s="76" t="s">
        <v>81</v>
      </c>
      <c r="D54" s="76" t="s">
        <v>82</v>
      </c>
      <c r="E54" s="76">
        <v>14.1</v>
      </c>
      <c r="F54" s="76" t="s">
        <v>67</v>
      </c>
      <c r="G54" s="76" t="s">
        <v>90</v>
      </c>
      <c r="H54" s="76" t="s">
        <v>157</v>
      </c>
      <c r="I54" s="76" t="s">
        <v>157</v>
      </c>
      <c r="J54" s="74" t="s">
        <v>71</v>
      </c>
      <c r="K54" s="76" t="s">
        <v>77</v>
      </c>
      <c r="L54" s="242" t="str">
        <f>IF(ISNONTEXT(VLOOKUP(AimsData[[#This Row],[Student Reference]],Comments!$B$7:$C$5995,2,0)),"",VLOOKUP(AimsData[[#This Row],[Student Reference]],Comments!$B$7:$C$5995,2,0))</f>
        <v/>
      </c>
    </row>
    <row r="55" spans="1:12" x14ac:dyDescent="0.4">
      <c r="A55" s="76" t="s">
        <v>793</v>
      </c>
      <c r="B55" s="77">
        <v>17</v>
      </c>
      <c r="C55" s="76" t="s">
        <v>174</v>
      </c>
      <c r="D55" s="76" t="s">
        <v>175</v>
      </c>
      <c r="E55" s="76">
        <v>3.3</v>
      </c>
      <c r="F55" s="76" t="s">
        <v>67</v>
      </c>
      <c r="G55" s="76" t="s">
        <v>90</v>
      </c>
      <c r="H55" s="76" t="s">
        <v>69</v>
      </c>
      <c r="I55" s="76" t="s">
        <v>69</v>
      </c>
      <c r="J55" s="74" t="s">
        <v>71</v>
      </c>
      <c r="K55" s="76" t="s">
        <v>72</v>
      </c>
      <c r="L55" s="242" t="str">
        <f>IF(ISNONTEXT(VLOOKUP(AimsData[[#This Row],[Student Reference]],Comments!$B$7:$C$5995,2,0)),"",VLOOKUP(AimsData[[#This Row],[Student Reference]],Comments!$B$7:$C$5995,2,0))</f>
        <v/>
      </c>
    </row>
    <row r="56" spans="1:12" x14ac:dyDescent="0.4">
      <c r="A56" s="76" t="s">
        <v>793</v>
      </c>
      <c r="B56" s="77">
        <v>17</v>
      </c>
      <c r="C56" s="76" t="s">
        <v>98</v>
      </c>
      <c r="D56" s="76" t="s">
        <v>99</v>
      </c>
      <c r="E56" s="76">
        <v>14.2</v>
      </c>
      <c r="F56" s="76" t="s">
        <v>67</v>
      </c>
      <c r="G56" s="76" t="s">
        <v>90</v>
      </c>
      <c r="H56" s="76" t="s">
        <v>69</v>
      </c>
      <c r="I56" s="76" t="s">
        <v>69</v>
      </c>
      <c r="J56" s="74" t="s">
        <v>71</v>
      </c>
      <c r="K56" s="76" t="s">
        <v>77</v>
      </c>
      <c r="L56" s="242" t="str">
        <f>IF(ISNONTEXT(VLOOKUP(AimsData[[#This Row],[Student Reference]],Comments!$B$7:$C$5995,2,0)),"",VLOOKUP(AimsData[[#This Row],[Student Reference]],Comments!$B$7:$C$5995,2,0))</f>
        <v/>
      </c>
    </row>
    <row r="57" spans="1:12" x14ac:dyDescent="0.4">
      <c r="A57" s="76" t="s">
        <v>794</v>
      </c>
      <c r="B57" s="77">
        <v>19</v>
      </c>
      <c r="C57" s="76" t="s">
        <v>78</v>
      </c>
      <c r="D57" s="76" t="s">
        <v>79</v>
      </c>
      <c r="E57" s="76">
        <v>2.2000000000000002</v>
      </c>
      <c r="F57" s="76" t="s">
        <v>67</v>
      </c>
      <c r="G57" s="76" t="s">
        <v>143</v>
      </c>
      <c r="H57" s="76" t="s">
        <v>69</v>
      </c>
      <c r="I57" s="76" t="s">
        <v>176</v>
      </c>
      <c r="J57" s="74" t="s">
        <v>104</v>
      </c>
      <c r="K57" s="76" t="s">
        <v>77</v>
      </c>
      <c r="L57" s="242" t="str">
        <f>IF(ISNONTEXT(VLOOKUP(AimsData[[#This Row],[Student Reference]],Comments!$B$7:$C$5995,2,0)),"",VLOOKUP(AimsData[[#This Row],[Student Reference]],Comments!$B$7:$C$5995,2,0))</f>
        <v/>
      </c>
    </row>
    <row r="58" spans="1:12" x14ac:dyDescent="0.4">
      <c r="A58" s="76" t="s">
        <v>794</v>
      </c>
      <c r="B58" s="77">
        <v>19</v>
      </c>
      <c r="C58" s="76" t="s">
        <v>177</v>
      </c>
      <c r="D58" s="76" t="s">
        <v>178</v>
      </c>
      <c r="E58" s="76">
        <v>1.5</v>
      </c>
      <c r="F58" s="76" t="s">
        <v>67</v>
      </c>
      <c r="G58" s="76" t="s">
        <v>143</v>
      </c>
      <c r="H58" s="76" t="s">
        <v>124</v>
      </c>
      <c r="I58" s="76" t="s">
        <v>179</v>
      </c>
      <c r="J58" s="74" t="s">
        <v>104</v>
      </c>
      <c r="K58" s="76" t="s">
        <v>72</v>
      </c>
      <c r="L58" s="242" t="str">
        <f>IF(ISNONTEXT(VLOOKUP(AimsData[[#This Row],[Student Reference]],Comments!$B$7:$C$5995,2,0)),"",VLOOKUP(AimsData[[#This Row],[Student Reference]],Comments!$B$7:$C$5995,2,0))</f>
        <v/>
      </c>
    </row>
    <row r="59" spans="1:12" x14ac:dyDescent="0.4">
      <c r="A59" s="76" t="s">
        <v>795</v>
      </c>
      <c r="B59" s="77">
        <v>19</v>
      </c>
      <c r="C59" s="76" t="s">
        <v>180</v>
      </c>
      <c r="D59" s="76" t="s">
        <v>181</v>
      </c>
      <c r="E59" s="76">
        <v>14.1</v>
      </c>
      <c r="F59" s="76" t="s">
        <v>67</v>
      </c>
      <c r="G59" s="76" t="s">
        <v>182</v>
      </c>
      <c r="H59" s="76" t="s">
        <v>183</v>
      </c>
      <c r="I59" s="76" t="s">
        <v>183</v>
      </c>
      <c r="J59" s="74" t="s">
        <v>71</v>
      </c>
      <c r="K59" s="76" t="s">
        <v>77</v>
      </c>
      <c r="L59" s="242" t="str">
        <f>IF(ISNONTEXT(VLOOKUP(AimsData[[#This Row],[Student Reference]],Comments!$B$7:$C$5995,2,0)),"",VLOOKUP(AimsData[[#This Row],[Student Reference]],Comments!$B$7:$C$5995,2,0))</f>
        <v/>
      </c>
    </row>
    <row r="60" spans="1:12" x14ac:dyDescent="0.4">
      <c r="A60" s="76" t="s">
        <v>795</v>
      </c>
      <c r="B60" s="77">
        <v>19</v>
      </c>
      <c r="C60" s="76" t="s">
        <v>184</v>
      </c>
      <c r="D60" s="76" t="s">
        <v>185</v>
      </c>
      <c r="E60" s="76">
        <v>-2</v>
      </c>
      <c r="F60" s="76" t="s">
        <v>67</v>
      </c>
      <c r="G60" s="76" t="s">
        <v>182</v>
      </c>
      <c r="H60" s="76" t="s">
        <v>183</v>
      </c>
      <c r="I60" s="76" t="s">
        <v>183</v>
      </c>
      <c r="J60" s="74" t="s">
        <v>71</v>
      </c>
      <c r="K60" s="76" t="s">
        <v>186</v>
      </c>
      <c r="L60" s="242" t="str">
        <f>IF(ISNONTEXT(VLOOKUP(AimsData[[#This Row],[Student Reference]],Comments!$B$7:$C$5995,2,0)),"",VLOOKUP(AimsData[[#This Row],[Student Reference]],Comments!$B$7:$C$5995,2,0))</f>
        <v/>
      </c>
    </row>
    <row r="61" spans="1:12" x14ac:dyDescent="0.4">
      <c r="A61" s="76" t="s">
        <v>795</v>
      </c>
      <c r="B61" s="77">
        <v>19</v>
      </c>
      <c r="C61" s="76" t="s">
        <v>98</v>
      </c>
      <c r="D61" s="76" t="s">
        <v>99</v>
      </c>
      <c r="E61" s="76">
        <v>14.2</v>
      </c>
      <c r="F61" s="76" t="s">
        <v>67</v>
      </c>
      <c r="G61" s="76" t="s">
        <v>182</v>
      </c>
      <c r="H61" s="76" t="s">
        <v>183</v>
      </c>
      <c r="I61" s="76" t="s">
        <v>183</v>
      </c>
      <c r="J61" s="74" t="s">
        <v>71</v>
      </c>
      <c r="K61" s="76" t="s">
        <v>72</v>
      </c>
      <c r="L61" s="242" t="str">
        <f>IF(ISNONTEXT(VLOOKUP(AimsData[[#This Row],[Student Reference]],Comments!$B$7:$C$5995,2,0)),"",VLOOKUP(AimsData[[#This Row],[Student Reference]],Comments!$B$7:$C$5995,2,0))</f>
        <v/>
      </c>
    </row>
    <row r="62" spans="1:12" x14ac:dyDescent="0.4">
      <c r="A62" s="76" t="s">
        <v>796</v>
      </c>
      <c r="B62" s="77">
        <v>19</v>
      </c>
      <c r="C62" s="76" t="s">
        <v>187</v>
      </c>
      <c r="D62" s="76" t="s">
        <v>188</v>
      </c>
      <c r="E62" s="76">
        <v>14.1</v>
      </c>
      <c r="F62" s="76" t="s">
        <v>67</v>
      </c>
      <c r="G62" s="76" t="s">
        <v>189</v>
      </c>
      <c r="H62" s="76" t="s">
        <v>190</v>
      </c>
      <c r="I62" s="76" t="s">
        <v>191</v>
      </c>
      <c r="J62" s="74" t="s">
        <v>71</v>
      </c>
      <c r="K62" s="76" t="s">
        <v>72</v>
      </c>
      <c r="L62" s="242" t="str">
        <f>IF(ISNONTEXT(VLOOKUP(AimsData[[#This Row],[Student Reference]],Comments!$B$7:$C$5995,2,0)),"",VLOOKUP(AimsData[[#This Row],[Student Reference]],Comments!$B$7:$C$5995,2,0))</f>
        <v/>
      </c>
    </row>
    <row r="63" spans="1:12" x14ac:dyDescent="0.4">
      <c r="A63" s="76" t="s">
        <v>797</v>
      </c>
      <c r="B63" s="77">
        <v>19</v>
      </c>
      <c r="C63" s="76" t="s">
        <v>192</v>
      </c>
      <c r="D63" s="76" t="s">
        <v>193</v>
      </c>
      <c r="E63" s="76">
        <v>9.1</v>
      </c>
      <c r="F63" s="76" t="s">
        <v>67</v>
      </c>
      <c r="G63" s="76" t="s">
        <v>143</v>
      </c>
      <c r="H63" s="76" t="s">
        <v>124</v>
      </c>
      <c r="I63" s="76" t="s">
        <v>124</v>
      </c>
      <c r="J63" s="74" t="s">
        <v>71</v>
      </c>
      <c r="K63" s="76" t="s">
        <v>72</v>
      </c>
      <c r="L63" s="242" t="str">
        <f>IF(ISNONTEXT(VLOOKUP(AimsData[[#This Row],[Student Reference]],Comments!$B$7:$C$5995,2,0)),"",VLOOKUP(AimsData[[#This Row],[Student Reference]],Comments!$B$7:$C$5995,2,0))</f>
        <v/>
      </c>
    </row>
    <row r="64" spans="1:12" x14ac:dyDescent="0.4">
      <c r="A64" s="76" t="s">
        <v>797</v>
      </c>
      <c r="B64" s="77">
        <v>19</v>
      </c>
      <c r="C64" s="76" t="s">
        <v>78</v>
      </c>
      <c r="D64" s="76" t="s">
        <v>79</v>
      </c>
      <c r="E64" s="76">
        <v>2.2000000000000002</v>
      </c>
      <c r="F64" s="76" t="s">
        <v>67</v>
      </c>
      <c r="G64" s="76" t="s">
        <v>143</v>
      </c>
      <c r="H64" s="76" t="s">
        <v>69</v>
      </c>
      <c r="I64" s="76" t="s">
        <v>194</v>
      </c>
      <c r="J64" s="74" t="s">
        <v>71</v>
      </c>
      <c r="K64" s="76" t="s">
        <v>77</v>
      </c>
      <c r="L64" s="242" t="str">
        <f>IF(ISNONTEXT(VLOOKUP(AimsData[[#This Row],[Student Reference]],Comments!$B$7:$C$5995,2,0)),"",VLOOKUP(AimsData[[#This Row],[Student Reference]],Comments!$B$7:$C$5995,2,0))</f>
        <v/>
      </c>
    </row>
    <row r="65" spans="1:12" x14ac:dyDescent="0.4">
      <c r="A65" s="76" t="s">
        <v>797</v>
      </c>
      <c r="B65" s="77">
        <v>19</v>
      </c>
      <c r="C65" s="76" t="s">
        <v>98</v>
      </c>
      <c r="D65" s="76" t="s">
        <v>99</v>
      </c>
      <c r="E65" s="76">
        <v>14.2</v>
      </c>
      <c r="F65" s="76" t="s">
        <v>67</v>
      </c>
      <c r="G65" s="76" t="s">
        <v>195</v>
      </c>
      <c r="H65" s="76" t="s">
        <v>190</v>
      </c>
      <c r="I65" s="76" t="s">
        <v>190</v>
      </c>
      <c r="J65" s="74" t="s">
        <v>71</v>
      </c>
      <c r="K65" s="76" t="s">
        <v>77</v>
      </c>
      <c r="L65" s="242" t="str">
        <f>IF(ISNONTEXT(VLOOKUP(AimsData[[#This Row],[Student Reference]],Comments!$B$7:$C$5995,2,0)),"",VLOOKUP(AimsData[[#This Row],[Student Reference]],Comments!$B$7:$C$5995,2,0))</f>
        <v/>
      </c>
    </row>
    <row r="66" spans="1:12" x14ac:dyDescent="0.4">
      <c r="A66" s="76" t="s">
        <v>798</v>
      </c>
      <c r="B66" s="77">
        <v>16</v>
      </c>
      <c r="C66" s="76" t="s">
        <v>109</v>
      </c>
      <c r="D66" s="76" t="s">
        <v>110</v>
      </c>
      <c r="E66" s="76">
        <v>15.3</v>
      </c>
      <c r="F66" s="76" t="s">
        <v>67</v>
      </c>
      <c r="G66" s="76" t="s">
        <v>90</v>
      </c>
      <c r="H66" s="76" t="s">
        <v>107</v>
      </c>
      <c r="J66" s="74" t="s">
        <v>161</v>
      </c>
      <c r="K66" s="76" t="s">
        <v>77</v>
      </c>
      <c r="L66" s="242" t="str">
        <f>IF(ISNONTEXT(VLOOKUP(AimsData[[#This Row],[Student Reference]],Comments!$B$7:$C$5995,2,0)),"",VLOOKUP(AimsData[[#This Row],[Student Reference]],Comments!$B$7:$C$5995,2,0))</f>
        <v/>
      </c>
    </row>
    <row r="67" spans="1:12" x14ac:dyDescent="0.4">
      <c r="A67" s="76" t="s">
        <v>798</v>
      </c>
      <c r="B67" s="77">
        <v>16</v>
      </c>
      <c r="C67" s="76" t="s">
        <v>132</v>
      </c>
      <c r="D67" s="76" t="s">
        <v>133</v>
      </c>
      <c r="E67" s="76">
        <v>11.4</v>
      </c>
      <c r="F67" s="76" t="s">
        <v>67</v>
      </c>
      <c r="G67" s="76" t="s">
        <v>90</v>
      </c>
      <c r="H67" s="76" t="s">
        <v>107</v>
      </c>
      <c r="J67" s="74" t="s">
        <v>161</v>
      </c>
      <c r="K67" s="76" t="s">
        <v>72</v>
      </c>
      <c r="L67" s="242" t="str">
        <f>IF(ISNONTEXT(VLOOKUP(AimsData[[#This Row],[Student Reference]],Comments!$B$7:$C$5995,2,0)),"",VLOOKUP(AimsData[[#This Row],[Student Reference]],Comments!$B$7:$C$5995,2,0))</f>
        <v/>
      </c>
    </row>
    <row r="68" spans="1:12" x14ac:dyDescent="0.4">
      <c r="A68" s="76" t="s">
        <v>798</v>
      </c>
      <c r="B68" s="77">
        <v>16</v>
      </c>
      <c r="C68" s="76" t="s">
        <v>171</v>
      </c>
      <c r="D68" s="76" t="s">
        <v>172</v>
      </c>
      <c r="E68" s="76">
        <v>2.2000000000000002</v>
      </c>
      <c r="F68" s="76" t="s">
        <v>67</v>
      </c>
      <c r="G68" s="76" t="s">
        <v>90</v>
      </c>
      <c r="H68" s="76" t="s">
        <v>69</v>
      </c>
      <c r="I68" s="76" t="s">
        <v>85</v>
      </c>
      <c r="J68" s="74" t="s">
        <v>71</v>
      </c>
      <c r="K68" s="76" t="s">
        <v>77</v>
      </c>
      <c r="L68" s="242" t="str">
        <f>IF(ISNONTEXT(VLOOKUP(AimsData[[#This Row],[Student Reference]],Comments!$B$7:$C$5995,2,0)),"",VLOOKUP(AimsData[[#This Row],[Student Reference]],Comments!$B$7:$C$5995,2,0))</f>
        <v/>
      </c>
    </row>
    <row r="69" spans="1:12" x14ac:dyDescent="0.4">
      <c r="A69" s="76" t="s">
        <v>798</v>
      </c>
      <c r="B69" s="77">
        <v>16</v>
      </c>
      <c r="C69" s="76" t="s">
        <v>120</v>
      </c>
      <c r="D69" s="76" t="s">
        <v>121</v>
      </c>
      <c r="E69" s="76">
        <v>10.3</v>
      </c>
      <c r="F69" s="76" t="s">
        <v>67</v>
      </c>
      <c r="G69" s="76" t="s">
        <v>90</v>
      </c>
      <c r="H69" s="76" t="s">
        <v>107</v>
      </c>
      <c r="I69" s="76" t="s">
        <v>97</v>
      </c>
      <c r="J69" s="74" t="s">
        <v>104</v>
      </c>
      <c r="K69" s="76" t="s">
        <v>77</v>
      </c>
      <c r="L69" s="242" t="str">
        <f>IF(ISNONTEXT(VLOOKUP(AimsData[[#This Row],[Student Reference]],Comments!$B$7:$C$5995,2,0)),"",VLOOKUP(AimsData[[#This Row],[Student Reference]],Comments!$B$7:$C$5995,2,0))</f>
        <v/>
      </c>
    </row>
    <row r="70" spans="1:12" x14ac:dyDescent="0.4">
      <c r="A70" s="76" t="s">
        <v>798</v>
      </c>
      <c r="B70" s="77">
        <v>16</v>
      </c>
      <c r="C70" s="76" t="s">
        <v>135</v>
      </c>
      <c r="D70" s="76" t="s">
        <v>136</v>
      </c>
      <c r="E70" s="76">
        <v>15.5</v>
      </c>
      <c r="F70" s="76" t="s">
        <v>67</v>
      </c>
      <c r="G70" s="76" t="s">
        <v>90</v>
      </c>
      <c r="H70" s="76" t="s">
        <v>107</v>
      </c>
      <c r="J70" s="74" t="s">
        <v>161</v>
      </c>
      <c r="K70" s="76" t="s">
        <v>77</v>
      </c>
      <c r="L70" s="242" t="str">
        <f>IF(ISNONTEXT(VLOOKUP(AimsData[[#This Row],[Student Reference]],Comments!$B$7:$C$5995,2,0)),"",VLOOKUP(AimsData[[#This Row],[Student Reference]],Comments!$B$7:$C$5995,2,0))</f>
        <v/>
      </c>
    </row>
    <row r="71" spans="1:12" x14ac:dyDescent="0.4">
      <c r="A71" s="76" t="s">
        <v>798</v>
      </c>
      <c r="B71" s="77">
        <v>16</v>
      </c>
      <c r="C71" s="76" t="s">
        <v>98</v>
      </c>
      <c r="D71" s="76" t="s">
        <v>99</v>
      </c>
      <c r="E71" s="76">
        <v>14.2</v>
      </c>
      <c r="F71" s="76" t="s">
        <v>67</v>
      </c>
      <c r="G71" s="76" t="s">
        <v>90</v>
      </c>
      <c r="H71" s="76" t="s">
        <v>69</v>
      </c>
      <c r="I71" s="76" t="s">
        <v>69</v>
      </c>
      <c r="J71" s="74" t="s">
        <v>71</v>
      </c>
      <c r="K71" s="76" t="s">
        <v>77</v>
      </c>
      <c r="L71" s="242" t="str">
        <f>IF(ISNONTEXT(VLOOKUP(AimsData[[#This Row],[Student Reference]],Comments!$B$7:$C$5995,2,0)),"",VLOOKUP(AimsData[[#This Row],[Student Reference]],Comments!$B$7:$C$5995,2,0))</f>
        <v/>
      </c>
    </row>
    <row r="72" spans="1:12" x14ac:dyDescent="0.4">
      <c r="A72" s="76" t="s">
        <v>799</v>
      </c>
      <c r="B72" s="77">
        <v>22</v>
      </c>
      <c r="C72" s="76" t="s">
        <v>137</v>
      </c>
      <c r="D72" s="76" t="s">
        <v>138</v>
      </c>
      <c r="E72" s="76">
        <v>14.1</v>
      </c>
      <c r="F72" s="76" t="s">
        <v>67</v>
      </c>
      <c r="G72" s="76" t="s">
        <v>162</v>
      </c>
      <c r="H72" s="76" t="s">
        <v>69</v>
      </c>
      <c r="I72" s="76" t="s">
        <v>69</v>
      </c>
      <c r="J72" s="74" t="s">
        <v>71</v>
      </c>
      <c r="K72" s="76" t="s">
        <v>72</v>
      </c>
      <c r="L72" s="242" t="str">
        <f>IF(ISNONTEXT(VLOOKUP(AimsData[[#This Row],[Student Reference]],Comments!$B$7:$C$5995,2,0)),"",VLOOKUP(AimsData[[#This Row],[Student Reference]],Comments!$B$7:$C$5995,2,0))</f>
        <v/>
      </c>
    </row>
    <row r="73" spans="1:12" x14ac:dyDescent="0.4">
      <c r="A73" s="76" t="s">
        <v>800</v>
      </c>
      <c r="B73" s="77">
        <v>22</v>
      </c>
      <c r="C73" s="76" t="s">
        <v>196</v>
      </c>
      <c r="D73" s="76" t="s">
        <v>197</v>
      </c>
      <c r="E73" s="76">
        <v>14.1</v>
      </c>
      <c r="F73" s="76" t="s">
        <v>67</v>
      </c>
      <c r="G73" s="76" t="s">
        <v>139</v>
      </c>
      <c r="H73" s="76" t="s">
        <v>69</v>
      </c>
      <c r="I73" s="76" t="s">
        <v>119</v>
      </c>
      <c r="J73" s="74" t="s">
        <v>71</v>
      </c>
      <c r="K73" s="76" t="s">
        <v>72</v>
      </c>
      <c r="L73" s="242" t="str">
        <f>IF(ISNONTEXT(VLOOKUP(AimsData[[#This Row],[Student Reference]],Comments!$B$7:$C$5995,2,0)),"",VLOOKUP(AimsData[[#This Row],[Student Reference]],Comments!$B$7:$C$5995,2,0))</f>
        <v/>
      </c>
    </row>
    <row r="74" spans="1:12" x14ac:dyDescent="0.4">
      <c r="A74" s="76" t="s">
        <v>801</v>
      </c>
      <c r="B74" s="77">
        <v>22</v>
      </c>
      <c r="C74" s="76" t="s">
        <v>137</v>
      </c>
      <c r="D74" s="76" t="s">
        <v>138</v>
      </c>
      <c r="E74" s="76">
        <v>14.1</v>
      </c>
      <c r="F74" s="76" t="s">
        <v>67</v>
      </c>
      <c r="G74" s="76" t="s">
        <v>139</v>
      </c>
      <c r="H74" s="76" t="s">
        <v>69</v>
      </c>
      <c r="I74" s="76" t="s">
        <v>69</v>
      </c>
      <c r="J74" s="74" t="s">
        <v>71</v>
      </c>
      <c r="K74" s="76" t="s">
        <v>72</v>
      </c>
      <c r="L74" s="242" t="str">
        <f>IF(ISNONTEXT(VLOOKUP(AimsData[[#This Row],[Student Reference]],Comments!$B$7:$C$5995,2,0)),"",VLOOKUP(AimsData[[#This Row],[Student Reference]],Comments!$B$7:$C$5995,2,0))</f>
        <v/>
      </c>
    </row>
    <row r="75" spans="1:12" x14ac:dyDescent="0.4">
      <c r="A75" s="76" t="s">
        <v>802</v>
      </c>
      <c r="B75" s="77">
        <v>20</v>
      </c>
      <c r="C75" s="76" t="s">
        <v>73</v>
      </c>
      <c r="D75" s="76" t="s">
        <v>74</v>
      </c>
      <c r="E75" s="76">
        <v>12.1</v>
      </c>
      <c r="F75" s="76" t="s">
        <v>67</v>
      </c>
      <c r="G75" s="76" t="s">
        <v>75</v>
      </c>
      <c r="H75" s="76" t="s">
        <v>69</v>
      </c>
      <c r="I75" s="76" t="s">
        <v>148</v>
      </c>
      <c r="J75" s="74" t="s">
        <v>71</v>
      </c>
      <c r="K75" s="76" t="s">
        <v>77</v>
      </c>
      <c r="L75" s="242" t="str">
        <f>IF(ISNONTEXT(VLOOKUP(AimsData[[#This Row],[Student Reference]],Comments!$B$7:$C$5995,2,0)),"",VLOOKUP(AimsData[[#This Row],[Student Reference]],Comments!$B$7:$C$5995,2,0))</f>
        <v/>
      </c>
    </row>
    <row r="76" spans="1:12" x14ac:dyDescent="0.4">
      <c r="A76" s="76" t="s">
        <v>802</v>
      </c>
      <c r="B76" s="77">
        <v>20</v>
      </c>
      <c r="C76" s="76" t="s">
        <v>78</v>
      </c>
      <c r="D76" s="76" t="s">
        <v>79</v>
      </c>
      <c r="E76" s="76">
        <v>2.2000000000000002</v>
      </c>
      <c r="F76" s="76" t="s">
        <v>67</v>
      </c>
      <c r="G76" s="76" t="s">
        <v>198</v>
      </c>
      <c r="H76" s="76" t="s">
        <v>69</v>
      </c>
      <c r="I76" s="76" t="s">
        <v>80</v>
      </c>
      <c r="J76" s="74" t="s">
        <v>71</v>
      </c>
      <c r="K76" s="76" t="s">
        <v>77</v>
      </c>
      <c r="L76" s="242" t="str">
        <f>IF(ISNONTEXT(VLOOKUP(AimsData[[#This Row],[Student Reference]],Comments!$B$7:$C$5995,2,0)),"",VLOOKUP(AimsData[[#This Row],[Student Reference]],Comments!$B$7:$C$5995,2,0))</f>
        <v/>
      </c>
    </row>
    <row r="77" spans="1:12" x14ac:dyDescent="0.4">
      <c r="A77" s="76" t="s">
        <v>802</v>
      </c>
      <c r="B77" s="77">
        <v>20</v>
      </c>
      <c r="C77" s="76" t="s">
        <v>81</v>
      </c>
      <c r="D77" s="76" t="s">
        <v>82</v>
      </c>
      <c r="E77" s="76">
        <v>14.1</v>
      </c>
      <c r="F77" s="76" t="s">
        <v>67</v>
      </c>
      <c r="G77" s="76" t="s">
        <v>90</v>
      </c>
      <c r="H77" s="76" t="s">
        <v>157</v>
      </c>
      <c r="I77" s="76" t="s">
        <v>157</v>
      </c>
      <c r="J77" s="74" t="s">
        <v>71</v>
      </c>
      <c r="K77" s="76" t="s">
        <v>77</v>
      </c>
      <c r="L77" s="242" t="str">
        <f>IF(ISNONTEXT(VLOOKUP(AimsData[[#This Row],[Student Reference]],Comments!$B$7:$C$5995,2,0)),"",VLOOKUP(AimsData[[#This Row],[Student Reference]],Comments!$B$7:$C$5995,2,0))</f>
        <v/>
      </c>
    </row>
    <row r="78" spans="1:12" x14ac:dyDescent="0.4">
      <c r="A78" s="76" t="s">
        <v>802</v>
      </c>
      <c r="B78" s="77">
        <v>20</v>
      </c>
      <c r="C78" s="76" t="s">
        <v>199</v>
      </c>
      <c r="D78" s="76" t="s">
        <v>200</v>
      </c>
      <c r="E78" s="76">
        <v>3.3</v>
      </c>
      <c r="F78" s="76" t="s">
        <v>67</v>
      </c>
      <c r="G78" s="76" t="s">
        <v>90</v>
      </c>
      <c r="H78" s="76" t="s">
        <v>69</v>
      </c>
      <c r="I78" s="76" t="s">
        <v>69</v>
      </c>
      <c r="J78" s="74" t="s">
        <v>71</v>
      </c>
      <c r="K78" s="76" t="s">
        <v>72</v>
      </c>
      <c r="L78" s="242" t="str">
        <f>IF(ISNONTEXT(VLOOKUP(AimsData[[#This Row],[Student Reference]],Comments!$B$7:$C$5995,2,0)),"",VLOOKUP(AimsData[[#This Row],[Student Reference]],Comments!$B$7:$C$5995,2,0))</f>
        <v/>
      </c>
    </row>
    <row r="79" spans="1:12" x14ac:dyDescent="0.4">
      <c r="A79" s="76" t="s">
        <v>803</v>
      </c>
      <c r="B79" s="77">
        <v>20</v>
      </c>
      <c r="C79" s="76" t="s">
        <v>145</v>
      </c>
      <c r="D79" s="76" t="s">
        <v>146</v>
      </c>
      <c r="E79" s="76">
        <v>14.1</v>
      </c>
      <c r="F79" s="76" t="s">
        <v>67</v>
      </c>
      <c r="G79" s="76" t="s">
        <v>147</v>
      </c>
      <c r="H79" s="76" t="s">
        <v>69</v>
      </c>
      <c r="I79" s="76" t="s">
        <v>148</v>
      </c>
      <c r="J79" s="74" t="s">
        <v>71</v>
      </c>
      <c r="K79" s="76" t="s">
        <v>72</v>
      </c>
      <c r="L79" s="242" t="str">
        <f>IF(ISNONTEXT(VLOOKUP(AimsData[[#This Row],[Student Reference]],Comments!$B$7:$C$5995,2,0)),"",VLOOKUP(AimsData[[#This Row],[Student Reference]],Comments!$B$7:$C$5995,2,0))</f>
        <v/>
      </c>
    </row>
    <row r="80" spans="1:12" x14ac:dyDescent="0.4">
      <c r="A80" s="76" t="s">
        <v>803</v>
      </c>
      <c r="B80" s="77">
        <v>20</v>
      </c>
      <c r="C80" s="76" t="s">
        <v>149</v>
      </c>
      <c r="D80" s="76" t="s">
        <v>150</v>
      </c>
      <c r="E80" s="76">
        <v>14.1</v>
      </c>
      <c r="F80" s="76" t="s">
        <v>67</v>
      </c>
      <c r="G80" s="76" t="s">
        <v>147</v>
      </c>
      <c r="H80" s="76" t="s">
        <v>69</v>
      </c>
      <c r="I80" s="76" t="s">
        <v>69</v>
      </c>
      <c r="J80" s="74" t="s">
        <v>71</v>
      </c>
      <c r="K80" s="76" t="s">
        <v>77</v>
      </c>
      <c r="L80" s="242" t="str">
        <f>IF(ISNONTEXT(VLOOKUP(AimsData[[#This Row],[Student Reference]],Comments!$B$7:$C$5995,2,0)),"",VLOOKUP(AimsData[[#This Row],[Student Reference]],Comments!$B$7:$C$5995,2,0))</f>
        <v/>
      </c>
    </row>
    <row r="81" spans="1:12" x14ac:dyDescent="0.4">
      <c r="A81" s="76" t="s">
        <v>803</v>
      </c>
      <c r="B81" s="77">
        <v>20</v>
      </c>
      <c r="C81" s="76" t="s">
        <v>151</v>
      </c>
      <c r="D81" s="76" t="s">
        <v>152</v>
      </c>
      <c r="E81" s="76">
        <v>14.1</v>
      </c>
      <c r="F81" s="76" t="s">
        <v>67</v>
      </c>
      <c r="G81" s="76" t="s">
        <v>147</v>
      </c>
      <c r="H81" s="76" t="s">
        <v>69</v>
      </c>
      <c r="I81" s="76" t="s">
        <v>69</v>
      </c>
      <c r="J81" s="74" t="s">
        <v>71</v>
      </c>
      <c r="K81" s="76" t="s">
        <v>77</v>
      </c>
      <c r="L81" s="242" t="str">
        <f>IF(ISNONTEXT(VLOOKUP(AimsData[[#This Row],[Student Reference]],Comments!$B$7:$C$5995,2,0)),"",VLOOKUP(AimsData[[#This Row],[Student Reference]],Comments!$B$7:$C$5995,2,0))</f>
        <v/>
      </c>
    </row>
    <row r="82" spans="1:12" x14ac:dyDescent="0.4">
      <c r="A82" s="76" t="s">
        <v>803</v>
      </c>
      <c r="B82" s="77">
        <v>20</v>
      </c>
      <c r="C82" s="76" t="s">
        <v>98</v>
      </c>
      <c r="D82" s="76" t="s">
        <v>99</v>
      </c>
      <c r="E82" s="76">
        <v>14.2</v>
      </c>
      <c r="F82" s="76" t="s">
        <v>67</v>
      </c>
      <c r="G82" s="76" t="s">
        <v>147</v>
      </c>
      <c r="H82" s="76" t="s">
        <v>69</v>
      </c>
      <c r="I82" s="76" t="s">
        <v>69</v>
      </c>
      <c r="J82" s="74" t="s">
        <v>71</v>
      </c>
      <c r="K82" s="76" t="s">
        <v>77</v>
      </c>
      <c r="L82" s="242" t="str">
        <f>IF(ISNONTEXT(VLOOKUP(AimsData[[#This Row],[Student Reference]],Comments!$B$7:$C$5995,2,0)),"",VLOOKUP(AimsData[[#This Row],[Student Reference]],Comments!$B$7:$C$5995,2,0))</f>
        <v/>
      </c>
    </row>
    <row r="83" spans="1:12" x14ac:dyDescent="0.4">
      <c r="A83" s="76" t="s">
        <v>804</v>
      </c>
      <c r="B83" s="77">
        <v>16</v>
      </c>
      <c r="C83" s="76" t="s">
        <v>92</v>
      </c>
      <c r="D83" s="76" t="s">
        <v>93</v>
      </c>
      <c r="E83" s="76">
        <v>1.3</v>
      </c>
      <c r="F83" s="76" t="s">
        <v>67</v>
      </c>
      <c r="G83" s="76" t="s">
        <v>198</v>
      </c>
      <c r="H83" s="76" t="s">
        <v>201</v>
      </c>
      <c r="I83" s="76" t="s">
        <v>201</v>
      </c>
      <c r="J83" s="74" t="s">
        <v>71</v>
      </c>
      <c r="K83" s="76" t="s">
        <v>77</v>
      </c>
      <c r="L83" s="242" t="str">
        <f>IF(ISNONTEXT(VLOOKUP(AimsData[[#This Row],[Student Reference]],Comments!$B$7:$C$5995,2,0)),"",VLOOKUP(AimsData[[#This Row],[Student Reference]],Comments!$B$7:$C$5995,2,0))</f>
        <v/>
      </c>
    </row>
    <row r="84" spans="1:12" x14ac:dyDescent="0.4">
      <c r="A84" s="76" t="s">
        <v>804</v>
      </c>
      <c r="B84" s="77">
        <v>16</v>
      </c>
      <c r="C84" s="76" t="s">
        <v>202</v>
      </c>
      <c r="D84" s="76" t="s">
        <v>203</v>
      </c>
      <c r="E84" s="76">
        <v>7.4</v>
      </c>
      <c r="F84" s="76" t="s">
        <v>67</v>
      </c>
      <c r="G84" s="76" t="s">
        <v>90</v>
      </c>
      <c r="H84" s="76" t="s">
        <v>69</v>
      </c>
      <c r="I84" s="76" t="s">
        <v>69</v>
      </c>
      <c r="J84" s="74" t="s">
        <v>71</v>
      </c>
      <c r="K84" s="76" t="s">
        <v>72</v>
      </c>
      <c r="L84" s="242" t="str">
        <f>IF(ISNONTEXT(VLOOKUP(AimsData[[#This Row],[Student Reference]],Comments!$B$7:$C$5995,2,0)),"",VLOOKUP(AimsData[[#This Row],[Student Reference]],Comments!$B$7:$C$5995,2,0))</f>
        <v/>
      </c>
    </row>
    <row r="85" spans="1:12" x14ac:dyDescent="0.4">
      <c r="A85" s="76" t="s">
        <v>804</v>
      </c>
      <c r="B85" s="77">
        <v>16</v>
      </c>
      <c r="C85" s="76" t="s">
        <v>73</v>
      </c>
      <c r="D85" s="76" t="s">
        <v>74</v>
      </c>
      <c r="E85" s="76">
        <v>12.1</v>
      </c>
      <c r="F85" s="76" t="s">
        <v>67</v>
      </c>
      <c r="G85" s="76" t="s">
        <v>198</v>
      </c>
      <c r="H85" s="76" t="s">
        <v>107</v>
      </c>
      <c r="I85" s="76" t="s">
        <v>102</v>
      </c>
      <c r="J85" s="74" t="s">
        <v>71</v>
      </c>
      <c r="K85" s="76" t="s">
        <v>77</v>
      </c>
      <c r="L85" s="242" t="str">
        <f>IF(ISNONTEXT(VLOOKUP(AimsData[[#This Row],[Student Reference]],Comments!$B$7:$C$5995,2,0)),"",VLOOKUP(AimsData[[#This Row],[Student Reference]],Comments!$B$7:$C$5995,2,0))</f>
        <v/>
      </c>
    </row>
    <row r="86" spans="1:12" x14ac:dyDescent="0.4">
      <c r="A86" s="76" t="s">
        <v>804</v>
      </c>
      <c r="B86" s="77">
        <v>16</v>
      </c>
      <c r="C86" s="76" t="s">
        <v>78</v>
      </c>
      <c r="D86" s="76" t="s">
        <v>79</v>
      </c>
      <c r="E86" s="76">
        <v>2.2000000000000002</v>
      </c>
      <c r="F86" s="76" t="s">
        <v>67</v>
      </c>
      <c r="G86" s="76" t="s">
        <v>198</v>
      </c>
      <c r="H86" s="76" t="s">
        <v>107</v>
      </c>
      <c r="I86" s="76" t="s">
        <v>102</v>
      </c>
      <c r="J86" s="74" t="s">
        <v>71</v>
      </c>
      <c r="K86" s="76" t="s">
        <v>77</v>
      </c>
      <c r="L86" s="242" t="str">
        <f>IF(ISNONTEXT(VLOOKUP(AimsData[[#This Row],[Student Reference]],Comments!$B$7:$C$5995,2,0)),"",VLOOKUP(AimsData[[#This Row],[Student Reference]],Comments!$B$7:$C$5995,2,0))</f>
        <v/>
      </c>
    </row>
    <row r="87" spans="1:12" x14ac:dyDescent="0.4">
      <c r="A87" s="76" t="s">
        <v>804</v>
      </c>
      <c r="B87" s="77">
        <v>16</v>
      </c>
      <c r="C87" s="76" t="s">
        <v>98</v>
      </c>
      <c r="D87" s="76" t="s">
        <v>99</v>
      </c>
      <c r="E87" s="76">
        <v>14.2</v>
      </c>
      <c r="F87" s="76" t="s">
        <v>67</v>
      </c>
      <c r="G87" s="76" t="s">
        <v>90</v>
      </c>
      <c r="H87" s="76" t="s">
        <v>69</v>
      </c>
      <c r="I87" s="76" t="s">
        <v>204</v>
      </c>
      <c r="J87" s="74" t="s">
        <v>71</v>
      </c>
      <c r="K87" s="76" t="s">
        <v>77</v>
      </c>
      <c r="L87" s="242" t="str">
        <f>IF(ISNONTEXT(VLOOKUP(AimsData[[#This Row],[Student Reference]],Comments!$B$7:$C$5995,2,0)),"",VLOOKUP(AimsData[[#This Row],[Student Reference]],Comments!$B$7:$C$5995,2,0))</f>
        <v/>
      </c>
    </row>
    <row r="88" spans="1:12" x14ac:dyDescent="0.4">
      <c r="A88" s="76" t="s">
        <v>805</v>
      </c>
      <c r="B88" s="77">
        <v>20</v>
      </c>
      <c r="C88" s="76" t="s">
        <v>167</v>
      </c>
      <c r="D88" s="76" t="s">
        <v>168</v>
      </c>
      <c r="E88" s="76">
        <v>9.1</v>
      </c>
      <c r="F88" s="76" t="s">
        <v>67</v>
      </c>
      <c r="G88" s="76" t="s">
        <v>143</v>
      </c>
      <c r="H88" s="76" t="s">
        <v>124</v>
      </c>
      <c r="I88" s="76" t="s">
        <v>143</v>
      </c>
      <c r="J88" s="74" t="s">
        <v>112</v>
      </c>
      <c r="K88" s="76" t="s">
        <v>72</v>
      </c>
      <c r="L88" s="242" t="str">
        <f>IF(ISNONTEXT(VLOOKUP(AimsData[[#This Row],[Student Reference]],Comments!$B$7:$C$5995,2,0)),"",VLOOKUP(AimsData[[#This Row],[Student Reference]],Comments!$B$7:$C$5995,2,0))</f>
        <v/>
      </c>
    </row>
    <row r="89" spans="1:12" x14ac:dyDescent="0.4">
      <c r="A89" s="76" t="s">
        <v>806</v>
      </c>
      <c r="B89" s="77">
        <v>18</v>
      </c>
      <c r="C89" s="76" t="s">
        <v>205</v>
      </c>
      <c r="D89" s="76" t="s">
        <v>206</v>
      </c>
      <c r="E89" s="76">
        <v>8.1</v>
      </c>
      <c r="F89" s="76" t="s">
        <v>67</v>
      </c>
      <c r="G89" s="76" t="s">
        <v>90</v>
      </c>
      <c r="H89" s="76" t="s">
        <v>124</v>
      </c>
      <c r="I89" s="76" t="s">
        <v>124</v>
      </c>
      <c r="J89" s="74" t="s">
        <v>71</v>
      </c>
      <c r="K89" s="76" t="s">
        <v>72</v>
      </c>
      <c r="L89" s="242" t="str">
        <f>IF(ISNONTEXT(VLOOKUP(AimsData[[#This Row],[Student Reference]],Comments!$B$7:$C$5995,2,0)),"",VLOOKUP(AimsData[[#This Row],[Student Reference]],Comments!$B$7:$C$5995,2,0))</f>
        <v/>
      </c>
    </row>
    <row r="90" spans="1:12" x14ac:dyDescent="0.4">
      <c r="A90" s="76" t="s">
        <v>806</v>
      </c>
      <c r="B90" s="77">
        <v>18</v>
      </c>
      <c r="C90" s="76" t="s">
        <v>78</v>
      </c>
      <c r="D90" s="76" t="s">
        <v>79</v>
      </c>
      <c r="E90" s="76">
        <v>2.2000000000000002</v>
      </c>
      <c r="F90" s="76" t="s">
        <v>67</v>
      </c>
      <c r="G90" s="76" t="s">
        <v>143</v>
      </c>
      <c r="H90" s="76" t="s">
        <v>69</v>
      </c>
      <c r="I90" s="76" t="s">
        <v>102</v>
      </c>
      <c r="J90" s="74" t="s">
        <v>71</v>
      </c>
      <c r="K90" s="76" t="s">
        <v>77</v>
      </c>
      <c r="L90" s="242" t="str">
        <f>IF(ISNONTEXT(VLOOKUP(AimsData[[#This Row],[Student Reference]],Comments!$B$7:$C$5995,2,0)),"",VLOOKUP(AimsData[[#This Row],[Student Reference]],Comments!$B$7:$C$5995,2,0))</f>
        <v/>
      </c>
    </row>
    <row r="91" spans="1:12" x14ac:dyDescent="0.4">
      <c r="A91" s="76" t="s">
        <v>807</v>
      </c>
      <c r="B91" s="77">
        <v>20</v>
      </c>
      <c r="C91" s="76" t="s">
        <v>92</v>
      </c>
      <c r="D91" s="76" t="s">
        <v>93</v>
      </c>
      <c r="E91" s="76">
        <v>1.3</v>
      </c>
      <c r="F91" s="76" t="s">
        <v>67</v>
      </c>
      <c r="G91" s="76" t="s">
        <v>68</v>
      </c>
      <c r="H91" s="76" t="s">
        <v>111</v>
      </c>
      <c r="I91" s="76" t="s">
        <v>111</v>
      </c>
      <c r="J91" s="74" t="s">
        <v>71</v>
      </c>
      <c r="K91" s="76" t="s">
        <v>77</v>
      </c>
      <c r="L91" s="242" t="str">
        <f>IF(ISNONTEXT(VLOOKUP(AimsData[[#This Row],[Student Reference]],Comments!$B$7:$C$5995,2,0)),"",VLOOKUP(AimsData[[#This Row],[Student Reference]],Comments!$B$7:$C$5995,2,0))</f>
        <v/>
      </c>
    </row>
    <row r="92" spans="1:12" x14ac:dyDescent="0.4">
      <c r="A92" s="76" t="s">
        <v>807</v>
      </c>
      <c r="B92" s="77">
        <v>20</v>
      </c>
      <c r="C92" s="76" t="s">
        <v>207</v>
      </c>
      <c r="D92" s="76" t="s">
        <v>208</v>
      </c>
      <c r="E92" s="76">
        <v>8.1</v>
      </c>
      <c r="F92" s="76" t="s">
        <v>67</v>
      </c>
      <c r="G92" s="76" t="s">
        <v>143</v>
      </c>
      <c r="H92" s="76" t="s">
        <v>69</v>
      </c>
      <c r="I92" s="76" t="s">
        <v>131</v>
      </c>
      <c r="J92" s="74" t="s">
        <v>71</v>
      </c>
      <c r="K92" s="76" t="s">
        <v>72</v>
      </c>
      <c r="L92" s="242" t="str">
        <f>IF(ISNONTEXT(VLOOKUP(AimsData[[#This Row],[Student Reference]],Comments!$B$7:$C$5995,2,0)),"",VLOOKUP(AimsData[[#This Row],[Student Reference]],Comments!$B$7:$C$5995,2,0))</f>
        <v/>
      </c>
    </row>
    <row r="93" spans="1:12" x14ac:dyDescent="0.4">
      <c r="A93" s="76" t="s">
        <v>808</v>
      </c>
      <c r="B93" s="77">
        <v>17</v>
      </c>
      <c r="C93" s="76" t="s">
        <v>140</v>
      </c>
      <c r="D93" s="76" t="s">
        <v>141</v>
      </c>
      <c r="E93" s="76">
        <v>3.1</v>
      </c>
      <c r="F93" s="76" t="s">
        <v>67</v>
      </c>
      <c r="G93" s="76" t="s">
        <v>75</v>
      </c>
      <c r="H93" s="76" t="s">
        <v>124</v>
      </c>
      <c r="I93" s="76" t="s">
        <v>124</v>
      </c>
      <c r="J93" s="74" t="s">
        <v>71</v>
      </c>
      <c r="K93" s="76" t="s">
        <v>72</v>
      </c>
      <c r="L93" s="242" t="str">
        <f>IF(ISNONTEXT(VLOOKUP(AimsData[[#This Row],[Student Reference]],Comments!$B$7:$C$5995,2,0)),"",VLOOKUP(AimsData[[#This Row],[Student Reference]],Comments!$B$7:$C$5995,2,0))</f>
        <v/>
      </c>
    </row>
    <row r="94" spans="1:12" x14ac:dyDescent="0.4">
      <c r="A94" s="76" t="s">
        <v>808</v>
      </c>
      <c r="B94" s="77">
        <v>17</v>
      </c>
      <c r="C94" s="76" t="s">
        <v>98</v>
      </c>
      <c r="D94" s="76" t="s">
        <v>99</v>
      </c>
      <c r="E94" s="76">
        <v>14.2</v>
      </c>
      <c r="F94" s="76" t="s">
        <v>67</v>
      </c>
      <c r="G94" s="76" t="s">
        <v>209</v>
      </c>
      <c r="H94" s="76" t="s">
        <v>210</v>
      </c>
      <c r="I94" s="76" t="s">
        <v>210</v>
      </c>
      <c r="J94" s="74" t="s">
        <v>71</v>
      </c>
      <c r="K94" s="76" t="s">
        <v>77</v>
      </c>
      <c r="L94" s="242" t="str">
        <f>IF(ISNONTEXT(VLOOKUP(AimsData[[#This Row],[Student Reference]],Comments!$B$7:$C$5995,2,0)),"",VLOOKUP(AimsData[[#This Row],[Student Reference]],Comments!$B$7:$C$5995,2,0))</f>
        <v/>
      </c>
    </row>
    <row r="95" spans="1:12" x14ac:dyDescent="0.4">
      <c r="A95" s="76" t="s">
        <v>809</v>
      </c>
      <c r="B95" s="77">
        <v>18</v>
      </c>
      <c r="C95" s="76" t="s">
        <v>73</v>
      </c>
      <c r="D95" s="76" t="s">
        <v>74</v>
      </c>
      <c r="E95" s="76">
        <v>12.1</v>
      </c>
      <c r="F95" s="76" t="s">
        <v>67</v>
      </c>
      <c r="G95" s="76" t="s">
        <v>198</v>
      </c>
      <c r="H95" s="76" t="s">
        <v>69</v>
      </c>
      <c r="I95" s="76" t="s">
        <v>148</v>
      </c>
      <c r="J95" s="74" t="s">
        <v>71</v>
      </c>
      <c r="K95" s="76" t="s">
        <v>77</v>
      </c>
      <c r="L95" s="242" t="str">
        <f>IF(ISNONTEXT(VLOOKUP(AimsData[[#This Row],[Student Reference]],Comments!$B$7:$C$5995,2,0)),"",VLOOKUP(AimsData[[#This Row],[Student Reference]],Comments!$B$7:$C$5995,2,0))</f>
        <v/>
      </c>
    </row>
    <row r="96" spans="1:12" x14ac:dyDescent="0.4">
      <c r="A96" s="76" t="s">
        <v>809</v>
      </c>
      <c r="B96" s="77">
        <v>18</v>
      </c>
      <c r="C96" s="76" t="s">
        <v>78</v>
      </c>
      <c r="D96" s="76" t="s">
        <v>79</v>
      </c>
      <c r="E96" s="76">
        <v>2.2000000000000002</v>
      </c>
      <c r="F96" s="76" t="s">
        <v>67</v>
      </c>
      <c r="G96" s="76" t="s">
        <v>198</v>
      </c>
      <c r="H96" s="76" t="s">
        <v>69</v>
      </c>
      <c r="I96" s="76" t="s">
        <v>80</v>
      </c>
      <c r="J96" s="74" t="s">
        <v>71</v>
      </c>
      <c r="K96" s="76" t="s">
        <v>77</v>
      </c>
      <c r="L96" s="242" t="str">
        <f>IF(ISNONTEXT(VLOOKUP(AimsData[[#This Row],[Student Reference]],Comments!$B$7:$C$5995,2,0)),"",VLOOKUP(AimsData[[#This Row],[Student Reference]],Comments!$B$7:$C$5995,2,0))</f>
        <v/>
      </c>
    </row>
    <row r="97" spans="1:12" x14ac:dyDescent="0.4">
      <c r="A97" s="76" t="s">
        <v>809</v>
      </c>
      <c r="B97" s="77">
        <v>18</v>
      </c>
      <c r="C97" s="76" t="s">
        <v>81</v>
      </c>
      <c r="D97" s="76" t="s">
        <v>82</v>
      </c>
      <c r="E97" s="76">
        <v>14.1</v>
      </c>
      <c r="F97" s="76" t="s">
        <v>67</v>
      </c>
      <c r="G97" s="76" t="s">
        <v>90</v>
      </c>
      <c r="H97" s="76" t="s">
        <v>157</v>
      </c>
      <c r="I97" s="76" t="s">
        <v>157</v>
      </c>
      <c r="J97" s="74" t="s">
        <v>71</v>
      </c>
      <c r="K97" s="76" t="s">
        <v>77</v>
      </c>
      <c r="L97" s="242" t="str">
        <f>IF(ISNONTEXT(VLOOKUP(AimsData[[#This Row],[Student Reference]],Comments!$B$7:$C$5995,2,0)),"",VLOOKUP(AimsData[[#This Row],[Student Reference]],Comments!$B$7:$C$5995,2,0))</f>
        <v/>
      </c>
    </row>
    <row r="98" spans="1:12" x14ac:dyDescent="0.4">
      <c r="A98" s="76" t="s">
        <v>809</v>
      </c>
      <c r="B98" s="77">
        <v>18</v>
      </c>
      <c r="C98" s="76" t="s">
        <v>199</v>
      </c>
      <c r="D98" s="76" t="s">
        <v>200</v>
      </c>
      <c r="E98" s="76">
        <v>3.3</v>
      </c>
      <c r="F98" s="76" t="s">
        <v>67</v>
      </c>
      <c r="G98" s="76" t="s">
        <v>90</v>
      </c>
      <c r="H98" s="76" t="s">
        <v>69</v>
      </c>
      <c r="I98" s="76" t="s">
        <v>69</v>
      </c>
      <c r="J98" s="74" t="s">
        <v>71</v>
      </c>
      <c r="K98" s="76" t="s">
        <v>72</v>
      </c>
      <c r="L98" s="242" t="str">
        <f>IF(ISNONTEXT(VLOOKUP(AimsData[[#This Row],[Student Reference]],Comments!$B$7:$C$5995,2,0)),"",VLOOKUP(AimsData[[#This Row],[Student Reference]],Comments!$B$7:$C$5995,2,0))</f>
        <v/>
      </c>
    </row>
    <row r="99" spans="1:12" x14ac:dyDescent="0.4">
      <c r="A99" s="76" t="s">
        <v>809</v>
      </c>
      <c r="B99" s="77">
        <v>18</v>
      </c>
      <c r="C99" s="76" t="s">
        <v>98</v>
      </c>
      <c r="D99" s="76" t="s">
        <v>99</v>
      </c>
      <c r="E99" s="76">
        <v>14.2</v>
      </c>
      <c r="F99" s="76" t="s">
        <v>67</v>
      </c>
      <c r="G99" s="76" t="s">
        <v>90</v>
      </c>
      <c r="H99" s="76" t="s">
        <v>69</v>
      </c>
      <c r="I99" s="76" t="s">
        <v>69</v>
      </c>
      <c r="J99" s="74" t="s">
        <v>71</v>
      </c>
      <c r="K99" s="76" t="s">
        <v>77</v>
      </c>
      <c r="L99" s="242" t="str">
        <f>IF(ISNONTEXT(VLOOKUP(AimsData[[#This Row],[Student Reference]],Comments!$B$7:$C$5995,2,0)),"",VLOOKUP(AimsData[[#This Row],[Student Reference]],Comments!$B$7:$C$5995,2,0))</f>
        <v/>
      </c>
    </row>
    <row r="100" spans="1:12" x14ac:dyDescent="0.4">
      <c r="A100" s="76" t="s">
        <v>810</v>
      </c>
      <c r="B100" s="77">
        <v>19</v>
      </c>
      <c r="C100" s="76" t="s">
        <v>211</v>
      </c>
      <c r="D100" s="76" t="s">
        <v>212</v>
      </c>
      <c r="E100" s="76">
        <v>14.1</v>
      </c>
      <c r="F100" s="76" t="s">
        <v>67</v>
      </c>
      <c r="G100" s="76" t="s">
        <v>198</v>
      </c>
      <c r="H100" s="76" t="s">
        <v>69</v>
      </c>
      <c r="I100" s="76" t="s">
        <v>69</v>
      </c>
      <c r="J100" s="74" t="s">
        <v>71</v>
      </c>
      <c r="K100" s="76" t="s">
        <v>77</v>
      </c>
      <c r="L100" s="242" t="str">
        <f>IF(ISNONTEXT(VLOOKUP(AimsData[[#This Row],[Student Reference]],Comments!$B$7:$C$5995,2,0)),"",VLOOKUP(AimsData[[#This Row],[Student Reference]],Comments!$B$7:$C$5995,2,0))</f>
        <v/>
      </c>
    </row>
    <row r="101" spans="1:12" x14ac:dyDescent="0.4">
      <c r="A101" s="76" t="s">
        <v>810</v>
      </c>
      <c r="B101" s="77">
        <v>19</v>
      </c>
      <c r="C101" s="76" t="s">
        <v>213</v>
      </c>
      <c r="D101" s="76" t="s">
        <v>214</v>
      </c>
      <c r="E101" s="76">
        <v>14.1</v>
      </c>
      <c r="F101" s="76" t="s">
        <v>67</v>
      </c>
      <c r="G101" s="76" t="s">
        <v>90</v>
      </c>
      <c r="H101" s="76" t="s">
        <v>69</v>
      </c>
      <c r="I101" s="76" t="s">
        <v>69</v>
      </c>
      <c r="J101" s="74" t="s">
        <v>71</v>
      </c>
      <c r="K101" s="76" t="s">
        <v>72</v>
      </c>
      <c r="L101" s="242" t="str">
        <f>IF(ISNONTEXT(VLOOKUP(AimsData[[#This Row],[Student Reference]],Comments!$B$7:$C$5995,2,0)),"",VLOOKUP(AimsData[[#This Row],[Student Reference]],Comments!$B$7:$C$5995,2,0))</f>
        <v/>
      </c>
    </row>
    <row r="102" spans="1:12" x14ac:dyDescent="0.4">
      <c r="A102" s="76" t="s">
        <v>810</v>
      </c>
      <c r="B102" s="77">
        <v>19</v>
      </c>
      <c r="C102" s="76" t="s">
        <v>73</v>
      </c>
      <c r="D102" s="76" t="s">
        <v>74</v>
      </c>
      <c r="E102" s="76">
        <v>12.1</v>
      </c>
      <c r="F102" s="76" t="s">
        <v>67</v>
      </c>
      <c r="G102" s="76" t="s">
        <v>198</v>
      </c>
      <c r="H102" s="76" t="s">
        <v>69</v>
      </c>
      <c r="I102" s="76" t="s">
        <v>163</v>
      </c>
      <c r="J102" s="74" t="s">
        <v>71</v>
      </c>
      <c r="K102" s="76" t="s">
        <v>77</v>
      </c>
      <c r="L102" s="242" t="str">
        <f>IF(ISNONTEXT(VLOOKUP(AimsData[[#This Row],[Student Reference]],Comments!$B$7:$C$5995,2,0)),"",VLOOKUP(AimsData[[#This Row],[Student Reference]],Comments!$B$7:$C$5995,2,0))</f>
        <v/>
      </c>
    </row>
    <row r="103" spans="1:12" x14ac:dyDescent="0.4">
      <c r="A103" s="76" t="s">
        <v>810</v>
      </c>
      <c r="B103" s="77">
        <v>19</v>
      </c>
      <c r="C103" s="76" t="s">
        <v>98</v>
      </c>
      <c r="D103" s="76" t="s">
        <v>99</v>
      </c>
      <c r="E103" s="76">
        <v>14.2</v>
      </c>
      <c r="F103" s="76" t="s">
        <v>67</v>
      </c>
      <c r="G103" s="76" t="s">
        <v>90</v>
      </c>
      <c r="H103" s="76" t="s">
        <v>69</v>
      </c>
      <c r="I103" s="76" t="s">
        <v>118</v>
      </c>
      <c r="J103" s="74" t="s">
        <v>71</v>
      </c>
      <c r="K103" s="76" t="s">
        <v>77</v>
      </c>
      <c r="L103" s="242" t="str">
        <f>IF(ISNONTEXT(VLOOKUP(AimsData[[#This Row],[Student Reference]],Comments!$B$7:$C$5995,2,0)),"",VLOOKUP(AimsData[[#This Row],[Student Reference]],Comments!$B$7:$C$5995,2,0))</f>
        <v/>
      </c>
    </row>
    <row r="104" spans="1:12" x14ac:dyDescent="0.4">
      <c r="A104" s="76" t="s">
        <v>811</v>
      </c>
      <c r="B104" s="77">
        <v>20</v>
      </c>
      <c r="C104" s="76" t="s">
        <v>215</v>
      </c>
      <c r="D104" s="76" t="s">
        <v>216</v>
      </c>
      <c r="E104" s="76">
        <v>2.1</v>
      </c>
      <c r="F104" s="76" t="s">
        <v>67</v>
      </c>
      <c r="G104" s="76" t="s">
        <v>68</v>
      </c>
      <c r="H104" s="76" t="s">
        <v>69</v>
      </c>
      <c r="I104" s="76" t="s">
        <v>69</v>
      </c>
      <c r="J104" s="74" t="s">
        <v>71</v>
      </c>
      <c r="K104" s="76" t="s">
        <v>72</v>
      </c>
      <c r="L104" s="242" t="str">
        <f>IF(ISNONTEXT(VLOOKUP(AimsData[[#This Row],[Student Reference]],Comments!$B$7:$C$5995,2,0)),"",VLOOKUP(AimsData[[#This Row],[Student Reference]],Comments!$B$7:$C$5995,2,0))</f>
        <v/>
      </c>
    </row>
    <row r="105" spans="1:12" x14ac:dyDescent="0.4">
      <c r="A105" s="76" t="s">
        <v>812</v>
      </c>
      <c r="B105" s="77">
        <v>18</v>
      </c>
      <c r="C105" s="76" t="s">
        <v>219</v>
      </c>
      <c r="D105" s="76" t="s">
        <v>220</v>
      </c>
      <c r="E105" s="76">
        <v>15.3</v>
      </c>
      <c r="F105" s="76" t="s">
        <v>67</v>
      </c>
      <c r="G105" s="76" t="s">
        <v>90</v>
      </c>
      <c r="H105" s="76" t="s">
        <v>69</v>
      </c>
      <c r="I105" s="76" t="s">
        <v>69</v>
      </c>
      <c r="J105" s="74" t="s">
        <v>71</v>
      </c>
      <c r="K105" s="76" t="s">
        <v>72</v>
      </c>
      <c r="L105" s="242" t="str">
        <f>IF(ISNONTEXT(VLOOKUP(AimsData[[#This Row],[Student Reference]],Comments!$B$7:$C$5995,2,0)),"",VLOOKUP(AimsData[[#This Row],[Student Reference]],Comments!$B$7:$C$5995,2,0))</f>
        <v/>
      </c>
    </row>
    <row r="106" spans="1:12" x14ac:dyDescent="0.4">
      <c r="A106" s="76" t="s">
        <v>812</v>
      </c>
      <c r="B106" s="77">
        <v>18</v>
      </c>
      <c r="C106" s="76" t="s">
        <v>81</v>
      </c>
      <c r="D106" s="76" t="s">
        <v>82</v>
      </c>
      <c r="E106" s="76">
        <v>14.1</v>
      </c>
      <c r="F106" s="76" t="s">
        <v>67</v>
      </c>
      <c r="G106" s="76" t="s">
        <v>90</v>
      </c>
      <c r="H106" s="76" t="s">
        <v>221</v>
      </c>
      <c r="I106" s="76" t="s">
        <v>221</v>
      </c>
      <c r="J106" s="74" t="s">
        <v>71</v>
      </c>
      <c r="K106" s="76" t="s">
        <v>77</v>
      </c>
      <c r="L106" s="242" t="str">
        <f>IF(ISNONTEXT(VLOOKUP(AimsData[[#This Row],[Student Reference]],Comments!$B$7:$C$5995,2,0)),"",VLOOKUP(AimsData[[#This Row],[Student Reference]],Comments!$B$7:$C$5995,2,0))</f>
        <v/>
      </c>
    </row>
    <row r="107" spans="1:12" x14ac:dyDescent="0.4">
      <c r="A107" s="76" t="s">
        <v>812</v>
      </c>
      <c r="B107" s="77">
        <v>18</v>
      </c>
      <c r="C107" s="76" t="s">
        <v>222</v>
      </c>
      <c r="D107" s="76" t="s">
        <v>223</v>
      </c>
      <c r="E107" s="76">
        <v>15.2</v>
      </c>
      <c r="F107" s="76" t="s">
        <v>67</v>
      </c>
      <c r="G107" s="76" t="s">
        <v>90</v>
      </c>
      <c r="H107" s="76" t="s">
        <v>69</v>
      </c>
      <c r="I107" s="76" t="s">
        <v>69</v>
      </c>
      <c r="J107" s="74" t="s">
        <v>71</v>
      </c>
      <c r="K107" s="76" t="s">
        <v>77</v>
      </c>
      <c r="L107" s="242" t="str">
        <f>IF(ISNONTEXT(VLOOKUP(AimsData[[#This Row],[Student Reference]],Comments!$B$7:$C$5995,2,0)),"",VLOOKUP(AimsData[[#This Row],[Student Reference]],Comments!$B$7:$C$5995,2,0))</f>
        <v/>
      </c>
    </row>
    <row r="108" spans="1:12" x14ac:dyDescent="0.4">
      <c r="A108" s="76" t="s">
        <v>812</v>
      </c>
      <c r="B108" s="77">
        <v>18</v>
      </c>
      <c r="C108" s="76" t="s">
        <v>98</v>
      </c>
      <c r="D108" s="76" t="s">
        <v>99</v>
      </c>
      <c r="E108" s="76">
        <v>14.2</v>
      </c>
      <c r="F108" s="76" t="s">
        <v>67</v>
      </c>
      <c r="G108" s="76" t="s">
        <v>90</v>
      </c>
      <c r="H108" s="76" t="s">
        <v>69</v>
      </c>
      <c r="I108" s="76" t="s">
        <v>69</v>
      </c>
      <c r="J108" s="74" t="s">
        <v>71</v>
      </c>
      <c r="K108" s="76" t="s">
        <v>77</v>
      </c>
      <c r="L108" s="242" t="str">
        <f>IF(ISNONTEXT(VLOOKUP(AimsData[[#This Row],[Student Reference]],Comments!$B$7:$C$5995,2,0)),"",VLOOKUP(AimsData[[#This Row],[Student Reference]],Comments!$B$7:$C$5995,2,0))</f>
        <v/>
      </c>
    </row>
    <row r="109" spans="1:12" x14ac:dyDescent="0.4">
      <c r="A109" s="76" t="s">
        <v>813</v>
      </c>
      <c r="B109" s="77">
        <v>19</v>
      </c>
      <c r="C109" s="76" t="s">
        <v>224</v>
      </c>
      <c r="D109" s="76" t="s">
        <v>225</v>
      </c>
      <c r="E109" s="76">
        <v>6.1</v>
      </c>
      <c r="F109" s="76" t="s">
        <v>67</v>
      </c>
      <c r="G109" s="76" t="s">
        <v>90</v>
      </c>
      <c r="H109" s="76" t="s">
        <v>69</v>
      </c>
      <c r="I109" s="76" t="s">
        <v>148</v>
      </c>
      <c r="J109" s="74" t="s">
        <v>71</v>
      </c>
      <c r="K109" s="76" t="s">
        <v>72</v>
      </c>
      <c r="L109" s="242" t="str">
        <f>IF(ISNONTEXT(VLOOKUP(AimsData[[#This Row],[Student Reference]],Comments!$B$7:$C$5995,2,0)),"",VLOOKUP(AimsData[[#This Row],[Student Reference]],Comments!$B$7:$C$5995,2,0))</f>
        <v/>
      </c>
    </row>
    <row r="110" spans="1:12" x14ac:dyDescent="0.4">
      <c r="A110" s="76" t="s">
        <v>813</v>
      </c>
      <c r="B110" s="77">
        <v>19</v>
      </c>
      <c r="C110" s="76" t="s">
        <v>73</v>
      </c>
      <c r="D110" s="76" t="s">
        <v>74</v>
      </c>
      <c r="E110" s="76">
        <v>12.1</v>
      </c>
      <c r="F110" s="76" t="s">
        <v>67</v>
      </c>
      <c r="G110" s="76" t="s">
        <v>90</v>
      </c>
      <c r="H110" s="76" t="s">
        <v>69</v>
      </c>
      <c r="I110" s="76" t="s">
        <v>226</v>
      </c>
      <c r="J110" s="74" t="s">
        <v>71</v>
      </c>
      <c r="K110" s="76" t="s">
        <v>77</v>
      </c>
      <c r="L110" s="242" t="str">
        <f>IF(ISNONTEXT(VLOOKUP(AimsData[[#This Row],[Student Reference]],Comments!$B$7:$C$5995,2,0)),"",VLOOKUP(AimsData[[#This Row],[Student Reference]],Comments!$B$7:$C$5995,2,0))</f>
        <v/>
      </c>
    </row>
    <row r="111" spans="1:12" x14ac:dyDescent="0.4">
      <c r="A111" s="76" t="s">
        <v>813</v>
      </c>
      <c r="B111" s="77">
        <v>19</v>
      </c>
      <c r="C111" s="76" t="s">
        <v>81</v>
      </c>
      <c r="D111" s="76" t="s">
        <v>82</v>
      </c>
      <c r="E111" s="76">
        <v>14.1</v>
      </c>
      <c r="F111" s="76" t="s">
        <v>67</v>
      </c>
      <c r="G111" s="76" t="s">
        <v>90</v>
      </c>
      <c r="H111" s="76" t="s">
        <v>157</v>
      </c>
      <c r="I111" s="76" t="s">
        <v>157</v>
      </c>
      <c r="J111" s="74" t="s">
        <v>71</v>
      </c>
      <c r="K111" s="76" t="s">
        <v>77</v>
      </c>
      <c r="L111" s="242" t="str">
        <f>IF(ISNONTEXT(VLOOKUP(AimsData[[#This Row],[Student Reference]],Comments!$B$7:$C$5995,2,0)),"",VLOOKUP(AimsData[[#This Row],[Student Reference]],Comments!$B$7:$C$5995,2,0))</f>
        <v/>
      </c>
    </row>
    <row r="112" spans="1:12" x14ac:dyDescent="0.4">
      <c r="A112" s="76" t="s">
        <v>814</v>
      </c>
      <c r="B112" s="77">
        <v>18</v>
      </c>
      <c r="C112" s="76" t="s">
        <v>81</v>
      </c>
      <c r="D112" s="76" t="s">
        <v>82</v>
      </c>
      <c r="E112" s="76">
        <v>14.1</v>
      </c>
      <c r="F112" s="76" t="s">
        <v>67</v>
      </c>
      <c r="G112" s="76" t="s">
        <v>90</v>
      </c>
      <c r="H112" s="76" t="s">
        <v>157</v>
      </c>
      <c r="I112" s="76" t="s">
        <v>157</v>
      </c>
      <c r="J112" s="74" t="s">
        <v>71</v>
      </c>
      <c r="K112" s="76" t="s">
        <v>77</v>
      </c>
      <c r="L112" s="242" t="str">
        <f>IF(ISNONTEXT(VLOOKUP(AimsData[[#This Row],[Student Reference]],Comments!$B$7:$C$5995,2,0)),"",VLOOKUP(AimsData[[#This Row],[Student Reference]],Comments!$B$7:$C$5995,2,0))</f>
        <v/>
      </c>
    </row>
    <row r="113" spans="1:12" x14ac:dyDescent="0.4">
      <c r="A113" s="76" t="s">
        <v>814</v>
      </c>
      <c r="B113" s="77">
        <v>18</v>
      </c>
      <c r="C113" s="76" t="s">
        <v>174</v>
      </c>
      <c r="D113" s="76" t="s">
        <v>175</v>
      </c>
      <c r="E113" s="76">
        <v>3.3</v>
      </c>
      <c r="F113" s="76" t="s">
        <v>67</v>
      </c>
      <c r="G113" s="76" t="s">
        <v>90</v>
      </c>
      <c r="H113" s="76" t="s">
        <v>69</v>
      </c>
      <c r="I113" s="76" t="s">
        <v>69</v>
      </c>
      <c r="J113" s="74" t="s">
        <v>71</v>
      </c>
      <c r="K113" s="76" t="s">
        <v>72</v>
      </c>
      <c r="L113" s="242" t="str">
        <f>IF(ISNONTEXT(VLOOKUP(AimsData[[#This Row],[Student Reference]],Comments!$B$7:$C$5995,2,0)),"",VLOOKUP(AimsData[[#This Row],[Student Reference]],Comments!$B$7:$C$5995,2,0))</f>
        <v/>
      </c>
    </row>
    <row r="114" spans="1:12" x14ac:dyDescent="0.4">
      <c r="A114" s="76" t="s">
        <v>814</v>
      </c>
      <c r="B114" s="77">
        <v>18</v>
      </c>
      <c r="C114" s="76" t="s">
        <v>98</v>
      </c>
      <c r="D114" s="76" t="s">
        <v>99</v>
      </c>
      <c r="E114" s="76">
        <v>14.2</v>
      </c>
      <c r="F114" s="76" t="s">
        <v>67</v>
      </c>
      <c r="G114" s="76" t="s">
        <v>90</v>
      </c>
      <c r="H114" s="76" t="s">
        <v>69</v>
      </c>
      <c r="I114" s="76" t="s">
        <v>69</v>
      </c>
      <c r="J114" s="74" t="s">
        <v>71</v>
      </c>
      <c r="K114" s="76" t="s">
        <v>77</v>
      </c>
      <c r="L114" s="242" t="str">
        <f>IF(ISNONTEXT(VLOOKUP(AimsData[[#This Row],[Student Reference]],Comments!$B$7:$C$5995,2,0)),"",VLOOKUP(AimsData[[#This Row],[Student Reference]],Comments!$B$7:$C$5995,2,0))</f>
        <v/>
      </c>
    </row>
    <row r="115" spans="1:12" x14ac:dyDescent="0.4">
      <c r="A115" s="76" t="s">
        <v>815</v>
      </c>
      <c r="B115" s="77">
        <v>18</v>
      </c>
      <c r="C115" s="76" t="s">
        <v>187</v>
      </c>
      <c r="D115" s="76" t="s">
        <v>188</v>
      </c>
      <c r="E115" s="76">
        <v>14.1</v>
      </c>
      <c r="F115" s="76" t="s">
        <v>67</v>
      </c>
      <c r="G115" s="76" t="s">
        <v>143</v>
      </c>
      <c r="H115" s="76" t="s">
        <v>227</v>
      </c>
      <c r="I115" s="76" t="s">
        <v>228</v>
      </c>
      <c r="J115" s="74" t="s">
        <v>104</v>
      </c>
      <c r="K115" s="76" t="s">
        <v>77</v>
      </c>
      <c r="L115" s="242" t="str">
        <f>IF(ISNONTEXT(VLOOKUP(AimsData[[#This Row],[Student Reference]],Comments!$B$7:$C$5995,2,0)),"",VLOOKUP(AimsData[[#This Row],[Student Reference]],Comments!$B$7:$C$5995,2,0))</f>
        <v/>
      </c>
    </row>
    <row r="116" spans="1:12" x14ac:dyDescent="0.4">
      <c r="A116" s="76" t="s">
        <v>815</v>
      </c>
      <c r="B116" s="77">
        <v>18</v>
      </c>
      <c r="C116" s="76" t="s">
        <v>229</v>
      </c>
      <c r="D116" s="76" t="s">
        <v>230</v>
      </c>
      <c r="E116" s="76">
        <v>14.1</v>
      </c>
      <c r="F116" s="76" t="s">
        <v>67</v>
      </c>
      <c r="G116" s="76" t="s">
        <v>90</v>
      </c>
      <c r="H116" s="76" t="s">
        <v>69</v>
      </c>
      <c r="I116" s="76" t="s">
        <v>148</v>
      </c>
      <c r="J116" s="74" t="s">
        <v>71</v>
      </c>
      <c r="K116" s="76" t="s">
        <v>72</v>
      </c>
      <c r="L116" s="242" t="str">
        <f>IF(ISNONTEXT(VLOOKUP(AimsData[[#This Row],[Student Reference]],Comments!$B$7:$C$5995,2,0)),"",VLOOKUP(AimsData[[#This Row],[Student Reference]],Comments!$B$7:$C$5995,2,0))</f>
        <v/>
      </c>
    </row>
    <row r="117" spans="1:12" x14ac:dyDescent="0.4">
      <c r="A117" s="76" t="s">
        <v>815</v>
      </c>
      <c r="B117" s="77">
        <v>18</v>
      </c>
      <c r="C117" s="76" t="s">
        <v>73</v>
      </c>
      <c r="D117" s="76" t="s">
        <v>74</v>
      </c>
      <c r="E117" s="76">
        <v>12.1</v>
      </c>
      <c r="F117" s="76" t="s">
        <v>67</v>
      </c>
      <c r="G117" s="76" t="s">
        <v>198</v>
      </c>
      <c r="H117" s="76" t="s">
        <v>227</v>
      </c>
      <c r="I117" s="76" t="s">
        <v>80</v>
      </c>
      <c r="J117" s="74" t="s">
        <v>71</v>
      </c>
      <c r="K117" s="76" t="s">
        <v>77</v>
      </c>
      <c r="L117" s="242" t="str">
        <f>IF(ISNONTEXT(VLOOKUP(AimsData[[#This Row],[Student Reference]],Comments!$B$7:$C$5995,2,0)),"",VLOOKUP(AimsData[[#This Row],[Student Reference]],Comments!$B$7:$C$5995,2,0))</f>
        <v/>
      </c>
    </row>
    <row r="118" spans="1:12" x14ac:dyDescent="0.4">
      <c r="A118" s="76" t="s">
        <v>815</v>
      </c>
      <c r="B118" s="77">
        <v>18</v>
      </c>
      <c r="C118" s="76" t="s">
        <v>98</v>
      </c>
      <c r="D118" s="76" t="s">
        <v>99</v>
      </c>
      <c r="E118" s="76">
        <v>14.2</v>
      </c>
      <c r="F118" s="76" t="s">
        <v>67</v>
      </c>
      <c r="G118" s="76" t="s">
        <v>90</v>
      </c>
      <c r="H118" s="76" t="s">
        <v>69</v>
      </c>
      <c r="I118" s="76" t="s">
        <v>69</v>
      </c>
      <c r="J118" s="74" t="s">
        <v>71</v>
      </c>
      <c r="K118" s="76" t="s">
        <v>77</v>
      </c>
      <c r="L118" s="242" t="str">
        <f>IF(ISNONTEXT(VLOOKUP(AimsData[[#This Row],[Student Reference]],Comments!$B$7:$C$5995,2,0)),"",VLOOKUP(AimsData[[#This Row],[Student Reference]],Comments!$B$7:$C$5995,2,0))</f>
        <v/>
      </c>
    </row>
    <row r="119" spans="1:12" x14ac:dyDescent="0.4">
      <c r="A119" s="76" t="s">
        <v>816</v>
      </c>
      <c r="B119" s="77">
        <v>18</v>
      </c>
      <c r="C119" s="76" t="s">
        <v>211</v>
      </c>
      <c r="D119" s="76" t="s">
        <v>212</v>
      </c>
      <c r="E119" s="76">
        <v>14.1</v>
      </c>
      <c r="F119" s="76" t="s">
        <v>67</v>
      </c>
      <c r="G119" s="76" t="s">
        <v>231</v>
      </c>
      <c r="H119" s="76" t="s">
        <v>69</v>
      </c>
      <c r="I119" s="76" t="s">
        <v>232</v>
      </c>
      <c r="J119" s="74" t="s">
        <v>71</v>
      </c>
      <c r="K119" s="76" t="s">
        <v>77</v>
      </c>
      <c r="L119" s="242" t="str">
        <f>IF(ISNONTEXT(VLOOKUP(AimsData[[#This Row],[Student Reference]],Comments!$B$7:$C$5995,2,0)),"",VLOOKUP(AimsData[[#This Row],[Student Reference]],Comments!$B$7:$C$5995,2,0))</f>
        <v/>
      </c>
    </row>
    <row r="120" spans="1:12" x14ac:dyDescent="0.4">
      <c r="A120" s="76" t="s">
        <v>816</v>
      </c>
      <c r="B120" s="77">
        <v>18</v>
      </c>
      <c r="C120" s="76" t="s">
        <v>233</v>
      </c>
      <c r="D120" s="76" t="s">
        <v>234</v>
      </c>
      <c r="E120" s="76">
        <v>14.1</v>
      </c>
      <c r="F120" s="76" t="s">
        <v>67</v>
      </c>
      <c r="G120" s="76" t="s">
        <v>235</v>
      </c>
      <c r="H120" s="76" t="s">
        <v>69</v>
      </c>
      <c r="I120" s="76" t="s">
        <v>228</v>
      </c>
      <c r="J120" s="74" t="s">
        <v>71</v>
      </c>
      <c r="K120" s="76" t="s">
        <v>77</v>
      </c>
      <c r="L120" s="242" t="str">
        <f>IF(ISNONTEXT(VLOOKUP(AimsData[[#This Row],[Student Reference]],Comments!$B$7:$C$5995,2,0)),"",VLOOKUP(AimsData[[#This Row],[Student Reference]],Comments!$B$7:$C$5995,2,0))</f>
        <v/>
      </c>
    </row>
    <row r="121" spans="1:12" x14ac:dyDescent="0.4">
      <c r="A121" s="76" t="s">
        <v>816</v>
      </c>
      <c r="B121" s="77">
        <v>18</v>
      </c>
      <c r="C121" s="76" t="s">
        <v>92</v>
      </c>
      <c r="D121" s="76" t="s">
        <v>93</v>
      </c>
      <c r="E121" s="76">
        <v>1.3</v>
      </c>
      <c r="F121" s="76" t="s">
        <v>67</v>
      </c>
      <c r="G121" s="76" t="s">
        <v>90</v>
      </c>
      <c r="H121" s="76" t="s">
        <v>157</v>
      </c>
      <c r="I121" s="76" t="s">
        <v>157</v>
      </c>
      <c r="J121" s="74" t="s">
        <v>71</v>
      </c>
      <c r="K121" s="76" t="s">
        <v>77</v>
      </c>
      <c r="L121" s="242" t="str">
        <f>IF(ISNONTEXT(VLOOKUP(AimsData[[#This Row],[Student Reference]],Comments!$B$7:$C$5995,2,0)),"",VLOOKUP(AimsData[[#This Row],[Student Reference]],Comments!$B$7:$C$5995,2,0))</f>
        <v/>
      </c>
    </row>
    <row r="122" spans="1:12" x14ac:dyDescent="0.4">
      <c r="A122" s="76" t="s">
        <v>816</v>
      </c>
      <c r="B122" s="77">
        <v>18</v>
      </c>
      <c r="C122" s="76" t="s">
        <v>217</v>
      </c>
      <c r="D122" s="76" t="s">
        <v>218</v>
      </c>
      <c r="E122" s="76">
        <v>3.3</v>
      </c>
      <c r="F122" s="76" t="s">
        <v>67</v>
      </c>
      <c r="G122" s="76" t="s">
        <v>90</v>
      </c>
      <c r="H122" s="76" t="s">
        <v>107</v>
      </c>
      <c r="J122" s="74" t="s">
        <v>161</v>
      </c>
      <c r="K122" s="76" t="s">
        <v>72</v>
      </c>
      <c r="L122" s="242" t="str">
        <f>IF(ISNONTEXT(VLOOKUP(AimsData[[#This Row],[Student Reference]],Comments!$B$7:$C$5995,2,0)),"",VLOOKUP(AimsData[[#This Row],[Student Reference]],Comments!$B$7:$C$5995,2,0))</f>
        <v/>
      </c>
    </row>
    <row r="123" spans="1:12" x14ac:dyDescent="0.4">
      <c r="A123" s="76" t="s">
        <v>817</v>
      </c>
      <c r="B123" s="77">
        <v>18</v>
      </c>
      <c r="C123" s="76" t="s">
        <v>78</v>
      </c>
      <c r="D123" s="76" t="s">
        <v>79</v>
      </c>
      <c r="E123" s="76">
        <v>2.2000000000000002</v>
      </c>
      <c r="F123" s="76" t="s">
        <v>67</v>
      </c>
      <c r="G123" s="76" t="s">
        <v>143</v>
      </c>
      <c r="H123" s="76" t="s">
        <v>69</v>
      </c>
      <c r="I123" s="76" t="s">
        <v>69</v>
      </c>
      <c r="J123" s="74" t="s">
        <v>71</v>
      </c>
      <c r="K123" s="76" t="s">
        <v>77</v>
      </c>
      <c r="L123" s="242" t="str">
        <f>IF(ISNONTEXT(VLOOKUP(AimsData[[#This Row],[Student Reference]],Comments!$B$7:$C$5995,2,0)),"",VLOOKUP(AimsData[[#This Row],[Student Reference]],Comments!$B$7:$C$5995,2,0))</f>
        <v/>
      </c>
    </row>
    <row r="124" spans="1:12" x14ac:dyDescent="0.4">
      <c r="A124" s="76" t="s">
        <v>817</v>
      </c>
      <c r="B124" s="77">
        <v>18</v>
      </c>
      <c r="C124" s="76" t="s">
        <v>217</v>
      </c>
      <c r="D124" s="76" t="s">
        <v>218</v>
      </c>
      <c r="E124" s="76">
        <v>3.3</v>
      </c>
      <c r="F124" s="76" t="s">
        <v>67</v>
      </c>
      <c r="G124" s="76" t="s">
        <v>143</v>
      </c>
      <c r="H124" s="76" t="s">
        <v>69</v>
      </c>
      <c r="I124" s="76" t="s">
        <v>69</v>
      </c>
      <c r="J124" s="74" t="s">
        <v>71</v>
      </c>
      <c r="K124" s="76" t="s">
        <v>72</v>
      </c>
      <c r="L124" s="242" t="str">
        <f>IF(ISNONTEXT(VLOOKUP(AimsData[[#This Row],[Student Reference]],Comments!$B$7:$C$5995,2,0)),"",VLOOKUP(AimsData[[#This Row],[Student Reference]],Comments!$B$7:$C$5995,2,0))</f>
        <v/>
      </c>
    </row>
    <row r="125" spans="1:12" x14ac:dyDescent="0.4">
      <c r="A125" s="76" t="s">
        <v>817</v>
      </c>
      <c r="B125" s="77">
        <v>18</v>
      </c>
      <c r="C125" s="76" t="s">
        <v>81</v>
      </c>
      <c r="D125" s="76" t="s">
        <v>82</v>
      </c>
      <c r="E125" s="76">
        <v>14.1</v>
      </c>
      <c r="F125" s="76" t="s">
        <v>67</v>
      </c>
      <c r="G125" s="76" t="s">
        <v>90</v>
      </c>
      <c r="H125" s="76" t="s">
        <v>157</v>
      </c>
      <c r="I125" s="76" t="s">
        <v>157</v>
      </c>
      <c r="J125" s="74" t="s">
        <v>71</v>
      </c>
      <c r="K125" s="76" t="s">
        <v>77</v>
      </c>
      <c r="L125" s="242" t="str">
        <f>IF(ISNONTEXT(VLOOKUP(AimsData[[#This Row],[Student Reference]],Comments!$B$7:$C$5995,2,0)),"",VLOOKUP(AimsData[[#This Row],[Student Reference]],Comments!$B$7:$C$5995,2,0))</f>
        <v/>
      </c>
    </row>
    <row r="126" spans="1:12" x14ac:dyDescent="0.4">
      <c r="A126" s="76" t="s">
        <v>817</v>
      </c>
      <c r="B126" s="77">
        <v>18</v>
      </c>
      <c r="C126" s="76" t="s">
        <v>98</v>
      </c>
      <c r="D126" s="76" t="s">
        <v>99</v>
      </c>
      <c r="E126" s="76">
        <v>14.2</v>
      </c>
      <c r="F126" s="76" t="s">
        <v>67</v>
      </c>
      <c r="G126" s="76" t="s">
        <v>90</v>
      </c>
      <c r="H126" s="76" t="s">
        <v>69</v>
      </c>
      <c r="I126" s="76" t="s">
        <v>69</v>
      </c>
      <c r="J126" s="74" t="s">
        <v>71</v>
      </c>
      <c r="K126" s="76" t="s">
        <v>77</v>
      </c>
      <c r="L126" s="242" t="str">
        <f>IF(ISNONTEXT(VLOOKUP(AimsData[[#This Row],[Student Reference]],Comments!$B$7:$C$5995,2,0)),"",VLOOKUP(AimsData[[#This Row],[Student Reference]],Comments!$B$7:$C$5995,2,0))</f>
        <v/>
      </c>
    </row>
    <row r="127" spans="1:12" x14ac:dyDescent="0.4">
      <c r="A127" s="76" t="s">
        <v>818</v>
      </c>
      <c r="B127" s="77">
        <v>18</v>
      </c>
      <c r="C127" s="76" t="s">
        <v>236</v>
      </c>
      <c r="D127" s="76" t="s">
        <v>237</v>
      </c>
      <c r="E127" s="76">
        <v>4.3</v>
      </c>
      <c r="F127" s="76" t="s">
        <v>160</v>
      </c>
      <c r="G127" s="76" t="s">
        <v>90</v>
      </c>
      <c r="H127" s="76" t="s">
        <v>69</v>
      </c>
      <c r="I127" s="76" t="s">
        <v>69</v>
      </c>
      <c r="J127" s="74" t="s">
        <v>71</v>
      </c>
      <c r="K127" s="76" t="s">
        <v>72</v>
      </c>
      <c r="L127" s="242" t="str">
        <f>IF(ISNONTEXT(VLOOKUP(AimsData[[#This Row],[Student Reference]],Comments!$B$7:$C$5995,2,0)),"",VLOOKUP(AimsData[[#This Row],[Student Reference]],Comments!$B$7:$C$5995,2,0))</f>
        <v/>
      </c>
    </row>
    <row r="128" spans="1:12" x14ac:dyDescent="0.4">
      <c r="A128" s="76" t="s">
        <v>818</v>
      </c>
      <c r="B128" s="77">
        <v>18</v>
      </c>
      <c r="C128" s="76" t="s">
        <v>238</v>
      </c>
      <c r="D128" s="76" t="s">
        <v>239</v>
      </c>
      <c r="E128" s="76">
        <v>4.3</v>
      </c>
      <c r="F128" s="76" t="s">
        <v>160</v>
      </c>
      <c r="G128" s="76" t="s">
        <v>90</v>
      </c>
      <c r="H128" s="76" t="s">
        <v>69</v>
      </c>
      <c r="I128" s="76" t="s">
        <v>163</v>
      </c>
      <c r="J128" s="74" t="s">
        <v>71</v>
      </c>
      <c r="K128" s="76" t="s">
        <v>77</v>
      </c>
      <c r="L128" s="242" t="str">
        <f>IF(ISNONTEXT(VLOOKUP(AimsData[[#This Row],[Student Reference]],Comments!$B$7:$C$5995,2,0)),"",VLOOKUP(AimsData[[#This Row],[Student Reference]],Comments!$B$7:$C$5995,2,0))</f>
        <v/>
      </c>
    </row>
    <row r="129" spans="1:12" x14ac:dyDescent="0.4">
      <c r="A129" s="76" t="s">
        <v>818</v>
      </c>
      <c r="B129" s="77">
        <v>18</v>
      </c>
      <c r="C129" s="76" t="s">
        <v>73</v>
      </c>
      <c r="D129" s="76" t="s">
        <v>74</v>
      </c>
      <c r="E129" s="76">
        <v>12.1</v>
      </c>
      <c r="F129" s="76" t="s">
        <v>67</v>
      </c>
      <c r="G129" s="76" t="s">
        <v>198</v>
      </c>
      <c r="H129" s="76" t="s">
        <v>69</v>
      </c>
      <c r="I129" s="76" t="s">
        <v>102</v>
      </c>
      <c r="J129" s="74" t="s">
        <v>71</v>
      </c>
      <c r="K129" s="76" t="s">
        <v>77</v>
      </c>
      <c r="L129" s="242" t="str">
        <f>IF(ISNONTEXT(VLOOKUP(AimsData[[#This Row],[Student Reference]],Comments!$B$7:$C$5995,2,0)),"",VLOOKUP(AimsData[[#This Row],[Student Reference]],Comments!$B$7:$C$5995,2,0))</f>
        <v/>
      </c>
    </row>
    <row r="130" spans="1:12" x14ac:dyDescent="0.4">
      <c r="A130" s="76" t="s">
        <v>818</v>
      </c>
      <c r="B130" s="77">
        <v>18</v>
      </c>
      <c r="C130" s="76" t="s">
        <v>78</v>
      </c>
      <c r="D130" s="76" t="s">
        <v>79</v>
      </c>
      <c r="E130" s="76">
        <v>2.2000000000000002</v>
      </c>
      <c r="F130" s="76" t="s">
        <v>67</v>
      </c>
      <c r="G130" s="76" t="s">
        <v>198</v>
      </c>
      <c r="H130" s="76" t="s">
        <v>69</v>
      </c>
      <c r="I130" s="76" t="s">
        <v>240</v>
      </c>
      <c r="J130" s="74" t="s">
        <v>71</v>
      </c>
      <c r="K130" s="76" t="s">
        <v>77</v>
      </c>
      <c r="L130" s="242" t="str">
        <f>IF(ISNONTEXT(VLOOKUP(AimsData[[#This Row],[Student Reference]],Comments!$B$7:$C$5995,2,0)),"",VLOOKUP(AimsData[[#This Row],[Student Reference]],Comments!$B$7:$C$5995,2,0))</f>
        <v/>
      </c>
    </row>
    <row r="131" spans="1:12" x14ac:dyDescent="0.4">
      <c r="A131" s="76" t="s">
        <v>818</v>
      </c>
      <c r="B131" s="77">
        <v>18</v>
      </c>
      <c r="C131" s="76" t="s">
        <v>98</v>
      </c>
      <c r="D131" s="76" t="s">
        <v>99</v>
      </c>
      <c r="E131" s="76">
        <v>14.2</v>
      </c>
      <c r="F131" s="76" t="s">
        <v>67</v>
      </c>
      <c r="G131" s="76" t="s">
        <v>90</v>
      </c>
      <c r="H131" s="76" t="s">
        <v>69</v>
      </c>
      <c r="I131" s="76" t="s">
        <v>69</v>
      </c>
      <c r="J131" s="74" t="s">
        <v>71</v>
      </c>
      <c r="K131" s="76" t="s">
        <v>77</v>
      </c>
      <c r="L131" s="242" t="str">
        <f>IF(ISNONTEXT(VLOOKUP(AimsData[[#This Row],[Student Reference]],Comments!$B$7:$C$5995,2,0)),"",VLOOKUP(AimsData[[#This Row],[Student Reference]],Comments!$B$7:$C$5995,2,0))</f>
        <v/>
      </c>
    </row>
    <row r="132" spans="1:12" x14ac:dyDescent="0.4">
      <c r="A132" s="76" t="s">
        <v>819</v>
      </c>
      <c r="B132" s="77">
        <v>18</v>
      </c>
      <c r="C132" s="76" t="s">
        <v>78</v>
      </c>
      <c r="D132" s="76" t="s">
        <v>79</v>
      </c>
      <c r="E132" s="76">
        <v>2.2000000000000002</v>
      </c>
      <c r="F132" s="76" t="s">
        <v>67</v>
      </c>
      <c r="G132" s="76" t="s">
        <v>189</v>
      </c>
      <c r="H132" s="76" t="s">
        <v>69</v>
      </c>
      <c r="I132" s="76" t="s">
        <v>191</v>
      </c>
      <c r="J132" s="74" t="s">
        <v>71</v>
      </c>
      <c r="K132" s="76" t="s">
        <v>72</v>
      </c>
      <c r="L132" s="242" t="str">
        <f>IF(ISNONTEXT(VLOOKUP(AimsData[[#This Row],[Student Reference]],Comments!$B$7:$C$5995,2,0)),"",VLOOKUP(AimsData[[#This Row],[Student Reference]],Comments!$B$7:$C$5995,2,0))</f>
        <v/>
      </c>
    </row>
    <row r="133" spans="1:12" x14ac:dyDescent="0.4">
      <c r="A133" s="76" t="s">
        <v>820</v>
      </c>
      <c r="B133" s="77">
        <v>18</v>
      </c>
      <c r="C133" s="76" t="s">
        <v>88</v>
      </c>
      <c r="D133" s="76" t="s">
        <v>89</v>
      </c>
      <c r="E133" s="76">
        <v>9.1999999999999993</v>
      </c>
      <c r="F133" s="76" t="s">
        <v>67</v>
      </c>
      <c r="G133" s="76" t="s">
        <v>90</v>
      </c>
      <c r="H133" s="76" t="s">
        <v>69</v>
      </c>
      <c r="I133" s="76" t="s">
        <v>131</v>
      </c>
      <c r="J133" s="74" t="s">
        <v>71</v>
      </c>
      <c r="K133" s="76" t="s">
        <v>77</v>
      </c>
      <c r="L133" s="242" t="str">
        <f>IF(ISNONTEXT(VLOOKUP(AimsData[[#This Row],[Student Reference]],Comments!$B$7:$C$5995,2,0)),"",VLOOKUP(AimsData[[#This Row],[Student Reference]],Comments!$B$7:$C$5995,2,0))</f>
        <v/>
      </c>
    </row>
    <row r="134" spans="1:12" x14ac:dyDescent="0.4">
      <c r="A134" s="76" t="s">
        <v>820</v>
      </c>
      <c r="B134" s="77">
        <v>18</v>
      </c>
      <c r="C134" s="76" t="s">
        <v>241</v>
      </c>
      <c r="D134" s="76" t="s">
        <v>242</v>
      </c>
      <c r="E134" s="76">
        <v>9.1999999999999993</v>
      </c>
      <c r="F134" s="76" t="s">
        <v>67</v>
      </c>
      <c r="G134" s="76" t="s">
        <v>90</v>
      </c>
      <c r="H134" s="76" t="s">
        <v>69</v>
      </c>
      <c r="I134" s="76" t="s">
        <v>97</v>
      </c>
      <c r="J134" s="74" t="s">
        <v>71</v>
      </c>
      <c r="K134" s="76" t="s">
        <v>72</v>
      </c>
      <c r="L134" s="242" t="str">
        <f>IF(ISNONTEXT(VLOOKUP(AimsData[[#This Row],[Student Reference]],Comments!$B$7:$C$5995,2,0)),"",VLOOKUP(AimsData[[#This Row],[Student Reference]],Comments!$B$7:$C$5995,2,0))</f>
        <v/>
      </c>
    </row>
    <row r="135" spans="1:12" x14ac:dyDescent="0.4">
      <c r="A135" s="76" t="s">
        <v>820</v>
      </c>
      <c r="B135" s="77">
        <v>18</v>
      </c>
      <c r="C135" s="76" t="s">
        <v>81</v>
      </c>
      <c r="D135" s="76" t="s">
        <v>82</v>
      </c>
      <c r="E135" s="76">
        <v>14.1</v>
      </c>
      <c r="F135" s="76" t="s">
        <v>67</v>
      </c>
      <c r="G135" s="76" t="s">
        <v>90</v>
      </c>
      <c r="H135" s="76" t="s">
        <v>201</v>
      </c>
      <c r="I135" s="76" t="s">
        <v>201</v>
      </c>
      <c r="J135" s="74" t="s">
        <v>71</v>
      </c>
      <c r="K135" s="76" t="s">
        <v>77</v>
      </c>
      <c r="L135" s="242" t="str">
        <f>IF(ISNONTEXT(VLOOKUP(AimsData[[#This Row],[Student Reference]],Comments!$B$7:$C$5995,2,0)),"",VLOOKUP(AimsData[[#This Row],[Student Reference]],Comments!$B$7:$C$5995,2,0))</f>
        <v/>
      </c>
    </row>
    <row r="136" spans="1:12" x14ac:dyDescent="0.4">
      <c r="A136" s="76" t="s">
        <v>820</v>
      </c>
      <c r="B136" s="77">
        <v>18</v>
      </c>
      <c r="C136" s="76" t="s">
        <v>98</v>
      </c>
      <c r="D136" s="76" t="s">
        <v>99</v>
      </c>
      <c r="E136" s="76">
        <v>14.2</v>
      </c>
      <c r="F136" s="76" t="s">
        <v>67</v>
      </c>
      <c r="G136" s="76" t="s">
        <v>90</v>
      </c>
      <c r="H136" s="76" t="s">
        <v>69</v>
      </c>
      <c r="I136" s="76" t="s">
        <v>69</v>
      </c>
      <c r="J136" s="74" t="s">
        <v>71</v>
      </c>
      <c r="K136" s="76" t="s">
        <v>77</v>
      </c>
      <c r="L136" s="242" t="str">
        <f>IF(ISNONTEXT(VLOOKUP(AimsData[[#This Row],[Student Reference]],Comments!$B$7:$C$5995,2,0)),"",VLOOKUP(AimsData[[#This Row],[Student Reference]],Comments!$B$7:$C$5995,2,0))</f>
        <v/>
      </c>
    </row>
    <row r="137" spans="1:12" x14ac:dyDescent="0.4">
      <c r="A137" s="76" t="s">
        <v>821</v>
      </c>
      <c r="B137" s="77">
        <v>18</v>
      </c>
      <c r="C137" s="76" t="s">
        <v>243</v>
      </c>
      <c r="D137" s="76" t="s">
        <v>244</v>
      </c>
      <c r="E137" s="76">
        <v>5.2</v>
      </c>
      <c r="F137" s="76" t="s">
        <v>67</v>
      </c>
      <c r="G137" s="76" t="s">
        <v>90</v>
      </c>
      <c r="H137" s="76" t="s">
        <v>69</v>
      </c>
      <c r="I137" s="76" t="s">
        <v>69</v>
      </c>
      <c r="J137" s="74" t="s">
        <v>71</v>
      </c>
      <c r="K137" s="76" t="s">
        <v>72</v>
      </c>
      <c r="L137" s="242" t="str">
        <f>IF(ISNONTEXT(VLOOKUP(AimsData[[#This Row],[Student Reference]],Comments!$B$7:$C$5995,2,0)),"",VLOOKUP(AimsData[[#This Row],[Student Reference]],Comments!$B$7:$C$5995,2,0))</f>
        <v/>
      </c>
    </row>
    <row r="138" spans="1:12" x14ac:dyDescent="0.4">
      <c r="A138" s="76" t="s">
        <v>821</v>
      </c>
      <c r="B138" s="77">
        <v>18</v>
      </c>
      <c r="C138" s="76" t="s">
        <v>81</v>
      </c>
      <c r="D138" s="76" t="s">
        <v>82</v>
      </c>
      <c r="E138" s="76">
        <v>14.1</v>
      </c>
      <c r="F138" s="76" t="s">
        <v>67</v>
      </c>
      <c r="G138" s="76" t="s">
        <v>83</v>
      </c>
      <c r="H138" s="76" t="s">
        <v>84</v>
      </c>
      <c r="I138" s="76" t="s">
        <v>84</v>
      </c>
      <c r="J138" s="74" t="s">
        <v>71</v>
      </c>
      <c r="K138" s="76" t="s">
        <v>77</v>
      </c>
      <c r="L138" s="242" t="str">
        <f>IF(ISNONTEXT(VLOOKUP(AimsData[[#This Row],[Student Reference]],Comments!$B$7:$C$5995,2,0)),"",VLOOKUP(AimsData[[#This Row],[Student Reference]],Comments!$B$7:$C$5995,2,0))</f>
        <v/>
      </c>
    </row>
    <row r="139" spans="1:12" x14ac:dyDescent="0.4">
      <c r="A139" s="76" t="s">
        <v>821</v>
      </c>
      <c r="B139" s="77">
        <v>18</v>
      </c>
      <c r="C139" s="76" t="s">
        <v>98</v>
      </c>
      <c r="D139" s="76" t="s">
        <v>99</v>
      </c>
      <c r="E139" s="76">
        <v>14.2</v>
      </c>
      <c r="F139" s="76" t="s">
        <v>67</v>
      </c>
      <c r="G139" s="76" t="s">
        <v>90</v>
      </c>
      <c r="H139" s="76" t="s">
        <v>69</v>
      </c>
      <c r="I139" s="76" t="s">
        <v>69</v>
      </c>
      <c r="J139" s="74" t="s">
        <v>71</v>
      </c>
      <c r="K139" s="76" t="s">
        <v>77</v>
      </c>
      <c r="L139" s="242" t="str">
        <f>IF(ISNONTEXT(VLOOKUP(AimsData[[#This Row],[Student Reference]],Comments!$B$7:$C$5995,2,0)),"",VLOOKUP(AimsData[[#This Row],[Student Reference]],Comments!$B$7:$C$5995,2,0))</f>
        <v/>
      </c>
    </row>
    <row r="140" spans="1:12" x14ac:dyDescent="0.4">
      <c r="A140" s="76" t="s">
        <v>822</v>
      </c>
      <c r="B140" s="77">
        <v>18</v>
      </c>
      <c r="C140" s="76" t="s">
        <v>236</v>
      </c>
      <c r="D140" s="76" t="s">
        <v>237</v>
      </c>
      <c r="E140" s="76">
        <v>4.3</v>
      </c>
      <c r="F140" s="76" t="s">
        <v>160</v>
      </c>
      <c r="G140" s="76" t="s">
        <v>90</v>
      </c>
      <c r="H140" s="76" t="s">
        <v>69</v>
      </c>
      <c r="I140" s="76" t="s">
        <v>69</v>
      </c>
      <c r="J140" s="74" t="s">
        <v>71</v>
      </c>
      <c r="K140" s="76" t="s">
        <v>72</v>
      </c>
      <c r="L140" s="242" t="str">
        <f>IF(ISNONTEXT(VLOOKUP(AimsData[[#This Row],[Student Reference]],Comments!$B$7:$C$5995,2,0)),"",VLOOKUP(AimsData[[#This Row],[Student Reference]],Comments!$B$7:$C$5995,2,0))</f>
        <v/>
      </c>
    </row>
    <row r="141" spans="1:12" x14ac:dyDescent="0.4">
      <c r="A141" s="76" t="s">
        <v>822</v>
      </c>
      <c r="B141" s="77">
        <v>18</v>
      </c>
      <c r="C141" s="76" t="s">
        <v>238</v>
      </c>
      <c r="D141" s="76" t="s">
        <v>239</v>
      </c>
      <c r="E141" s="76">
        <v>4.3</v>
      </c>
      <c r="F141" s="76" t="s">
        <v>160</v>
      </c>
      <c r="G141" s="76" t="s">
        <v>90</v>
      </c>
      <c r="H141" s="76" t="s">
        <v>69</v>
      </c>
      <c r="I141" s="76" t="s">
        <v>163</v>
      </c>
      <c r="J141" s="74" t="s">
        <v>71</v>
      </c>
      <c r="K141" s="76" t="s">
        <v>77</v>
      </c>
      <c r="L141" s="242" t="str">
        <f>IF(ISNONTEXT(VLOOKUP(AimsData[[#This Row],[Student Reference]],Comments!$B$7:$C$5995,2,0)),"",VLOOKUP(AimsData[[#This Row],[Student Reference]],Comments!$B$7:$C$5995,2,0))</f>
        <v/>
      </c>
    </row>
    <row r="142" spans="1:12" x14ac:dyDescent="0.4">
      <c r="A142" s="76" t="s">
        <v>822</v>
      </c>
      <c r="B142" s="77">
        <v>18</v>
      </c>
      <c r="C142" s="76" t="s">
        <v>73</v>
      </c>
      <c r="D142" s="76" t="s">
        <v>74</v>
      </c>
      <c r="E142" s="76">
        <v>12.1</v>
      </c>
      <c r="F142" s="76" t="s">
        <v>67</v>
      </c>
      <c r="G142" s="76" t="s">
        <v>198</v>
      </c>
      <c r="H142" s="76" t="s">
        <v>69</v>
      </c>
      <c r="I142" s="76" t="s">
        <v>102</v>
      </c>
      <c r="J142" s="74" t="s">
        <v>71</v>
      </c>
      <c r="K142" s="76" t="s">
        <v>77</v>
      </c>
      <c r="L142" s="242" t="str">
        <f>IF(ISNONTEXT(VLOOKUP(AimsData[[#This Row],[Student Reference]],Comments!$B$7:$C$5995,2,0)),"",VLOOKUP(AimsData[[#This Row],[Student Reference]],Comments!$B$7:$C$5995,2,0))</f>
        <v/>
      </c>
    </row>
    <row r="143" spans="1:12" x14ac:dyDescent="0.4">
      <c r="A143" s="76" t="s">
        <v>822</v>
      </c>
      <c r="B143" s="77">
        <v>18</v>
      </c>
      <c r="C143" s="76" t="s">
        <v>78</v>
      </c>
      <c r="D143" s="76" t="s">
        <v>79</v>
      </c>
      <c r="E143" s="76">
        <v>2.2000000000000002</v>
      </c>
      <c r="F143" s="76" t="s">
        <v>67</v>
      </c>
      <c r="G143" s="76" t="s">
        <v>198</v>
      </c>
      <c r="H143" s="76" t="s">
        <v>69</v>
      </c>
      <c r="I143" s="76" t="s">
        <v>240</v>
      </c>
      <c r="J143" s="74" t="s">
        <v>71</v>
      </c>
      <c r="K143" s="76" t="s">
        <v>77</v>
      </c>
      <c r="L143" s="242" t="str">
        <f>IF(ISNONTEXT(VLOOKUP(AimsData[[#This Row],[Student Reference]],Comments!$B$7:$C$5995,2,0)),"",VLOOKUP(AimsData[[#This Row],[Student Reference]],Comments!$B$7:$C$5995,2,0))</f>
        <v/>
      </c>
    </row>
    <row r="144" spans="1:12" x14ac:dyDescent="0.4">
      <c r="A144" s="76" t="s">
        <v>822</v>
      </c>
      <c r="B144" s="77">
        <v>18</v>
      </c>
      <c r="C144" s="76" t="s">
        <v>98</v>
      </c>
      <c r="D144" s="76" t="s">
        <v>99</v>
      </c>
      <c r="E144" s="76">
        <v>14.2</v>
      </c>
      <c r="F144" s="76" t="s">
        <v>67</v>
      </c>
      <c r="G144" s="76" t="s">
        <v>90</v>
      </c>
      <c r="H144" s="76" t="s">
        <v>69</v>
      </c>
      <c r="I144" s="76" t="s">
        <v>69</v>
      </c>
      <c r="J144" s="74" t="s">
        <v>71</v>
      </c>
      <c r="K144" s="76" t="s">
        <v>77</v>
      </c>
      <c r="L144" s="242" t="str">
        <f>IF(ISNONTEXT(VLOOKUP(AimsData[[#This Row],[Student Reference]],Comments!$B$7:$C$5995,2,0)),"",VLOOKUP(AimsData[[#This Row],[Student Reference]],Comments!$B$7:$C$5995,2,0))</f>
        <v/>
      </c>
    </row>
    <row r="145" spans="1:12" x14ac:dyDescent="0.4">
      <c r="A145" s="76" t="s">
        <v>823</v>
      </c>
      <c r="B145" s="77">
        <v>18</v>
      </c>
      <c r="C145" s="76" t="s">
        <v>211</v>
      </c>
      <c r="D145" s="76" t="s">
        <v>212</v>
      </c>
      <c r="E145" s="76">
        <v>14.1</v>
      </c>
      <c r="F145" s="76" t="s">
        <v>67</v>
      </c>
      <c r="G145" s="76" t="s">
        <v>198</v>
      </c>
      <c r="H145" s="76" t="s">
        <v>69</v>
      </c>
      <c r="I145" s="76" t="s">
        <v>69</v>
      </c>
      <c r="J145" s="74" t="s">
        <v>71</v>
      </c>
      <c r="K145" s="76" t="s">
        <v>77</v>
      </c>
      <c r="L145" s="242" t="str">
        <f>IF(ISNONTEXT(VLOOKUP(AimsData[[#This Row],[Student Reference]],Comments!$B$7:$C$5995,2,0)),"",VLOOKUP(AimsData[[#This Row],[Student Reference]],Comments!$B$7:$C$5995,2,0))</f>
        <v/>
      </c>
    </row>
    <row r="146" spans="1:12" x14ac:dyDescent="0.4">
      <c r="A146" s="76" t="s">
        <v>823</v>
      </c>
      <c r="B146" s="77">
        <v>18</v>
      </c>
      <c r="C146" s="76" t="s">
        <v>233</v>
      </c>
      <c r="D146" s="76" t="s">
        <v>234</v>
      </c>
      <c r="E146" s="76">
        <v>14.1</v>
      </c>
      <c r="F146" s="76" t="s">
        <v>67</v>
      </c>
      <c r="G146" s="76" t="s">
        <v>198</v>
      </c>
      <c r="H146" s="76" t="s">
        <v>124</v>
      </c>
      <c r="I146" s="76" t="s">
        <v>91</v>
      </c>
      <c r="J146" s="74" t="s">
        <v>71</v>
      </c>
      <c r="K146" s="76" t="s">
        <v>77</v>
      </c>
      <c r="L146" s="242" t="str">
        <f>IF(ISNONTEXT(VLOOKUP(AimsData[[#This Row],[Student Reference]],Comments!$B$7:$C$5995,2,0)),"",VLOOKUP(AimsData[[#This Row],[Student Reference]],Comments!$B$7:$C$5995,2,0))</f>
        <v/>
      </c>
    </row>
    <row r="147" spans="1:12" x14ac:dyDescent="0.4">
      <c r="A147" s="76" t="s">
        <v>823</v>
      </c>
      <c r="B147" s="77">
        <v>18</v>
      </c>
      <c r="C147" s="76" t="s">
        <v>92</v>
      </c>
      <c r="D147" s="76" t="s">
        <v>93</v>
      </c>
      <c r="E147" s="76">
        <v>1.3</v>
      </c>
      <c r="F147" s="76" t="s">
        <v>67</v>
      </c>
      <c r="G147" s="76" t="s">
        <v>108</v>
      </c>
      <c r="H147" s="76" t="s">
        <v>75</v>
      </c>
      <c r="I147" s="76" t="s">
        <v>75</v>
      </c>
      <c r="J147" s="74" t="s">
        <v>71</v>
      </c>
      <c r="K147" s="76" t="s">
        <v>77</v>
      </c>
      <c r="L147" s="242" t="str">
        <f>IF(ISNONTEXT(VLOOKUP(AimsData[[#This Row],[Student Reference]],Comments!$B$7:$C$5995,2,0)),"",VLOOKUP(AimsData[[#This Row],[Student Reference]],Comments!$B$7:$C$5995,2,0))</f>
        <v/>
      </c>
    </row>
    <row r="148" spans="1:12" x14ac:dyDescent="0.4">
      <c r="A148" s="76" t="s">
        <v>823</v>
      </c>
      <c r="B148" s="77">
        <v>18</v>
      </c>
      <c r="C148" s="76" t="s">
        <v>245</v>
      </c>
      <c r="D148" s="76" t="s">
        <v>246</v>
      </c>
      <c r="E148" s="76">
        <v>1.5</v>
      </c>
      <c r="F148" s="76" t="s">
        <v>67</v>
      </c>
      <c r="G148" s="76" t="s">
        <v>90</v>
      </c>
      <c r="H148" s="76" t="s">
        <v>69</v>
      </c>
      <c r="I148" s="76" t="s">
        <v>69</v>
      </c>
      <c r="J148" s="74" t="s">
        <v>71</v>
      </c>
      <c r="K148" s="76" t="s">
        <v>72</v>
      </c>
      <c r="L148" s="242" t="str">
        <f>IF(ISNONTEXT(VLOOKUP(AimsData[[#This Row],[Student Reference]],Comments!$B$7:$C$5995,2,0)),"",VLOOKUP(AimsData[[#This Row],[Student Reference]],Comments!$B$7:$C$5995,2,0))</f>
        <v/>
      </c>
    </row>
    <row r="149" spans="1:12" x14ac:dyDescent="0.4">
      <c r="A149" s="76" t="s">
        <v>823</v>
      </c>
      <c r="B149" s="77">
        <v>18</v>
      </c>
      <c r="C149" s="76" t="s">
        <v>247</v>
      </c>
      <c r="D149" s="76" t="s">
        <v>248</v>
      </c>
      <c r="E149" s="76">
        <v>1.3</v>
      </c>
      <c r="F149" s="76" t="s">
        <v>67</v>
      </c>
      <c r="G149" s="76" t="s">
        <v>147</v>
      </c>
      <c r="H149" s="76" t="s">
        <v>249</v>
      </c>
      <c r="I149" s="76" t="s">
        <v>249</v>
      </c>
      <c r="J149" s="74" t="s">
        <v>71</v>
      </c>
      <c r="K149" s="76" t="s">
        <v>77</v>
      </c>
      <c r="L149" s="242" t="str">
        <f>IF(ISNONTEXT(VLOOKUP(AimsData[[#This Row],[Student Reference]],Comments!$B$7:$C$5995,2,0)),"",VLOOKUP(AimsData[[#This Row],[Student Reference]],Comments!$B$7:$C$5995,2,0))</f>
        <v/>
      </c>
    </row>
    <row r="150" spans="1:12" x14ac:dyDescent="0.4">
      <c r="A150" s="76" t="s">
        <v>823</v>
      </c>
      <c r="B150" s="77">
        <v>18</v>
      </c>
      <c r="C150" s="76" t="s">
        <v>78</v>
      </c>
      <c r="D150" s="76" t="s">
        <v>79</v>
      </c>
      <c r="E150" s="76">
        <v>2.2000000000000002</v>
      </c>
      <c r="F150" s="76" t="s">
        <v>67</v>
      </c>
      <c r="G150" s="76" t="s">
        <v>147</v>
      </c>
      <c r="H150" s="76" t="s">
        <v>107</v>
      </c>
      <c r="I150" s="76" t="s">
        <v>250</v>
      </c>
      <c r="J150" s="74" t="s">
        <v>104</v>
      </c>
      <c r="K150" s="76" t="s">
        <v>77</v>
      </c>
      <c r="L150" s="242" t="str">
        <f>IF(ISNONTEXT(VLOOKUP(AimsData[[#This Row],[Student Reference]],Comments!$B$7:$C$5995,2,0)),"",VLOOKUP(AimsData[[#This Row],[Student Reference]],Comments!$B$7:$C$5995,2,0))</f>
        <v/>
      </c>
    </row>
    <row r="151" spans="1:12" x14ac:dyDescent="0.4">
      <c r="A151" s="76" t="s">
        <v>823</v>
      </c>
      <c r="B151" s="77">
        <v>18</v>
      </c>
      <c r="C151" s="76" t="s">
        <v>98</v>
      </c>
      <c r="D151" s="76" t="s">
        <v>99</v>
      </c>
      <c r="E151" s="76">
        <v>14.2</v>
      </c>
      <c r="F151" s="76" t="s">
        <v>67</v>
      </c>
      <c r="G151" s="76" t="s">
        <v>147</v>
      </c>
      <c r="H151" s="76" t="s">
        <v>69</v>
      </c>
      <c r="I151" s="76" t="s">
        <v>69</v>
      </c>
      <c r="J151" s="74" t="s">
        <v>71</v>
      </c>
      <c r="K151" s="76" t="s">
        <v>77</v>
      </c>
      <c r="L151" s="242" t="str">
        <f>IF(ISNONTEXT(VLOOKUP(AimsData[[#This Row],[Student Reference]],Comments!$B$7:$C$5995,2,0)),"",VLOOKUP(AimsData[[#This Row],[Student Reference]],Comments!$B$7:$C$5995,2,0))</f>
        <v/>
      </c>
    </row>
    <row r="152" spans="1:12" x14ac:dyDescent="0.4">
      <c r="A152" s="76" t="s">
        <v>824</v>
      </c>
      <c r="B152" s="77">
        <v>18</v>
      </c>
      <c r="C152" s="76" t="s">
        <v>92</v>
      </c>
      <c r="D152" s="76" t="s">
        <v>93</v>
      </c>
      <c r="E152" s="76">
        <v>1.3</v>
      </c>
      <c r="F152" s="76" t="s">
        <v>67</v>
      </c>
      <c r="G152" s="76" t="s">
        <v>90</v>
      </c>
      <c r="H152" s="76" t="s">
        <v>251</v>
      </c>
      <c r="I152" s="76" t="s">
        <v>251</v>
      </c>
      <c r="J152" s="74" t="s">
        <v>71</v>
      </c>
      <c r="K152" s="76" t="s">
        <v>77</v>
      </c>
      <c r="L152" s="242" t="str">
        <f>IF(ISNONTEXT(VLOOKUP(AimsData[[#This Row],[Student Reference]],Comments!$B$7:$C$5995,2,0)),"",VLOOKUP(AimsData[[#This Row],[Student Reference]],Comments!$B$7:$C$5995,2,0))</f>
        <v/>
      </c>
    </row>
    <row r="153" spans="1:12" x14ac:dyDescent="0.4">
      <c r="A153" s="76" t="s">
        <v>824</v>
      </c>
      <c r="B153" s="77">
        <v>18</v>
      </c>
      <c r="C153" s="76" t="s">
        <v>252</v>
      </c>
      <c r="D153" s="76" t="s">
        <v>253</v>
      </c>
      <c r="E153" s="76">
        <v>15.1</v>
      </c>
      <c r="F153" s="76" t="s">
        <v>67</v>
      </c>
      <c r="G153" s="76" t="s">
        <v>195</v>
      </c>
      <c r="H153" s="76" t="s">
        <v>254</v>
      </c>
      <c r="I153" s="76" t="s">
        <v>255</v>
      </c>
      <c r="J153" s="74" t="s">
        <v>104</v>
      </c>
      <c r="K153" s="76" t="s">
        <v>77</v>
      </c>
      <c r="L153" s="242" t="str">
        <f>IF(ISNONTEXT(VLOOKUP(AimsData[[#This Row],[Student Reference]],Comments!$B$7:$C$5995,2,0)),"",VLOOKUP(AimsData[[#This Row],[Student Reference]],Comments!$B$7:$C$5995,2,0))</f>
        <v/>
      </c>
    </row>
    <row r="154" spans="1:12" x14ac:dyDescent="0.4">
      <c r="A154" s="76" t="s">
        <v>824</v>
      </c>
      <c r="B154" s="77">
        <v>18</v>
      </c>
      <c r="C154" s="76" t="s">
        <v>256</v>
      </c>
      <c r="D154" s="76" t="s">
        <v>257</v>
      </c>
      <c r="E154" s="76">
        <v>15.3</v>
      </c>
      <c r="F154" s="76" t="s">
        <v>67</v>
      </c>
      <c r="G154" s="76" t="s">
        <v>258</v>
      </c>
      <c r="H154" s="76" t="s">
        <v>69</v>
      </c>
      <c r="I154" s="76" t="s">
        <v>69</v>
      </c>
      <c r="J154" s="74" t="s">
        <v>71</v>
      </c>
      <c r="K154" s="76" t="s">
        <v>72</v>
      </c>
      <c r="L154" s="242" t="str">
        <f>IF(ISNONTEXT(VLOOKUP(AimsData[[#This Row],[Student Reference]],Comments!$B$7:$C$5995,2,0)),"",VLOOKUP(AimsData[[#This Row],[Student Reference]],Comments!$B$7:$C$5995,2,0))</f>
        <v/>
      </c>
    </row>
    <row r="155" spans="1:12" x14ac:dyDescent="0.4">
      <c r="A155" s="76" t="s">
        <v>824</v>
      </c>
      <c r="B155" s="77">
        <v>18</v>
      </c>
      <c r="C155" s="76" t="s">
        <v>98</v>
      </c>
      <c r="D155" s="76" t="s">
        <v>99</v>
      </c>
      <c r="E155" s="76">
        <v>14.2</v>
      </c>
      <c r="F155" s="76" t="s">
        <v>67</v>
      </c>
      <c r="G155" s="76" t="s">
        <v>258</v>
      </c>
      <c r="H155" s="76" t="s">
        <v>69</v>
      </c>
      <c r="I155" s="76" t="s">
        <v>69</v>
      </c>
      <c r="J155" s="74" t="s">
        <v>71</v>
      </c>
      <c r="K155" s="76" t="s">
        <v>77</v>
      </c>
      <c r="L155" s="242" t="str">
        <f>IF(ISNONTEXT(VLOOKUP(AimsData[[#This Row],[Student Reference]],Comments!$B$7:$C$5995,2,0)),"",VLOOKUP(AimsData[[#This Row],[Student Reference]],Comments!$B$7:$C$5995,2,0))</f>
        <v/>
      </c>
    </row>
    <row r="156" spans="1:12" x14ac:dyDescent="0.4">
      <c r="A156" s="76" t="s">
        <v>825</v>
      </c>
      <c r="B156" s="77">
        <v>18</v>
      </c>
      <c r="C156" s="76" t="s">
        <v>259</v>
      </c>
      <c r="D156" s="76" t="s">
        <v>260</v>
      </c>
      <c r="E156" s="76">
        <v>14.1</v>
      </c>
      <c r="F156" s="76" t="s">
        <v>67</v>
      </c>
      <c r="G156" s="76" t="s">
        <v>261</v>
      </c>
      <c r="H156" s="76" t="s">
        <v>227</v>
      </c>
      <c r="I156" s="76" t="s">
        <v>235</v>
      </c>
      <c r="J156" s="74" t="s">
        <v>104</v>
      </c>
      <c r="K156" s="76" t="s">
        <v>77</v>
      </c>
      <c r="L156" s="242" t="str">
        <f>IF(ISNONTEXT(VLOOKUP(AimsData[[#This Row],[Student Reference]],Comments!$B$7:$C$5995,2,0)),"",VLOOKUP(AimsData[[#This Row],[Student Reference]],Comments!$B$7:$C$5995,2,0))</f>
        <v/>
      </c>
    </row>
    <row r="157" spans="1:12" x14ac:dyDescent="0.4">
      <c r="A157" s="76" t="s">
        <v>825</v>
      </c>
      <c r="B157" s="77">
        <v>18</v>
      </c>
      <c r="C157" s="76" t="s">
        <v>229</v>
      </c>
      <c r="D157" s="76" t="s">
        <v>230</v>
      </c>
      <c r="E157" s="76">
        <v>14.1</v>
      </c>
      <c r="F157" s="76" t="s">
        <v>67</v>
      </c>
      <c r="G157" s="76" t="s">
        <v>90</v>
      </c>
      <c r="H157" s="76" t="s">
        <v>69</v>
      </c>
      <c r="I157" s="76" t="s">
        <v>262</v>
      </c>
      <c r="J157" s="74" t="s">
        <v>104</v>
      </c>
      <c r="K157" s="76" t="s">
        <v>72</v>
      </c>
      <c r="L157" s="242" t="str">
        <f>IF(ISNONTEXT(VLOOKUP(AimsData[[#This Row],[Student Reference]],Comments!$B$7:$C$5995,2,0)),"",VLOOKUP(AimsData[[#This Row],[Student Reference]],Comments!$B$7:$C$5995,2,0))</f>
        <v/>
      </c>
    </row>
    <row r="158" spans="1:12" x14ac:dyDescent="0.4">
      <c r="A158" s="76" t="s">
        <v>825</v>
      </c>
      <c r="B158" s="77">
        <v>18</v>
      </c>
      <c r="C158" s="76" t="s">
        <v>73</v>
      </c>
      <c r="D158" s="76" t="s">
        <v>74</v>
      </c>
      <c r="E158" s="76">
        <v>12.1</v>
      </c>
      <c r="F158" s="76" t="s">
        <v>67</v>
      </c>
      <c r="G158" s="76" t="s">
        <v>261</v>
      </c>
      <c r="H158" s="76" t="s">
        <v>227</v>
      </c>
      <c r="I158" s="76" t="s">
        <v>263</v>
      </c>
      <c r="J158" s="74" t="s">
        <v>104</v>
      </c>
      <c r="K158" s="76" t="s">
        <v>77</v>
      </c>
      <c r="L158" s="242" t="str">
        <f>IF(ISNONTEXT(VLOOKUP(AimsData[[#This Row],[Student Reference]],Comments!$B$7:$C$5995,2,0)),"",VLOOKUP(AimsData[[#This Row],[Student Reference]],Comments!$B$7:$C$5995,2,0))</f>
        <v/>
      </c>
    </row>
    <row r="159" spans="1:12" x14ac:dyDescent="0.4">
      <c r="A159" s="76" t="s">
        <v>826</v>
      </c>
      <c r="B159" s="77">
        <v>18</v>
      </c>
      <c r="C159" s="76" t="s">
        <v>92</v>
      </c>
      <c r="D159" s="76" t="s">
        <v>93</v>
      </c>
      <c r="E159" s="76">
        <v>1.3</v>
      </c>
      <c r="F159" s="76" t="s">
        <v>67</v>
      </c>
      <c r="G159" s="76" t="s">
        <v>90</v>
      </c>
      <c r="H159" s="76" t="s">
        <v>221</v>
      </c>
      <c r="I159" s="76" t="s">
        <v>221</v>
      </c>
      <c r="J159" s="74" t="s">
        <v>71</v>
      </c>
      <c r="K159" s="76" t="s">
        <v>77</v>
      </c>
      <c r="L159" s="242" t="str">
        <f>IF(ISNONTEXT(VLOOKUP(AimsData[[#This Row],[Student Reference]],Comments!$B$7:$C$5995,2,0)),"",VLOOKUP(AimsData[[#This Row],[Student Reference]],Comments!$B$7:$C$5995,2,0))</f>
        <v/>
      </c>
    </row>
    <row r="160" spans="1:12" x14ac:dyDescent="0.4">
      <c r="A160" s="76" t="s">
        <v>826</v>
      </c>
      <c r="B160" s="77">
        <v>18</v>
      </c>
      <c r="C160" s="76" t="s">
        <v>264</v>
      </c>
      <c r="D160" s="76" t="s">
        <v>265</v>
      </c>
      <c r="E160" s="76">
        <v>15.3</v>
      </c>
      <c r="F160" s="76" t="s">
        <v>67</v>
      </c>
      <c r="G160" s="76" t="s">
        <v>90</v>
      </c>
      <c r="H160" s="76" t="s">
        <v>69</v>
      </c>
      <c r="I160" s="76" t="s">
        <v>69</v>
      </c>
      <c r="J160" s="74" t="s">
        <v>71</v>
      </c>
      <c r="K160" s="76" t="s">
        <v>72</v>
      </c>
      <c r="L160" s="242" t="str">
        <f>IF(ISNONTEXT(VLOOKUP(AimsData[[#This Row],[Student Reference]],Comments!$B$7:$C$5995,2,0)),"",VLOOKUP(AimsData[[#This Row],[Student Reference]],Comments!$B$7:$C$5995,2,0))</f>
        <v/>
      </c>
    </row>
    <row r="161" spans="1:12" x14ac:dyDescent="0.4">
      <c r="A161" s="76" t="s">
        <v>826</v>
      </c>
      <c r="B161" s="77">
        <v>18</v>
      </c>
      <c r="C161" s="76" t="s">
        <v>73</v>
      </c>
      <c r="D161" s="76" t="s">
        <v>74</v>
      </c>
      <c r="E161" s="76">
        <v>12.1</v>
      </c>
      <c r="F161" s="76" t="s">
        <v>67</v>
      </c>
      <c r="G161" s="76" t="s">
        <v>143</v>
      </c>
      <c r="H161" s="76" t="s">
        <v>69</v>
      </c>
      <c r="I161" s="76" t="s">
        <v>240</v>
      </c>
      <c r="J161" s="74" t="s">
        <v>71</v>
      </c>
      <c r="K161" s="76" t="s">
        <v>77</v>
      </c>
      <c r="L161" s="242" t="str">
        <f>IF(ISNONTEXT(VLOOKUP(AimsData[[#This Row],[Student Reference]],Comments!$B$7:$C$5995,2,0)),"",VLOOKUP(AimsData[[#This Row],[Student Reference]],Comments!$B$7:$C$5995,2,0))</f>
        <v/>
      </c>
    </row>
    <row r="162" spans="1:12" x14ac:dyDescent="0.4">
      <c r="A162" s="76" t="s">
        <v>826</v>
      </c>
      <c r="B162" s="77">
        <v>18</v>
      </c>
      <c r="C162" s="76" t="s">
        <v>98</v>
      </c>
      <c r="D162" s="76" t="s">
        <v>99</v>
      </c>
      <c r="E162" s="76">
        <v>14.2</v>
      </c>
      <c r="F162" s="76" t="s">
        <v>67</v>
      </c>
      <c r="G162" s="76" t="s">
        <v>90</v>
      </c>
      <c r="H162" s="76" t="s">
        <v>69</v>
      </c>
      <c r="I162" s="76" t="s">
        <v>69</v>
      </c>
      <c r="J162" s="74" t="s">
        <v>71</v>
      </c>
      <c r="K162" s="76" t="s">
        <v>77</v>
      </c>
      <c r="L162" s="242" t="str">
        <f>IF(ISNONTEXT(VLOOKUP(AimsData[[#This Row],[Student Reference]],Comments!$B$7:$C$5995,2,0)),"",VLOOKUP(AimsData[[#This Row],[Student Reference]],Comments!$B$7:$C$5995,2,0))</f>
        <v/>
      </c>
    </row>
    <row r="163" spans="1:12" x14ac:dyDescent="0.4">
      <c r="A163" s="76" t="s">
        <v>827</v>
      </c>
      <c r="B163" s="77">
        <v>18</v>
      </c>
      <c r="C163" s="76" t="s">
        <v>211</v>
      </c>
      <c r="D163" s="76" t="s">
        <v>212</v>
      </c>
      <c r="E163" s="76">
        <v>14.1</v>
      </c>
      <c r="F163" s="76" t="s">
        <v>67</v>
      </c>
      <c r="G163" s="76" t="s">
        <v>108</v>
      </c>
      <c r="H163" s="76" t="s">
        <v>228</v>
      </c>
      <c r="I163" s="76" t="s">
        <v>228</v>
      </c>
      <c r="J163" s="74" t="s">
        <v>71</v>
      </c>
      <c r="K163" s="76" t="s">
        <v>77</v>
      </c>
      <c r="L163" s="242" t="str">
        <f>IF(ISNONTEXT(VLOOKUP(AimsData[[#This Row],[Student Reference]],Comments!$B$7:$C$5995,2,0)),"",VLOOKUP(AimsData[[#This Row],[Student Reference]],Comments!$B$7:$C$5995,2,0))</f>
        <v/>
      </c>
    </row>
    <row r="164" spans="1:12" x14ac:dyDescent="0.4">
      <c r="A164" s="76" t="s">
        <v>827</v>
      </c>
      <c r="B164" s="77">
        <v>18</v>
      </c>
      <c r="C164" s="76" t="s">
        <v>233</v>
      </c>
      <c r="D164" s="76" t="s">
        <v>234</v>
      </c>
      <c r="E164" s="76">
        <v>14.1</v>
      </c>
      <c r="F164" s="76" t="s">
        <v>67</v>
      </c>
      <c r="G164" s="76" t="s">
        <v>198</v>
      </c>
      <c r="H164" s="76" t="s">
        <v>69</v>
      </c>
      <c r="I164" s="76" t="s">
        <v>266</v>
      </c>
      <c r="J164" s="74" t="s">
        <v>104</v>
      </c>
      <c r="K164" s="76" t="s">
        <v>77</v>
      </c>
      <c r="L164" s="242" t="str">
        <f>IF(ISNONTEXT(VLOOKUP(AimsData[[#This Row],[Student Reference]],Comments!$B$7:$C$5995,2,0)),"",VLOOKUP(AimsData[[#This Row],[Student Reference]],Comments!$B$7:$C$5995,2,0))</f>
        <v/>
      </c>
    </row>
    <row r="165" spans="1:12" x14ac:dyDescent="0.4">
      <c r="A165" s="76" t="s">
        <v>827</v>
      </c>
      <c r="B165" s="77">
        <v>18</v>
      </c>
      <c r="C165" s="76" t="s">
        <v>264</v>
      </c>
      <c r="D165" s="76" t="s">
        <v>265</v>
      </c>
      <c r="E165" s="76">
        <v>15.3</v>
      </c>
      <c r="F165" s="76" t="s">
        <v>67</v>
      </c>
      <c r="G165" s="76" t="s">
        <v>90</v>
      </c>
      <c r="H165" s="76" t="s">
        <v>69</v>
      </c>
      <c r="I165" s="76" t="s">
        <v>69</v>
      </c>
      <c r="J165" s="74" t="s">
        <v>71</v>
      </c>
      <c r="K165" s="76" t="s">
        <v>72</v>
      </c>
      <c r="L165" s="242" t="str">
        <f>IF(ISNONTEXT(VLOOKUP(AimsData[[#This Row],[Student Reference]],Comments!$B$7:$C$5995,2,0)),"",VLOOKUP(AimsData[[#This Row],[Student Reference]],Comments!$B$7:$C$5995,2,0))</f>
        <v/>
      </c>
    </row>
    <row r="166" spans="1:12" x14ac:dyDescent="0.4">
      <c r="A166" s="76" t="s">
        <v>827</v>
      </c>
      <c r="B166" s="77">
        <v>18</v>
      </c>
      <c r="C166" s="76" t="s">
        <v>73</v>
      </c>
      <c r="D166" s="76" t="s">
        <v>74</v>
      </c>
      <c r="E166" s="76">
        <v>12.1</v>
      </c>
      <c r="F166" s="76" t="s">
        <v>67</v>
      </c>
      <c r="G166" s="76" t="s">
        <v>198</v>
      </c>
      <c r="H166" s="76" t="s">
        <v>69</v>
      </c>
      <c r="I166" s="76" t="s">
        <v>163</v>
      </c>
      <c r="J166" s="74" t="s">
        <v>71</v>
      </c>
      <c r="K166" s="76" t="s">
        <v>77</v>
      </c>
      <c r="L166" s="242" t="str">
        <f>IF(ISNONTEXT(VLOOKUP(AimsData[[#This Row],[Student Reference]],Comments!$B$7:$C$5995,2,0)),"",VLOOKUP(AimsData[[#This Row],[Student Reference]],Comments!$B$7:$C$5995,2,0))</f>
        <v/>
      </c>
    </row>
    <row r="167" spans="1:12" x14ac:dyDescent="0.4">
      <c r="A167" s="76" t="s">
        <v>827</v>
      </c>
      <c r="B167" s="77">
        <v>18</v>
      </c>
      <c r="C167" s="76" t="s">
        <v>98</v>
      </c>
      <c r="D167" s="76" t="s">
        <v>99</v>
      </c>
      <c r="E167" s="76">
        <v>14.2</v>
      </c>
      <c r="F167" s="76" t="s">
        <v>67</v>
      </c>
      <c r="G167" s="76" t="s">
        <v>90</v>
      </c>
      <c r="H167" s="76" t="s">
        <v>69</v>
      </c>
      <c r="I167" s="76" t="s">
        <v>69</v>
      </c>
      <c r="J167" s="74" t="s">
        <v>71</v>
      </c>
      <c r="K167" s="76" t="s">
        <v>77</v>
      </c>
      <c r="L167" s="242" t="str">
        <f>IF(ISNONTEXT(VLOOKUP(AimsData[[#This Row],[Student Reference]],Comments!$B$7:$C$5995,2,0)),"",VLOOKUP(AimsData[[#This Row],[Student Reference]],Comments!$B$7:$C$5995,2,0))</f>
        <v/>
      </c>
    </row>
    <row r="168" spans="1:12" x14ac:dyDescent="0.4">
      <c r="A168" s="76" t="s">
        <v>828</v>
      </c>
      <c r="B168" s="77">
        <v>17</v>
      </c>
      <c r="C168" s="76" t="s">
        <v>81</v>
      </c>
      <c r="D168" s="76" t="s">
        <v>82</v>
      </c>
      <c r="E168" s="76">
        <v>14.1</v>
      </c>
      <c r="F168" s="76" t="s">
        <v>67</v>
      </c>
      <c r="G168" s="76" t="s">
        <v>90</v>
      </c>
      <c r="H168" s="76" t="s">
        <v>157</v>
      </c>
      <c r="I168" s="76" t="s">
        <v>157</v>
      </c>
      <c r="J168" s="74" t="s">
        <v>71</v>
      </c>
      <c r="K168" s="76" t="s">
        <v>77</v>
      </c>
      <c r="L168" s="242" t="str">
        <f>IF(ISNONTEXT(VLOOKUP(AimsData[[#This Row],[Student Reference]],Comments!$B$7:$C$5995,2,0)),"",VLOOKUP(AimsData[[#This Row],[Student Reference]],Comments!$B$7:$C$5995,2,0))</f>
        <v/>
      </c>
    </row>
    <row r="169" spans="1:12" x14ac:dyDescent="0.4">
      <c r="A169" s="76" t="s">
        <v>828</v>
      </c>
      <c r="B169" s="77">
        <v>17</v>
      </c>
      <c r="C169" s="76" t="s">
        <v>174</v>
      </c>
      <c r="D169" s="76" t="s">
        <v>175</v>
      </c>
      <c r="E169" s="76">
        <v>3.3</v>
      </c>
      <c r="F169" s="76" t="s">
        <v>67</v>
      </c>
      <c r="G169" s="76" t="s">
        <v>90</v>
      </c>
      <c r="H169" s="76" t="s">
        <v>69</v>
      </c>
      <c r="I169" s="76" t="s">
        <v>69</v>
      </c>
      <c r="J169" s="74" t="s">
        <v>71</v>
      </c>
      <c r="K169" s="76" t="s">
        <v>72</v>
      </c>
      <c r="L169" s="242" t="str">
        <f>IF(ISNONTEXT(VLOOKUP(AimsData[[#This Row],[Student Reference]],Comments!$B$7:$C$5995,2,0)),"",VLOOKUP(AimsData[[#This Row],[Student Reference]],Comments!$B$7:$C$5995,2,0))</f>
        <v/>
      </c>
    </row>
    <row r="170" spans="1:12" x14ac:dyDescent="0.4">
      <c r="A170" s="76" t="s">
        <v>828</v>
      </c>
      <c r="B170" s="77">
        <v>17</v>
      </c>
      <c r="C170" s="76" t="s">
        <v>98</v>
      </c>
      <c r="D170" s="76" t="s">
        <v>99</v>
      </c>
      <c r="E170" s="76">
        <v>14.2</v>
      </c>
      <c r="F170" s="76" t="s">
        <v>67</v>
      </c>
      <c r="G170" s="76" t="s">
        <v>90</v>
      </c>
      <c r="H170" s="76" t="s">
        <v>69</v>
      </c>
      <c r="I170" s="76" t="s">
        <v>69</v>
      </c>
      <c r="J170" s="74" t="s">
        <v>71</v>
      </c>
      <c r="K170" s="76" t="s">
        <v>77</v>
      </c>
      <c r="L170" s="242" t="str">
        <f>IF(ISNONTEXT(VLOOKUP(AimsData[[#This Row],[Student Reference]],Comments!$B$7:$C$5995,2,0)),"",VLOOKUP(AimsData[[#This Row],[Student Reference]],Comments!$B$7:$C$5995,2,0))</f>
        <v/>
      </c>
    </row>
    <row r="171" spans="1:12" x14ac:dyDescent="0.4">
      <c r="A171" s="76" t="s">
        <v>829</v>
      </c>
      <c r="B171" s="77">
        <v>18</v>
      </c>
      <c r="C171" s="76" t="s">
        <v>158</v>
      </c>
      <c r="D171" s="76" t="s">
        <v>159</v>
      </c>
      <c r="E171" s="76">
        <v>6.1</v>
      </c>
      <c r="F171" s="76" t="s">
        <v>160</v>
      </c>
      <c r="G171" s="76" t="s">
        <v>90</v>
      </c>
      <c r="H171" s="76" t="s">
        <v>69</v>
      </c>
      <c r="I171" s="76" t="s">
        <v>267</v>
      </c>
      <c r="J171" s="74" t="s">
        <v>104</v>
      </c>
      <c r="K171" s="76" t="s">
        <v>72</v>
      </c>
      <c r="L171" s="242" t="str">
        <f>IF(ISNONTEXT(VLOOKUP(AimsData[[#This Row],[Student Reference]],Comments!$B$7:$C$5995,2,0)),"",VLOOKUP(AimsData[[#This Row],[Student Reference]],Comments!$B$7:$C$5995,2,0))</f>
        <v/>
      </c>
    </row>
    <row r="172" spans="1:12" x14ac:dyDescent="0.4">
      <c r="A172" s="76" t="s">
        <v>829</v>
      </c>
      <c r="B172" s="77">
        <v>18</v>
      </c>
      <c r="C172" s="76" t="s">
        <v>78</v>
      </c>
      <c r="D172" s="76" t="s">
        <v>79</v>
      </c>
      <c r="E172" s="76">
        <v>2.2000000000000002</v>
      </c>
      <c r="F172" s="76" t="s">
        <v>67</v>
      </c>
      <c r="G172" s="76" t="s">
        <v>90</v>
      </c>
      <c r="H172" s="76" t="s">
        <v>69</v>
      </c>
      <c r="I172" s="76" t="s">
        <v>268</v>
      </c>
      <c r="J172" s="74" t="s">
        <v>104</v>
      </c>
      <c r="K172" s="76" t="s">
        <v>77</v>
      </c>
      <c r="L172" s="242" t="str">
        <f>IF(ISNONTEXT(VLOOKUP(AimsData[[#This Row],[Student Reference]],Comments!$B$7:$C$5995,2,0)),"",VLOOKUP(AimsData[[#This Row],[Student Reference]],Comments!$B$7:$C$5995,2,0))</f>
        <v/>
      </c>
    </row>
    <row r="173" spans="1:12" x14ac:dyDescent="0.4">
      <c r="A173" s="76" t="s">
        <v>829</v>
      </c>
      <c r="B173" s="77">
        <v>18</v>
      </c>
      <c r="C173" s="76" t="s">
        <v>81</v>
      </c>
      <c r="D173" s="76" t="s">
        <v>82</v>
      </c>
      <c r="E173" s="76">
        <v>14.1</v>
      </c>
      <c r="F173" s="76" t="s">
        <v>67</v>
      </c>
      <c r="G173" s="76" t="s">
        <v>90</v>
      </c>
      <c r="H173" s="76" t="s">
        <v>157</v>
      </c>
      <c r="I173" s="76" t="s">
        <v>157</v>
      </c>
      <c r="J173" s="74" t="s">
        <v>71</v>
      </c>
      <c r="K173" s="76" t="s">
        <v>77</v>
      </c>
      <c r="L173" s="242" t="str">
        <f>IF(ISNONTEXT(VLOOKUP(AimsData[[#This Row],[Student Reference]],Comments!$B$7:$C$5995,2,0)),"",VLOOKUP(AimsData[[#This Row],[Student Reference]],Comments!$B$7:$C$5995,2,0))</f>
        <v/>
      </c>
    </row>
    <row r="174" spans="1:12" x14ac:dyDescent="0.4">
      <c r="A174" s="76" t="s">
        <v>830</v>
      </c>
      <c r="B174" s="77">
        <v>18</v>
      </c>
      <c r="C174" s="76" t="s">
        <v>81</v>
      </c>
      <c r="D174" s="76" t="s">
        <v>82</v>
      </c>
      <c r="E174" s="76">
        <v>14.1</v>
      </c>
      <c r="F174" s="76" t="s">
        <v>67</v>
      </c>
      <c r="G174" s="76" t="s">
        <v>90</v>
      </c>
      <c r="H174" s="76" t="s">
        <v>157</v>
      </c>
      <c r="I174" s="76" t="s">
        <v>157</v>
      </c>
      <c r="J174" s="74" t="s">
        <v>71</v>
      </c>
      <c r="K174" s="76" t="s">
        <v>77</v>
      </c>
      <c r="L174" s="242" t="str">
        <f>IF(ISNONTEXT(VLOOKUP(AimsData[[#This Row],[Student Reference]],Comments!$B$7:$C$5995,2,0)),"",VLOOKUP(AimsData[[#This Row],[Student Reference]],Comments!$B$7:$C$5995,2,0))</f>
        <v/>
      </c>
    </row>
    <row r="175" spans="1:12" x14ac:dyDescent="0.4">
      <c r="A175" s="76" t="s">
        <v>830</v>
      </c>
      <c r="B175" s="77">
        <v>18</v>
      </c>
      <c r="C175" s="76" t="s">
        <v>174</v>
      </c>
      <c r="D175" s="76" t="s">
        <v>175</v>
      </c>
      <c r="E175" s="76">
        <v>3.3</v>
      </c>
      <c r="F175" s="76" t="s">
        <v>67</v>
      </c>
      <c r="G175" s="76" t="s">
        <v>90</v>
      </c>
      <c r="H175" s="76" t="s">
        <v>69</v>
      </c>
      <c r="I175" s="76" t="s">
        <v>69</v>
      </c>
      <c r="J175" s="74" t="s">
        <v>71</v>
      </c>
      <c r="K175" s="76" t="s">
        <v>72</v>
      </c>
      <c r="L175" s="242" t="str">
        <f>IF(ISNONTEXT(VLOOKUP(AimsData[[#This Row],[Student Reference]],Comments!$B$7:$C$5995,2,0)),"",VLOOKUP(AimsData[[#This Row],[Student Reference]],Comments!$B$7:$C$5995,2,0))</f>
        <v/>
      </c>
    </row>
    <row r="176" spans="1:12" x14ac:dyDescent="0.4">
      <c r="A176" s="76" t="s">
        <v>830</v>
      </c>
      <c r="B176" s="77">
        <v>18</v>
      </c>
      <c r="C176" s="76" t="s">
        <v>98</v>
      </c>
      <c r="D176" s="76" t="s">
        <v>99</v>
      </c>
      <c r="E176" s="76">
        <v>14.2</v>
      </c>
      <c r="F176" s="76" t="s">
        <v>67</v>
      </c>
      <c r="G176" s="76" t="s">
        <v>90</v>
      </c>
      <c r="H176" s="76" t="s">
        <v>69</v>
      </c>
      <c r="I176" s="76" t="s">
        <v>69</v>
      </c>
      <c r="J176" s="74" t="s">
        <v>71</v>
      </c>
      <c r="K176" s="76" t="s">
        <v>77</v>
      </c>
      <c r="L176" s="242" t="str">
        <f>IF(ISNONTEXT(VLOOKUP(AimsData[[#This Row],[Student Reference]],Comments!$B$7:$C$5995,2,0)),"",VLOOKUP(AimsData[[#This Row],[Student Reference]],Comments!$B$7:$C$5995,2,0))</f>
        <v/>
      </c>
    </row>
    <row r="177" spans="1:12" x14ac:dyDescent="0.4">
      <c r="A177" s="76" t="s">
        <v>831</v>
      </c>
      <c r="B177" s="77">
        <v>18</v>
      </c>
      <c r="C177" s="76" t="s">
        <v>269</v>
      </c>
      <c r="D177" s="76" t="s">
        <v>270</v>
      </c>
      <c r="E177" s="76">
        <v>3.1</v>
      </c>
      <c r="F177" s="76" t="s">
        <v>67</v>
      </c>
      <c r="G177" s="76" t="s">
        <v>90</v>
      </c>
      <c r="H177" s="76" t="s">
        <v>124</v>
      </c>
      <c r="I177" s="76" t="s">
        <v>124</v>
      </c>
      <c r="J177" s="74" t="s">
        <v>71</v>
      </c>
      <c r="K177" s="76" t="s">
        <v>72</v>
      </c>
      <c r="L177" s="242" t="str">
        <f>IF(ISNONTEXT(VLOOKUP(AimsData[[#This Row],[Student Reference]],Comments!$B$7:$C$5995,2,0)),"",VLOOKUP(AimsData[[#This Row],[Student Reference]],Comments!$B$7:$C$5995,2,0))</f>
        <v/>
      </c>
    </row>
    <row r="178" spans="1:12" x14ac:dyDescent="0.4">
      <c r="A178" s="76" t="s">
        <v>831</v>
      </c>
      <c r="B178" s="77">
        <v>18</v>
      </c>
      <c r="C178" s="76" t="s">
        <v>81</v>
      </c>
      <c r="D178" s="76" t="s">
        <v>82</v>
      </c>
      <c r="E178" s="76">
        <v>14.1</v>
      </c>
      <c r="F178" s="76" t="s">
        <v>67</v>
      </c>
      <c r="G178" s="76" t="s">
        <v>90</v>
      </c>
      <c r="H178" s="76" t="s">
        <v>157</v>
      </c>
      <c r="I178" s="76" t="s">
        <v>157</v>
      </c>
      <c r="J178" s="74" t="s">
        <v>71</v>
      </c>
      <c r="K178" s="76" t="s">
        <v>77</v>
      </c>
      <c r="L178" s="242" t="str">
        <f>IF(ISNONTEXT(VLOOKUP(AimsData[[#This Row],[Student Reference]],Comments!$B$7:$C$5995,2,0)),"",VLOOKUP(AimsData[[#This Row],[Student Reference]],Comments!$B$7:$C$5995,2,0))</f>
        <v/>
      </c>
    </row>
    <row r="179" spans="1:12" x14ac:dyDescent="0.4">
      <c r="A179" s="76" t="s">
        <v>831</v>
      </c>
      <c r="B179" s="77">
        <v>18</v>
      </c>
      <c r="C179" s="76" t="s">
        <v>98</v>
      </c>
      <c r="D179" s="76" t="s">
        <v>99</v>
      </c>
      <c r="E179" s="76">
        <v>14.2</v>
      </c>
      <c r="F179" s="76" t="s">
        <v>67</v>
      </c>
      <c r="G179" s="76" t="s">
        <v>90</v>
      </c>
      <c r="H179" s="76" t="s">
        <v>124</v>
      </c>
      <c r="I179" s="76" t="s">
        <v>124</v>
      </c>
      <c r="J179" s="74" t="s">
        <v>71</v>
      </c>
      <c r="K179" s="76" t="s">
        <v>77</v>
      </c>
      <c r="L179" s="242" t="str">
        <f>IF(ISNONTEXT(VLOOKUP(AimsData[[#This Row],[Student Reference]],Comments!$B$7:$C$5995,2,0)),"",VLOOKUP(AimsData[[#This Row],[Student Reference]],Comments!$B$7:$C$5995,2,0))</f>
        <v/>
      </c>
    </row>
    <row r="180" spans="1:12" x14ac:dyDescent="0.4">
      <c r="A180" s="76" t="s">
        <v>832</v>
      </c>
      <c r="B180" s="77">
        <v>18</v>
      </c>
      <c r="C180" s="76" t="s">
        <v>217</v>
      </c>
      <c r="D180" s="76" t="s">
        <v>218</v>
      </c>
      <c r="E180" s="76">
        <v>3.3</v>
      </c>
      <c r="F180" s="76" t="s">
        <v>67</v>
      </c>
      <c r="G180" s="76" t="s">
        <v>143</v>
      </c>
      <c r="H180" s="76" t="s">
        <v>69</v>
      </c>
      <c r="I180" s="76" t="s">
        <v>271</v>
      </c>
      <c r="J180" s="74" t="s">
        <v>104</v>
      </c>
      <c r="K180" s="76" t="s">
        <v>72</v>
      </c>
      <c r="L180" s="242" t="str">
        <f>IF(ISNONTEXT(VLOOKUP(AimsData[[#This Row],[Student Reference]],Comments!$B$7:$C$5995,2,0)),"",VLOOKUP(AimsData[[#This Row],[Student Reference]],Comments!$B$7:$C$5995,2,0))</f>
        <v/>
      </c>
    </row>
    <row r="181" spans="1:12" x14ac:dyDescent="0.4">
      <c r="A181" s="76" t="s">
        <v>832</v>
      </c>
      <c r="B181" s="77">
        <v>18</v>
      </c>
      <c r="C181" s="76" t="s">
        <v>81</v>
      </c>
      <c r="D181" s="76" t="s">
        <v>82</v>
      </c>
      <c r="E181" s="76">
        <v>14.1</v>
      </c>
      <c r="F181" s="76" t="s">
        <v>67</v>
      </c>
      <c r="G181" s="76" t="s">
        <v>90</v>
      </c>
      <c r="H181" s="76" t="s">
        <v>157</v>
      </c>
      <c r="I181" s="76" t="s">
        <v>157</v>
      </c>
      <c r="J181" s="74" t="s">
        <v>71</v>
      </c>
      <c r="K181" s="76" t="s">
        <v>77</v>
      </c>
      <c r="L181" s="242" t="str">
        <f>IF(ISNONTEXT(VLOOKUP(AimsData[[#This Row],[Student Reference]],Comments!$B$7:$C$5995,2,0)),"",VLOOKUP(AimsData[[#This Row],[Student Reference]],Comments!$B$7:$C$5995,2,0))</f>
        <v/>
      </c>
    </row>
    <row r="182" spans="1:12" x14ac:dyDescent="0.4">
      <c r="A182" s="76" t="s">
        <v>832</v>
      </c>
      <c r="B182" s="77">
        <v>18</v>
      </c>
      <c r="C182" s="76" t="s">
        <v>98</v>
      </c>
      <c r="D182" s="76" t="s">
        <v>99</v>
      </c>
      <c r="E182" s="76">
        <v>14.2</v>
      </c>
      <c r="F182" s="76" t="s">
        <v>67</v>
      </c>
      <c r="G182" s="76" t="s">
        <v>272</v>
      </c>
      <c r="H182" s="76" t="s">
        <v>273</v>
      </c>
      <c r="I182" s="76" t="s">
        <v>273</v>
      </c>
      <c r="J182" s="74" t="s">
        <v>71</v>
      </c>
      <c r="K182" s="76" t="s">
        <v>77</v>
      </c>
      <c r="L182" s="242" t="str">
        <f>IF(ISNONTEXT(VLOOKUP(AimsData[[#This Row],[Student Reference]],Comments!$B$7:$C$5995,2,0)),"",VLOOKUP(AimsData[[#This Row],[Student Reference]],Comments!$B$7:$C$5995,2,0))</f>
        <v/>
      </c>
    </row>
    <row r="183" spans="1:12" x14ac:dyDescent="0.4">
      <c r="A183" s="76" t="s">
        <v>833</v>
      </c>
      <c r="B183" s="77">
        <v>18</v>
      </c>
      <c r="C183" s="76" t="s">
        <v>211</v>
      </c>
      <c r="D183" s="76" t="s">
        <v>212</v>
      </c>
      <c r="E183" s="76">
        <v>14.1</v>
      </c>
      <c r="F183" s="76" t="s">
        <v>67</v>
      </c>
      <c r="G183" s="76" t="s">
        <v>261</v>
      </c>
      <c r="H183" s="76" t="s">
        <v>69</v>
      </c>
      <c r="I183" s="76" t="s">
        <v>274</v>
      </c>
      <c r="J183" s="74" t="s">
        <v>104</v>
      </c>
      <c r="K183" s="76" t="s">
        <v>77</v>
      </c>
      <c r="L183" s="242" t="str">
        <f>IF(ISNONTEXT(VLOOKUP(AimsData[[#This Row],[Student Reference]],Comments!$B$7:$C$5995,2,0)),"",VLOOKUP(AimsData[[#This Row],[Student Reference]],Comments!$B$7:$C$5995,2,0))</f>
        <v/>
      </c>
    </row>
    <row r="184" spans="1:12" x14ac:dyDescent="0.4">
      <c r="A184" s="76" t="s">
        <v>833</v>
      </c>
      <c r="B184" s="77">
        <v>18</v>
      </c>
      <c r="C184" s="76" t="s">
        <v>187</v>
      </c>
      <c r="D184" s="76" t="s">
        <v>188</v>
      </c>
      <c r="E184" s="76">
        <v>14.1</v>
      </c>
      <c r="F184" s="76" t="s">
        <v>67</v>
      </c>
      <c r="G184" s="76" t="s">
        <v>143</v>
      </c>
      <c r="H184" s="76" t="s">
        <v>190</v>
      </c>
      <c r="I184" s="76" t="s">
        <v>191</v>
      </c>
      <c r="J184" s="74" t="s">
        <v>71</v>
      </c>
      <c r="K184" s="76" t="s">
        <v>77</v>
      </c>
      <c r="L184" s="242" t="str">
        <f>IF(ISNONTEXT(VLOOKUP(AimsData[[#This Row],[Student Reference]],Comments!$B$7:$C$5995,2,0)),"",VLOOKUP(AimsData[[#This Row],[Student Reference]],Comments!$B$7:$C$5995,2,0))</f>
        <v/>
      </c>
    </row>
    <row r="185" spans="1:12" x14ac:dyDescent="0.4">
      <c r="A185" s="76" t="s">
        <v>833</v>
      </c>
      <c r="B185" s="77">
        <v>18</v>
      </c>
      <c r="C185" s="76" t="s">
        <v>65</v>
      </c>
      <c r="D185" s="76" t="s">
        <v>66</v>
      </c>
      <c r="E185" s="76">
        <v>5.2</v>
      </c>
      <c r="F185" s="76" t="s">
        <v>67</v>
      </c>
      <c r="G185" s="76" t="s">
        <v>90</v>
      </c>
      <c r="H185" s="76" t="s">
        <v>69</v>
      </c>
      <c r="I185" s="76" t="s">
        <v>275</v>
      </c>
      <c r="J185" s="74" t="s">
        <v>104</v>
      </c>
      <c r="K185" s="76" t="s">
        <v>72</v>
      </c>
      <c r="L185" s="242" t="str">
        <f>IF(ISNONTEXT(VLOOKUP(AimsData[[#This Row],[Student Reference]],Comments!$B$7:$C$5995,2,0)),"",VLOOKUP(AimsData[[#This Row],[Student Reference]],Comments!$B$7:$C$5995,2,0))</f>
        <v/>
      </c>
    </row>
    <row r="186" spans="1:12" x14ac:dyDescent="0.4">
      <c r="A186" s="76" t="s">
        <v>833</v>
      </c>
      <c r="B186" s="77">
        <v>18</v>
      </c>
      <c r="C186" s="76" t="s">
        <v>73</v>
      </c>
      <c r="D186" s="76" t="s">
        <v>74</v>
      </c>
      <c r="E186" s="76">
        <v>12.1</v>
      </c>
      <c r="F186" s="76" t="s">
        <v>67</v>
      </c>
      <c r="G186" s="76" t="s">
        <v>143</v>
      </c>
      <c r="H186" s="76" t="s">
        <v>69</v>
      </c>
      <c r="I186" s="76" t="s">
        <v>274</v>
      </c>
      <c r="J186" s="74" t="s">
        <v>104</v>
      </c>
      <c r="K186" s="76" t="s">
        <v>77</v>
      </c>
      <c r="L186" s="242" t="str">
        <f>IF(ISNONTEXT(VLOOKUP(AimsData[[#This Row],[Student Reference]],Comments!$B$7:$C$5995,2,0)),"",VLOOKUP(AimsData[[#This Row],[Student Reference]],Comments!$B$7:$C$5995,2,0))</f>
        <v/>
      </c>
    </row>
    <row r="187" spans="1:12" x14ac:dyDescent="0.4">
      <c r="A187" s="76" t="s">
        <v>834</v>
      </c>
      <c r="B187" s="77">
        <v>18</v>
      </c>
      <c r="C187" s="76" t="s">
        <v>211</v>
      </c>
      <c r="D187" s="76" t="s">
        <v>212</v>
      </c>
      <c r="E187" s="76">
        <v>14.1</v>
      </c>
      <c r="F187" s="76" t="s">
        <v>67</v>
      </c>
      <c r="G187" s="76" t="s">
        <v>198</v>
      </c>
      <c r="H187" s="76" t="s">
        <v>227</v>
      </c>
      <c r="J187" s="74" t="s">
        <v>161</v>
      </c>
      <c r="K187" s="76" t="s">
        <v>77</v>
      </c>
      <c r="L187" s="242" t="str">
        <f>IF(ISNONTEXT(VLOOKUP(AimsData[[#This Row],[Student Reference]],Comments!$B$7:$C$5995,2,0)),"",VLOOKUP(AimsData[[#This Row],[Student Reference]],Comments!$B$7:$C$5995,2,0))</f>
        <v/>
      </c>
    </row>
    <row r="188" spans="1:12" x14ac:dyDescent="0.4">
      <c r="A188" s="76" t="s">
        <v>834</v>
      </c>
      <c r="B188" s="77">
        <v>18</v>
      </c>
      <c r="C188" s="76" t="s">
        <v>229</v>
      </c>
      <c r="D188" s="76" t="s">
        <v>230</v>
      </c>
      <c r="E188" s="76">
        <v>14.1</v>
      </c>
      <c r="F188" s="76" t="s">
        <v>67</v>
      </c>
      <c r="G188" s="76" t="s">
        <v>90</v>
      </c>
      <c r="H188" s="76" t="s">
        <v>69</v>
      </c>
      <c r="I188" s="76" t="s">
        <v>148</v>
      </c>
      <c r="J188" s="74" t="s">
        <v>71</v>
      </c>
      <c r="K188" s="76" t="s">
        <v>72</v>
      </c>
      <c r="L188" s="242" t="str">
        <f>IF(ISNONTEXT(VLOOKUP(AimsData[[#This Row],[Student Reference]],Comments!$B$7:$C$5995,2,0)),"",VLOOKUP(AimsData[[#This Row],[Student Reference]],Comments!$B$7:$C$5995,2,0))</f>
        <v/>
      </c>
    </row>
    <row r="189" spans="1:12" x14ac:dyDescent="0.4">
      <c r="A189" s="76" t="s">
        <v>834</v>
      </c>
      <c r="B189" s="77">
        <v>18</v>
      </c>
      <c r="C189" s="76" t="s">
        <v>73</v>
      </c>
      <c r="D189" s="76" t="s">
        <v>74</v>
      </c>
      <c r="E189" s="76">
        <v>12.1</v>
      </c>
      <c r="F189" s="76" t="s">
        <v>67</v>
      </c>
      <c r="G189" s="76" t="s">
        <v>198</v>
      </c>
      <c r="H189" s="76" t="s">
        <v>227</v>
      </c>
      <c r="J189" s="74" t="s">
        <v>161</v>
      </c>
      <c r="K189" s="76" t="s">
        <v>77</v>
      </c>
      <c r="L189" s="242" t="str">
        <f>IF(ISNONTEXT(VLOOKUP(AimsData[[#This Row],[Student Reference]],Comments!$B$7:$C$5995,2,0)),"",VLOOKUP(AimsData[[#This Row],[Student Reference]],Comments!$B$7:$C$5995,2,0))</f>
        <v/>
      </c>
    </row>
    <row r="190" spans="1:12" x14ac:dyDescent="0.4">
      <c r="A190" s="76" t="s">
        <v>834</v>
      </c>
      <c r="B190" s="77">
        <v>18</v>
      </c>
      <c r="C190" s="76" t="s">
        <v>98</v>
      </c>
      <c r="D190" s="76" t="s">
        <v>99</v>
      </c>
      <c r="E190" s="76">
        <v>14.2</v>
      </c>
      <c r="F190" s="76" t="s">
        <v>67</v>
      </c>
      <c r="G190" s="76" t="s">
        <v>90</v>
      </c>
      <c r="H190" s="76" t="s">
        <v>69</v>
      </c>
      <c r="I190" s="76" t="s">
        <v>69</v>
      </c>
      <c r="J190" s="74" t="s">
        <v>71</v>
      </c>
      <c r="K190" s="76" t="s">
        <v>77</v>
      </c>
      <c r="L190" s="242" t="str">
        <f>IF(ISNONTEXT(VLOOKUP(AimsData[[#This Row],[Student Reference]],Comments!$B$7:$C$5995,2,0)),"",VLOOKUP(AimsData[[#This Row],[Student Reference]],Comments!$B$7:$C$5995,2,0))</f>
        <v/>
      </c>
    </row>
    <row r="191" spans="1:12" x14ac:dyDescent="0.4">
      <c r="A191" s="76" t="s">
        <v>835</v>
      </c>
      <c r="B191" s="77">
        <v>18</v>
      </c>
      <c r="C191" s="76" t="s">
        <v>205</v>
      </c>
      <c r="D191" s="76" t="s">
        <v>206</v>
      </c>
      <c r="E191" s="76">
        <v>8.1</v>
      </c>
      <c r="F191" s="76" t="s">
        <v>67</v>
      </c>
      <c r="G191" s="76" t="s">
        <v>90</v>
      </c>
      <c r="H191" s="76" t="s">
        <v>124</v>
      </c>
      <c r="I191" s="76" t="s">
        <v>124</v>
      </c>
      <c r="J191" s="74" t="s">
        <v>71</v>
      </c>
      <c r="K191" s="76" t="s">
        <v>72</v>
      </c>
      <c r="L191" s="242" t="str">
        <f>IF(ISNONTEXT(VLOOKUP(AimsData[[#This Row],[Student Reference]],Comments!$B$7:$C$5995,2,0)),"",VLOOKUP(AimsData[[#This Row],[Student Reference]],Comments!$B$7:$C$5995,2,0))</f>
        <v/>
      </c>
    </row>
    <row r="192" spans="1:12" x14ac:dyDescent="0.4">
      <c r="A192" s="76" t="s">
        <v>835</v>
      </c>
      <c r="B192" s="77">
        <v>18</v>
      </c>
      <c r="C192" s="76" t="s">
        <v>187</v>
      </c>
      <c r="D192" s="76" t="s">
        <v>188</v>
      </c>
      <c r="E192" s="76">
        <v>14.1</v>
      </c>
      <c r="F192" s="76" t="s">
        <v>67</v>
      </c>
      <c r="G192" s="76" t="s">
        <v>157</v>
      </c>
      <c r="H192" s="76" t="s">
        <v>124</v>
      </c>
      <c r="I192" s="76" t="s">
        <v>276</v>
      </c>
      <c r="J192" s="74" t="s">
        <v>71</v>
      </c>
      <c r="K192" s="76" t="s">
        <v>77</v>
      </c>
      <c r="L192" s="242" t="str">
        <f>IF(ISNONTEXT(VLOOKUP(AimsData[[#This Row],[Student Reference]],Comments!$B$7:$C$5995,2,0)),"",VLOOKUP(AimsData[[#This Row],[Student Reference]],Comments!$B$7:$C$5995,2,0))</f>
        <v/>
      </c>
    </row>
    <row r="193" spans="1:12" x14ac:dyDescent="0.4">
      <c r="A193" s="76" t="s">
        <v>835</v>
      </c>
      <c r="B193" s="77">
        <v>18</v>
      </c>
      <c r="C193" s="76" t="s">
        <v>78</v>
      </c>
      <c r="D193" s="76" t="s">
        <v>79</v>
      </c>
      <c r="E193" s="76">
        <v>2.2000000000000002</v>
      </c>
      <c r="F193" s="76" t="s">
        <v>67</v>
      </c>
      <c r="G193" s="76" t="s">
        <v>143</v>
      </c>
      <c r="H193" s="76" t="s">
        <v>69</v>
      </c>
      <c r="I193" s="76" t="s">
        <v>255</v>
      </c>
      <c r="J193" s="74" t="s">
        <v>104</v>
      </c>
      <c r="K193" s="76" t="s">
        <v>77</v>
      </c>
      <c r="L193" s="242" t="str">
        <f>IF(ISNONTEXT(VLOOKUP(AimsData[[#This Row],[Student Reference]],Comments!$B$7:$C$5995,2,0)),"",VLOOKUP(AimsData[[#This Row],[Student Reference]],Comments!$B$7:$C$5995,2,0))</f>
        <v/>
      </c>
    </row>
    <row r="194" spans="1:12" x14ac:dyDescent="0.4">
      <c r="A194" s="76" t="s">
        <v>836</v>
      </c>
      <c r="B194" s="77">
        <v>18</v>
      </c>
      <c r="C194" s="76" t="s">
        <v>277</v>
      </c>
      <c r="D194" s="76" t="s">
        <v>278</v>
      </c>
      <c r="E194" s="76">
        <v>7.3</v>
      </c>
      <c r="F194" s="76" t="s">
        <v>67</v>
      </c>
      <c r="G194" s="76" t="s">
        <v>90</v>
      </c>
      <c r="H194" s="76" t="s">
        <v>69</v>
      </c>
      <c r="I194" s="76" t="s">
        <v>163</v>
      </c>
      <c r="J194" s="74" t="s">
        <v>71</v>
      </c>
      <c r="K194" s="76" t="s">
        <v>72</v>
      </c>
      <c r="L194" s="242" t="str">
        <f>IF(ISNONTEXT(VLOOKUP(AimsData[[#This Row],[Student Reference]],Comments!$B$7:$C$5995,2,0)),"",VLOOKUP(AimsData[[#This Row],[Student Reference]],Comments!$B$7:$C$5995,2,0))</f>
        <v/>
      </c>
    </row>
    <row r="195" spans="1:12" x14ac:dyDescent="0.4">
      <c r="A195" s="76" t="s">
        <v>836</v>
      </c>
      <c r="B195" s="77">
        <v>18</v>
      </c>
      <c r="C195" s="76" t="s">
        <v>78</v>
      </c>
      <c r="D195" s="76" t="s">
        <v>79</v>
      </c>
      <c r="E195" s="76">
        <v>2.2000000000000002</v>
      </c>
      <c r="F195" s="76" t="s">
        <v>67</v>
      </c>
      <c r="G195" s="76" t="s">
        <v>198</v>
      </c>
      <c r="H195" s="76" t="s">
        <v>279</v>
      </c>
      <c r="I195" s="76" t="s">
        <v>279</v>
      </c>
      <c r="J195" s="74" t="s">
        <v>71</v>
      </c>
      <c r="K195" s="76" t="s">
        <v>77</v>
      </c>
      <c r="L195" s="242" t="str">
        <f>IF(ISNONTEXT(VLOOKUP(AimsData[[#This Row],[Student Reference]],Comments!$B$7:$C$5995,2,0)),"",VLOOKUP(AimsData[[#This Row],[Student Reference]],Comments!$B$7:$C$5995,2,0))</f>
        <v/>
      </c>
    </row>
    <row r="196" spans="1:12" x14ac:dyDescent="0.4">
      <c r="A196" s="76" t="s">
        <v>836</v>
      </c>
      <c r="B196" s="77">
        <v>18</v>
      </c>
      <c r="C196" s="76" t="s">
        <v>81</v>
      </c>
      <c r="D196" s="76" t="s">
        <v>82</v>
      </c>
      <c r="E196" s="76">
        <v>14.1</v>
      </c>
      <c r="F196" s="76" t="s">
        <v>67</v>
      </c>
      <c r="G196" s="76" t="s">
        <v>90</v>
      </c>
      <c r="H196" s="76" t="s">
        <v>111</v>
      </c>
      <c r="I196" s="76" t="s">
        <v>103</v>
      </c>
      <c r="J196" s="74" t="s">
        <v>71</v>
      </c>
      <c r="K196" s="76" t="s">
        <v>77</v>
      </c>
      <c r="L196" s="242" t="str">
        <f>IF(ISNONTEXT(VLOOKUP(AimsData[[#This Row],[Student Reference]],Comments!$B$7:$C$5995,2,0)),"",VLOOKUP(AimsData[[#This Row],[Student Reference]],Comments!$B$7:$C$5995,2,0))</f>
        <v/>
      </c>
    </row>
    <row r="197" spans="1:12" x14ac:dyDescent="0.4">
      <c r="A197" s="76" t="s">
        <v>836</v>
      </c>
      <c r="B197" s="77">
        <v>18</v>
      </c>
      <c r="C197" s="76" t="s">
        <v>86</v>
      </c>
      <c r="D197" s="76" t="s">
        <v>87</v>
      </c>
      <c r="E197" s="76">
        <v>14.2</v>
      </c>
      <c r="F197" s="76" t="s">
        <v>67</v>
      </c>
      <c r="G197" s="76" t="s">
        <v>280</v>
      </c>
      <c r="H197" s="76" t="s">
        <v>69</v>
      </c>
      <c r="I197" s="76" t="s">
        <v>69</v>
      </c>
      <c r="J197" s="74" t="s">
        <v>71</v>
      </c>
      <c r="K197" s="76" t="s">
        <v>77</v>
      </c>
      <c r="L197" s="242" t="str">
        <f>IF(ISNONTEXT(VLOOKUP(AimsData[[#This Row],[Student Reference]],Comments!$B$7:$C$5995,2,0)),"",VLOOKUP(AimsData[[#This Row],[Student Reference]],Comments!$B$7:$C$5995,2,0))</f>
        <v/>
      </c>
    </row>
    <row r="198" spans="1:12" x14ac:dyDescent="0.4">
      <c r="A198" s="76" t="s">
        <v>837</v>
      </c>
      <c r="B198" s="77">
        <v>19</v>
      </c>
      <c r="C198" s="76" t="s">
        <v>281</v>
      </c>
      <c r="D198" s="76" t="s">
        <v>282</v>
      </c>
      <c r="E198" s="76">
        <v>14.1</v>
      </c>
      <c r="F198" s="76" t="s">
        <v>67</v>
      </c>
      <c r="G198" s="76" t="s">
        <v>198</v>
      </c>
      <c r="H198" s="76" t="s">
        <v>69</v>
      </c>
      <c r="I198" s="76" t="s">
        <v>69</v>
      </c>
      <c r="J198" s="74" t="s">
        <v>71</v>
      </c>
      <c r="K198" s="76" t="s">
        <v>77</v>
      </c>
      <c r="L198" s="242" t="str">
        <f>IF(ISNONTEXT(VLOOKUP(AimsData[[#This Row],[Student Reference]],Comments!$B$7:$C$5995,2,0)),"",VLOOKUP(AimsData[[#This Row],[Student Reference]],Comments!$B$7:$C$5995,2,0))</f>
        <v/>
      </c>
    </row>
    <row r="199" spans="1:12" x14ac:dyDescent="0.4">
      <c r="A199" s="76" t="s">
        <v>837</v>
      </c>
      <c r="B199" s="77">
        <v>19</v>
      </c>
      <c r="C199" s="76" t="s">
        <v>283</v>
      </c>
      <c r="D199" s="76" t="s">
        <v>284</v>
      </c>
      <c r="E199" s="76">
        <v>14.1</v>
      </c>
      <c r="F199" s="76" t="s">
        <v>67</v>
      </c>
      <c r="G199" s="76" t="s">
        <v>285</v>
      </c>
      <c r="H199" s="76" t="s">
        <v>69</v>
      </c>
      <c r="I199" s="76" t="s">
        <v>119</v>
      </c>
      <c r="J199" s="74" t="s">
        <v>71</v>
      </c>
      <c r="K199" s="76" t="s">
        <v>77</v>
      </c>
      <c r="L199" s="242" t="str">
        <f>IF(ISNONTEXT(VLOOKUP(AimsData[[#This Row],[Student Reference]],Comments!$B$7:$C$5995,2,0)),"",VLOOKUP(AimsData[[#This Row],[Student Reference]],Comments!$B$7:$C$5995,2,0))</f>
        <v/>
      </c>
    </row>
    <row r="200" spans="1:12" x14ac:dyDescent="0.4">
      <c r="A200" s="76" t="s">
        <v>837</v>
      </c>
      <c r="B200" s="77">
        <v>19</v>
      </c>
      <c r="C200" s="76" t="s">
        <v>213</v>
      </c>
      <c r="D200" s="76" t="s">
        <v>214</v>
      </c>
      <c r="E200" s="76">
        <v>14.1</v>
      </c>
      <c r="F200" s="76" t="s">
        <v>67</v>
      </c>
      <c r="G200" s="76" t="s">
        <v>90</v>
      </c>
      <c r="H200" s="76" t="s">
        <v>69</v>
      </c>
      <c r="I200" s="76" t="s">
        <v>69</v>
      </c>
      <c r="J200" s="74" t="s">
        <v>71</v>
      </c>
      <c r="K200" s="76" t="s">
        <v>72</v>
      </c>
      <c r="L200" s="242" t="str">
        <f>IF(ISNONTEXT(VLOOKUP(AimsData[[#This Row],[Student Reference]],Comments!$B$7:$C$5995,2,0)),"",VLOOKUP(AimsData[[#This Row],[Student Reference]],Comments!$B$7:$C$5995,2,0))</f>
        <v/>
      </c>
    </row>
    <row r="201" spans="1:12" x14ac:dyDescent="0.4">
      <c r="A201" s="76" t="s">
        <v>838</v>
      </c>
      <c r="B201" s="77">
        <v>20</v>
      </c>
      <c r="C201" s="76" t="s">
        <v>286</v>
      </c>
      <c r="D201" s="76" t="s">
        <v>287</v>
      </c>
      <c r="E201" s="76">
        <v>14.1</v>
      </c>
      <c r="F201" s="76" t="s">
        <v>67</v>
      </c>
      <c r="G201" s="76" t="s">
        <v>143</v>
      </c>
      <c r="H201" s="76" t="s">
        <v>190</v>
      </c>
      <c r="I201" s="76" t="s">
        <v>191</v>
      </c>
      <c r="J201" s="74" t="s">
        <v>71</v>
      </c>
      <c r="K201" s="76" t="s">
        <v>77</v>
      </c>
      <c r="L201" s="242" t="str">
        <f>IF(ISNONTEXT(VLOOKUP(AimsData[[#This Row],[Student Reference]],Comments!$B$7:$C$5995,2,0)),"",VLOOKUP(AimsData[[#This Row],[Student Reference]],Comments!$B$7:$C$5995,2,0))</f>
        <v/>
      </c>
    </row>
    <row r="202" spans="1:12" x14ac:dyDescent="0.4">
      <c r="A202" s="76" t="s">
        <v>838</v>
      </c>
      <c r="B202" s="77">
        <v>20</v>
      </c>
      <c r="C202" s="76" t="s">
        <v>187</v>
      </c>
      <c r="D202" s="76" t="s">
        <v>188</v>
      </c>
      <c r="E202" s="76">
        <v>14.1</v>
      </c>
      <c r="F202" s="76" t="s">
        <v>67</v>
      </c>
      <c r="G202" s="76" t="s">
        <v>143</v>
      </c>
      <c r="H202" s="76" t="s">
        <v>190</v>
      </c>
      <c r="I202" s="76" t="s">
        <v>191</v>
      </c>
      <c r="J202" s="74" t="s">
        <v>71</v>
      </c>
      <c r="K202" s="76" t="s">
        <v>72</v>
      </c>
      <c r="L202" s="242" t="str">
        <f>IF(ISNONTEXT(VLOOKUP(AimsData[[#This Row],[Student Reference]],Comments!$B$7:$C$5995,2,0)),"",VLOOKUP(AimsData[[#This Row],[Student Reference]],Comments!$B$7:$C$5995,2,0))</f>
        <v/>
      </c>
    </row>
    <row r="203" spans="1:12" x14ac:dyDescent="0.4">
      <c r="A203" s="76" t="s">
        <v>839</v>
      </c>
      <c r="B203" s="77">
        <v>20</v>
      </c>
      <c r="C203" s="76" t="s">
        <v>78</v>
      </c>
      <c r="D203" s="76" t="s">
        <v>79</v>
      </c>
      <c r="E203" s="76">
        <v>2.2000000000000002</v>
      </c>
      <c r="F203" s="76" t="s">
        <v>67</v>
      </c>
      <c r="G203" s="76" t="s">
        <v>288</v>
      </c>
      <c r="H203" s="76" t="s">
        <v>69</v>
      </c>
      <c r="I203" s="76" t="s">
        <v>289</v>
      </c>
      <c r="J203" s="74" t="s">
        <v>104</v>
      </c>
      <c r="K203" s="76" t="s">
        <v>72</v>
      </c>
      <c r="L203" s="242" t="str">
        <f>IF(ISNONTEXT(VLOOKUP(AimsData[[#This Row],[Student Reference]],Comments!$B$7:$C$5995,2,0)),"",VLOOKUP(AimsData[[#This Row],[Student Reference]],Comments!$B$7:$C$5995,2,0))</f>
        <v/>
      </c>
    </row>
    <row r="204" spans="1:12" x14ac:dyDescent="0.4">
      <c r="A204" s="76" t="s">
        <v>840</v>
      </c>
      <c r="B204" s="77">
        <v>18</v>
      </c>
      <c r="C204" s="76" t="s">
        <v>211</v>
      </c>
      <c r="D204" s="76" t="s">
        <v>212</v>
      </c>
      <c r="E204" s="76">
        <v>14.1</v>
      </c>
      <c r="F204" s="76" t="s">
        <v>67</v>
      </c>
      <c r="G204" s="76" t="s">
        <v>285</v>
      </c>
      <c r="H204" s="76" t="s">
        <v>69</v>
      </c>
      <c r="I204" s="76" t="s">
        <v>155</v>
      </c>
      <c r="J204" s="74" t="s">
        <v>104</v>
      </c>
      <c r="K204" s="76" t="s">
        <v>77</v>
      </c>
      <c r="L204" s="242" t="str">
        <f>IF(ISNONTEXT(VLOOKUP(AimsData[[#This Row],[Student Reference]],Comments!$B$7:$C$5995,2,0)),"",VLOOKUP(AimsData[[#This Row],[Student Reference]],Comments!$B$7:$C$5995,2,0))</f>
        <v/>
      </c>
    </row>
    <row r="205" spans="1:12" x14ac:dyDescent="0.4">
      <c r="A205" s="76" t="s">
        <v>840</v>
      </c>
      <c r="B205" s="77">
        <v>18</v>
      </c>
      <c r="C205" s="76" t="s">
        <v>277</v>
      </c>
      <c r="D205" s="76" t="s">
        <v>278</v>
      </c>
      <c r="E205" s="76">
        <v>7.3</v>
      </c>
      <c r="F205" s="76" t="s">
        <v>67</v>
      </c>
      <c r="G205" s="76" t="s">
        <v>90</v>
      </c>
      <c r="H205" s="76" t="s">
        <v>69</v>
      </c>
      <c r="I205" s="76" t="s">
        <v>155</v>
      </c>
      <c r="J205" s="74" t="s">
        <v>104</v>
      </c>
      <c r="K205" s="76" t="s">
        <v>72</v>
      </c>
      <c r="L205" s="242" t="str">
        <f>IF(ISNONTEXT(VLOOKUP(AimsData[[#This Row],[Student Reference]],Comments!$B$7:$C$5995,2,0)),"",VLOOKUP(AimsData[[#This Row],[Student Reference]],Comments!$B$7:$C$5995,2,0))</f>
        <v/>
      </c>
    </row>
    <row r="206" spans="1:12" x14ac:dyDescent="0.4">
      <c r="A206" s="76" t="s">
        <v>840</v>
      </c>
      <c r="B206" s="77">
        <v>18</v>
      </c>
      <c r="C206" s="76" t="s">
        <v>233</v>
      </c>
      <c r="D206" s="76" t="s">
        <v>234</v>
      </c>
      <c r="E206" s="76">
        <v>14.1</v>
      </c>
      <c r="F206" s="76" t="s">
        <v>67</v>
      </c>
      <c r="G206" s="76" t="s">
        <v>285</v>
      </c>
      <c r="H206" s="76" t="s">
        <v>69</v>
      </c>
      <c r="I206" s="76" t="s">
        <v>80</v>
      </c>
      <c r="J206" s="74" t="s">
        <v>104</v>
      </c>
      <c r="K206" s="76" t="s">
        <v>77</v>
      </c>
      <c r="L206" s="242" t="str">
        <f>IF(ISNONTEXT(VLOOKUP(AimsData[[#This Row],[Student Reference]],Comments!$B$7:$C$5995,2,0)),"",VLOOKUP(AimsData[[#This Row],[Student Reference]],Comments!$B$7:$C$5995,2,0))</f>
        <v/>
      </c>
    </row>
    <row r="207" spans="1:12" x14ac:dyDescent="0.4">
      <c r="A207" s="76" t="s">
        <v>840</v>
      </c>
      <c r="B207" s="77">
        <v>18</v>
      </c>
      <c r="C207" s="76" t="s">
        <v>81</v>
      </c>
      <c r="D207" s="76" t="s">
        <v>82</v>
      </c>
      <c r="E207" s="76">
        <v>14.1</v>
      </c>
      <c r="F207" s="76" t="s">
        <v>67</v>
      </c>
      <c r="G207" s="76" t="s">
        <v>90</v>
      </c>
      <c r="H207" s="76" t="s">
        <v>111</v>
      </c>
      <c r="I207" s="76" t="s">
        <v>103</v>
      </c>
      <c r="J207" s="74" t="s">
        <v>71</v>
      </c>
      <c r="K207" s="76" t="s">
        <v>77</v>
      </c>
      <c r="L207" s="242" t="str">
        <f>IF(ISNONTEXT(VLOOKUP(AimsData[[#This Row],[Student Reference]],Comments!$B$7:$C$5995,2,0)),"",VLOOKUP(AimsData[[#This Row],[Student Reference]],Comments!$B$7:$C$5995,2,0))</f>
        <v/>
      </c>
    </row>
    <row r="208" spans="1:12" x14ac:dyDescent="0.4">
      <c r="A208" s="76" t="s">
        <v>841</v>
      </c>
      <c r="B208" s="77">
        <v>18</v>
      </c>
      <c r="C208" s="76" t="s">
        <v>92</v>
      </c>
      <c r="D208" s="76" t="s">
        <v>93</v>
      </c>
      <c r="E208" s="76">
        <v>1.3</v>
      </c>
      <c r="F208" s="76" t="s">
        <v>67</v>
      </c>
      <c r="G208" s="76" t="s">
        <v>90</v>
      </c>
      <c r="H208" s="76" t="s">
        <v>201</v>
      </c>
      <c r="I208" s="76" t="s">
        <v>201</v>
      </c>
      <c r="J208" s="74" t="s">
        <v>71</v>
      </c>
      <c r="K208" s="76" t="s">
        <v>77</v>
      </c>
      <c r="L208" s="242" t="str">
        <f>IF(ISNONTEXT(VLOOKUP(AimsData[[#This Row],[Student Reference]],Comments!$B$7:$C$5995,2,0)),"",VLOOKUP(AimsData[[#This Row],[Student Reference]],Comments!$B$7:$C$5995,2,0))</f>
        <v/>
      </c>
    </row>
    <row r="209" spans="1:12" x14ac:dyDescent="0.4">
      <c r="A209" s="76" t="s">
        <v>841</v>
      </c>
      <c r="B209" s="77">
        <v>18</v>
      </c>
      <c r="C209" s="76" t="s">
        <v>73</v>
      </c>
      <c r="D209" s="76" t="s">
        <v>74</v>
      </c>
      <c r="E209" s="76">
        <v>12.1</v>
      </c>
      <c r="F209" s="76" t="s">
        <v>67</v>
      </c>
      <c r="G209" s="76" t="s">
        <v>147</v>
      </c>
      <c r="H209" s="76" t="s">
        <v>107</v>
      </c>
      <c r="J209" s="74" t="s">
        <v>161</v>
      </c>
      <c r="K209" s="76" t="s">
        <v>77</v>
      </c>
      <c r="L209" s="242" t="str">
        <f>IF(ISNONTEXT(VLOOKUP(AimsData[[#This Row],[Student Reference]],Comments!$B$7:$C$5995,2,0)),"",VLOOKUP(AimsData[[#This Row],[Student Reference]],Comments!$B$7:$C$5995,2,0))</f>
        <v/>
      </c>
    </row>
    <row r="210" spans="1:12" x14ac:dyDescent="0.4">
      <c r="A210" s="76" t="s">
        <v>841</v>
      </c>
      <c r="B210" s="77">
        <v>18</v>
      </c>
      <c r="C210" s="76" t="s">
        <v>78</v>
      </c>
      <c r="D210" s="76" t="s">
        <v>79</v>
      </c>
      <c r="E210" s="76">
        <v>2.2000000000000002</v>
      </c>
      <c r="F210" s="76" t="s">
        <v>67</v>
      </c>
      <c r="G210" s="76" t="s">
        <v>198</v>
      </c>
      <c r="H210" s="76" t="s">
        <v>107</v>
      </c>
      <c r="J210" s="74" t="s">
        <v>161</v>
      </c>
      <c r="K210" s="76" t="s">
        <v>77</v>
      </c>
      <c r="L210" s="242" t="str">
        <f>IF(ISNONTEXT(VLOOKUP(AimsData[[#This Row],[Student Reference]],Comments!$B$7:$C$5995,2,0)),"",VLOOKUP(AimsData[[#This Row],[Student Reference]],Comments!$B$7:$C$5995,2,0))</f>
        <v/>
      </c>
    </row>
    <row r="211" spans="1:12" x14ac:dyDescent="0.4">
      <c r="A211" s="76" t="s">
        <v>841</v>
      </c>
      <c r="B211" s="77">
        <v>18</v>
      </c>
      <c r="C211" s="76" t="s">
        <v>290</v>
      </c>
      <c r="D211" s="76" t="s">
        <v>291</v>
      </c>
      <c r="E211" s="76">
        <v>1.3</v>
      </c>
      <c r="F211" s="76" t="s">
        <v>67</v>
      </c>
      <c r="G211" s="76" t="s">
        <v>90</v>
      </c>
      <c r="H211" s="76" t="s">
        <v>107</v>
      </c>
      <c r="J211" s="74" t="s">
        <v>161</v>
      </c>
      <c r="K211" s="76" t="s">
        <v>72</v>
      </c>
      <c r="L211" s="242" t="str">
        <f>IF(ISNONTEXT(VLOOKUP(AimsData[[#This Row],[Student Reference]],Comments!$B$7:$C$5995,2,0)),"",VLOOKUP(AimsData[[#This Row],[Student Reference]],Comments!$B$7:$C$5995,2,0))</f>
        <v/>
      </c>
    </row>
    <row r="212" spans="1:12" x14ac:dyDescent="0.4">
      <c r="A212" s="76" t="s">
        <v>841</v>
      </c>
      <c r="B212" s="77">
        <v>18</v>
      </c>
      <c r="C212" s="76" t="s">
        <v>98</v>
      </c>
      <c r="D212" s="76" t="s">
        <v>99</v>
      </c>
      <c r="E212" s="76">
        <v>14.2</v>
      </c>
      <c r="F212" s="76" t="s">
        <v>67</v>
      </c>
      <c r="G212" s="76" t="s">
        <v>255</v>
      </c>
      <c r="H212" s="76" t="s">
        <v>292</v>
      </c>
      <c r="I212" s="76" t="s">
        <v>292</v>
      </c>
      <c r="J212" s="74" t="s">
        <v>71</v>
      </c>
      <c r="K212" s="76" t="s">
        <v>77</v>
      </c>
      <c r="L212" s="242" t="str">
        <f>IF(ISNONTEXT(VLOOKUP(AimsData[[#This Row],[Student Reference]],Comments!$B$7:$C$5995,2,0)),"",VLOOKUP(AimsData[[#This Row],[Student Reference]],Comments!$B$7:$C$5995,2,0))</f>
        <v/>
      </c>
    </row>
    <row r="213" spans="1:12" x14ac:dyDescent="0.4">
      <c r="A213" s="76" t="s">
        <v>842</v>
      </c>
      <c r="B213" s="77">
        <v>18</v>
      </c>
      <c r="C213" s="76" t="s">
        <v>73</v>
      </c>
      <c r="D213" s="76" t="s">
        <v>74</v>
      </c>
      <c r="E213" s="76">
        <v>12.1</v>
      </c>
      <c r="F213" s="76" t="s">
        <v>67</v>
      </c>
      <c r="G213" s="76" t="s">
        <v>293</v>
      </c>
      <c r="H213" s="76" t="s">
        <v>69</v>
      </c>
      <c r="I213" s="76" t="s">
        <v>294</v>
      </c>
      <c r="J213" s="74" t="s">
        <v>104</v>
      </c>
      <c r="K213" s="76" t="s">
        <v>77</v>
      </c>
      <c r="L213" s="242" t="str">
        <f>IF(ISNONTEXT(VLOOKUP(AimsData[[#This Row],[Student Reference]],Comments!$B$7:$C$5995,2,0)),"",VLOOKUP(AimsData[[#This Row],[Student Reference]],Comments!$B$7:$C$5995,2,0))</f>
        <v/>
      </c>
    </row>
    <row r="214" spans="1:12" x14ac:dyDescent="0.4">
      <c r="A214" s="76" t="s">
        <v>842</v>
      </c>
      <c r="B214" s="77">
        <v>18</v>
      </c>
      <c r="C214" s="76" t="s">
        <v>78</v>
      </c>
      <c r="D214" s="76" t="s">
        <v>79</v>
      </c>
      <c r="E214" s="76">
        <v>2.2000000000000002</v>
      </c>
      <c r="F214" s="76" t="s">
        <v>67</v>
      </c>
      <c r="G214" s="76" t="s">
        <v>295</v>
      </c>
      <c r="H214" s="76" t="s">
        <v>69</v>
      </c>
      <c r="I214" s="76" t="s">
        <v>296</v>
      </c>
      <c r="J214" s="74" t="s">
        <v>104</v>
      </c>
      <c r="K214" s="76" t="s">
        <v>77</v>
      </c>
      <c r="L214" s="242" t="str">
        <f>IF(ISNONTEXT(VLOOKUP(AimsData[[#This Row],[Student Reference]],Comments!$B$7:$C$5995,2,0)),"",VLOOKUP(AimsData[[#This Row],[Student Reference]],Comments!$B$7:$C$5995,2,0))</f>
        <v/>
      </c>
    </row>
    <row r="215" spans="1:12" x14ac:dyDescent="0.4">
      <c r="A215" s="76" t="s">
        <v>842</v>
      </c>
      <c r="B215" s="77">
        <v>18</v>
      </c>
      <c r="C215" s="76" t="s">
        <v>199</v>
      </c>
      <c r="D215" s="76" t="s">
        <v>200</v>
      </c>
      <c r="E215" s="76">
        <v>3.3</v>
      </c>
      <c r="F215" s="76" t="s">
        <v>67</v>
      </c>
      <c r="G215" s="76" t="s">
        <v>297</v>
      </c>
      <c r="H215" s="76" t="s">
        <v>69</v>
      </c>
      <c r="I215" s="76" t="s">
        <v>294</v>
      </c>
      <c r="J215" s="74" t="s">
        <v>104</v>
      </c>
      <c r="K215" s="76" t="s">
        <v>72</v>
      </c>
      <c r="L215" s="242" t="str">
        <f>IF(ISNONTEXT(VLOOKUP(AimsData[[#This Row],[Student Reference]],Comments!$B$7:$C$5995,2,0)),"",VLOOKUP(AimsData[[#This Row],[Student Reference]],Comments!$B$7:$C$5995,2,0))</f>
        <v/>
      </c>
    </row>
    <row r="216" spans="1:12" x14ac:dyDescent="0.4">
      <c r="A216" s="76" t="s">
        <v>842</v>
      </c>
      <c r="B216" s="77">
        <v>18</v>
      </c>
      <c r="C216" s="76" t="s">
        <v>98</v>
      </c>
      <c r="D216" s="76" t="s">
        <v>99</v>
      </c>
      <c r="E216" s="76">
        <v>14.2</v>
      </c>
      <c r="F216" s="76" t="s">
        <v>67</v>
      </c>
      <c r="G216" s="76" t="s">
        <v>298</v>
      </c>
      <c r="H216" s="76" t="s">
        <v>69</v>
      </c>
      <c r="I216" s="76" t="s">
        <v>299</v>
      </c>
      <c r="J216" s="74" t="s">
        <v>104</v>
      </c>
      <c r="K216" s="76" t="s">
        <v>77</v>
      </c>
      <c r="L216" s="242" t="str">
        <f>IF(ISNONTEXT(VLOOKUP(AimsData[[#This Row],[Student Reference]],Comments!$B$7:$C$5995,2,0)),"",VLOOKUP(AimsData[[#This Row],[Student Reference]],Comments!$B$7:$C$5995,2,0))</f>
        <v/>
      </c>
    </row>
    <row r="217" spans="1:12" x14ac:dyDescent="0.4">
      <c r="A217" s="76" t="s">
        <v>843</v>
      </c>
      <c r="B217" s="77">
        <v>18</v>
      </c>
      <c r="C217" s="76" t="s">
        <v>78</v>
      </c>
      <c r="D217" s="76" t="s">
        <v>79</v>
      </c>
      <c r="E217" s="76">
        <v>2.2000000000000002</v>
      </c>
      <c r="F217" s="76" t="s">
        <v>67</v>
      </c>
      <c r="G217" s="76" t="s">
        <v>300</v>
      </c>
      <c r="H217" s="76" t="s">
        <v>69</v>
      </c>
      <c r="I217" s="76" t="s">
        <v>191</v>
      </c>
      <c r="J217" s="74" t="s">
        <v>71</v>
      </c>
      <c r="K217" s="76" t="s">
        <v>72</v>
      </c>
      <c r="L217" s="242" t="str">
        <f>IF(ISNONTEXT(VLOOKUP(AimsData[[#This Row],[Student Reference]],Comments!$B$7:$C$5995,2,0)),"",VLOOKUP(AimsData[[#This Row],[Student Reference]],Comments!$B$7:$C$5995,2,0))</f>
        <v/>
      </c>
    </row>
    <row r="218" spans="1:12" x14ac:dyDescent="0.4">
      <c r="A218" s="76" t="s">
        <v>844</v>
      </c>
      <c r="B218" s="77">
        <v>18</v>
      </c>
      <c r="C218" s="76" t="s">
        <v>211</v>
      </c>
      <c r="D218" s="76" t="s">
        <v>212</v>
      </c>
      <c r="E218" s="76">
        <v>14.1</v>
      </c>
      <c r="F218" s="76" t="s">
        <v>67</v>
      </c>
      <c r="G218" s="76" t="s">
        <v>198</v>
      </c>
      <c r="H218" s="76" t="s">
        <v>227</v>
      </c>
      <c r="I218" s="76" t="s">
        <v>148</v>
      </c>
      <c r="J218" s="74" t="s">
        <v>104</v>
      </c>
      <c r="K218" s="76" t="s">
        <v>77</v>
      </c>
      <c r="L218" s="242" t="str">
        <f>IF(ISNONTEXT(VLOOKUP(AimsData[[#This Row],[Student Reference]],Comments!$B$7:$C$5995,2,0)),"",VLOOKUP(AimsData[[#This Row],[Student Reference]],Comments!$B$7:$C$5995,2,0))</f>
        <v/>
      </c>
    </row>
    <row r="219" spans="1:12" x14ac:dyDescent="0.4">
      <c r="A219" s="76" t="s">
        <v>844</v>
      </c>
      <c r="B219" s="77">
        <v>18</v>
      </c>
      <c r="C219" s="76" t="s">
        <v>233</v>
      </c>
      <c r="D219" s="76" t="s">
        <v>234</v>
      </c>
      <c r="E219" s="76">
        <v>14.1</v>
      </c>
      <c r="F219" s="76" t="s">
        <v>67</v>
      </c>
      <c r="G219" s="76" t="s">
        <v>198</v>
      </c>
      <c r="H219" s="76" t="s">
        <v>227</v>
      </c>
      <c r="I219" s="76" t="s">
        <v>148</v>
      </c>
      <c r="J219" s="74" t="s">
        <v>104</v>
      </c>
      <c r="K219" s="76" t="s">
        <v>77</v>
      </c>
      <c r="L219" s="242" t="str">
        <f>IF(ISNONTEXT(VLOOKUP(AimsData[[#This Row],[Student Reference]],Comments!$B$7:$C$5995,2,0)),"",VLOOKUP(AimsData[[#This Row],[Student Reference]],Comments!$B$7:$C$5995,2,0))</f>
        <v/>
      </c>
    </row>
    <row r="220" spans="1:12" x14ac:dyDescent="0.4">
      <c r="A220" s="76" t="s">
        <v>844</v>
      </c>
      <c r="B220" s="77">
        <v>18</v>
      </c>
      <c r="C220" s="76" t="s">
        <v>229</v>
      </c>
      <c r="D220" s="76" t="s">
        <v>230</v>
      </c>
      <c r="E220" s="76">
        <v>14.1</v>
      </c>
      <c r="F220" s="76" t="s">
        <v>67</v>
      </c>
      <c r="G220" s="76" t="s">
        <v>90</v>
      </c>
      <c r="H220" s="76" t="s">
        <v>69</v>
      </c>
      <c r="I220" s="76" t="s">
        <v>228</v>
      </c>
      <c r="J220" s="74" t="s">
        <v>71</v>
      </c>
      <c r="K220" s="76" t="s">
        <v>72</v>
      </c>
      <c r="L220" s="242" t="str">
        <f>IF(ISNONTEXT(VLOOKUP(AimsData[[#This Row],[Student Reference]],Comments!$B$7:$C$5995,2,0)),"",VLOOKUP(AimsData[[#This Row],[Student Reference]],Comments!$B$7:$C$5995,2,0))</f>
        <v/>
      </c>
    </row>
    <row r="221" spans="1:12" x14ac:dyDescent="0.4">
      <c r="A221" s="76" t="s">
        <v>844</v>
      </c>
      <c r="B221" s="77">
        <v>18</v>
      </c>
      <c r="C221" s="76" t="s">
        <v>98</v>
      </c>
      <c r="D221" s="76" t="s">
        <v>99</v>
      </c>
      <c r="E221" s="76">
        <v>14.2</v>
      </c>
      <c r="F221" s="76" t="s">
        <v>67</v>
      </c>
      <c r="G221" s="76" t="s">
        <v>90</v>
      </c>
      <c r="H221" s="76" t="s">
        <v>69</v>
      </c>
      <c r="I221" s="76" t="s">
        <v>69</v>
      </c>
      <c r="J221" s="74" t="s">
        <v>71</v>
      </c>
      <c r="K221" s="76" t="s">
        <v>77</v>
      </c>
      <c r="L221" s="242" t="str">
        <f>IF(ISNONTEXT(VLOOKUP(AimsData[[#This Row],[Student Reference]],Comments!$B$7:$C$5995,2,0)),"",VLOOKUP(AimsData[[#This Row],[Student Reference]],Comments!$B$7:$C$5995,2,0))</f>
        <v/>
      </c>
    </row>
    <row r="222" spans="1:12" x14ac:dyDescent="0.4">
      <c r="A222" s="76" t="s">
        <v>845</v>
      </c>
      <c r="B222" s="77">
        <v>18</v>
      </c>
      <c r="C222" s="76" t="s">
        <v>301</v>
      </c>
      <c r="D222" s="76" t="s">
        <v>302</v>
      </c>
      <c r="E222" s="76">
        <v>4.3</v>
      </c>
      <c r="F222" s="76" t="s">
        <v>160</v>
      </c>
      <c r="G222" s="76" t="s">
        <v>90</v>
      </c>
      <c r="H222" s="76" t="s">
        <v>69</v>
      </c>
      <c r="I222" s="76" t="s">
        <v>69</v>
      </c>
      <c r="J222" s="74" t="s">
        <v>71</v>
      </c>
      <c r="K222" s="76" t="s">
        <v>72</v>
      </c>
      <c r="L222" s="242" t="str">
        <f>IF(ISNONTEXT(VLOOKUP(AimsData[[#This Row],[Student Reference]],Comments!$B$7:$C$5995,2,0)),"",VLOOKUP(AimsData[[#This Row],[Student Reference]],Comments!$B$7:$C$5995,2,0))</f>
        <v/>
      </c>
    </row>
    <row r="223" spans="1:12" x14ac:dyDescent="0.4">
      <c r="A223" s="76" t="s">
        <v>845</v>
      </c>
      <c r="B223" s="77">
        <v>18</v>
      </c>
      <c r="C223" s="76" t="s">
        <v>73</v>
      </c>
      <c r="D223" s="76" t="s">
        <v>74</v>
      </c>
      <c r="E223" s="76">
        <v>12.1</v>
      </c>
      <c r="F223" s="76" t="s">
        <v>67</v>
      </c>
      <c r="G223" s="76" t="s">
        <v>198</v>
      </c>
      <c r="H223" s="76" t="s">
        <v>69</v>
      </c>
      <c r="I223" s="76" t="s">
        <v>102</v>
      </c>
      <c r="J223" s="74" t="s">
        <v>71</v>
      </c>
      <c r="K223" s="76" t="s">
        <v>77</v>
      </c>
      <c r="L223" s="242" t="str">
        <f>IF(ISNONTEXT(VLOOKUP(AimsData[[#This Row],[Student Reference]],Comments!$B$7:$C$5995,2,0)),"",VLOOKUP(AimsData[[#This Row],[Student Reference]],Comments!$B$7:$C$5995,2,0))</f>
        <v/>
      </c>
    </row>
    <row r="224" spans="1:12" x14ac:dyDescent="0.4">
      <c r="A224" s="76" t="s">
        <v>845</v>
      </c>
      <c r="B224" s="77">
        <v>18</v>
      </c>
      <c r="C224" s="76" t="s">
        <v>78</v>
      </c>
      <c r="D224" s="76" t="s">
        <v>79</v>
      </c>
      <c r="E224" s="76">
        <v>2.2000000000000002</v>
      </c>
      <c r="F224" s="76" t="s">
        <v>67</v>
      </c>
      <c r="G224" s="76" t="s">
        <v>198</v>
      </c>
      <c r="H224" s="76" t="s">
        <v>69</v>
      </c>
      <c r="I224" s="76" t="s">
        <v>240</v>
      </c>
      <c r="J224" s="74" t="s">
        <v>71</v>
      </c>
      <c r="K224" s="76" t="s">
        <v>77</v>
      </c>
      <c r="L224" s="242" t="str">
        <f>IF(ISNONTEXT(VLOOKUP(AimsData[[#This Row],[Student Reference]],Comments!$B$7:$C$5995,2,0)),"",VLOOKUP(AimsData[[#This Row],[Student Reference]],Comments!$B$7:$C$5995,2,0))</f>
        <v/>
      </c>
    </row>
    <row r="225" spans="1:12" x14ac:dyDescent="0.4">
      <c r="A225" s="76" t="s">
        <v>845</v>
      </c>
      <c r="B225" s="77">
        <v>18</v>
      </c>
      <c r="C225" s="76" t="s">
        <v>98</v>
      </c>
      <c r="D225" s="76" t="s">
        <v>99</v>
      </c>
      <c r="E225" s="76">
        <v>14.2</v>
      </c>
      <c r="F225" s="76" t="s">
        <v>67</v>
      </c>
      <c r="G225" s="76" t="s">
        <v>90</v>
      </c>
      <c r="H225" s="76" t="s">
        <v>69</v>
      </c>
      <c r="I225" s="76" t="s">
        <v>69</v>
      </c>
      <c r="J225" s="74" t="s">
        <v>71</v>
      </c>
      <c r="K225" s="76" t="s">
        <v>77</v>
      </c>
      <c r="L225" s="242" t="str">
        <f>IF(ISNONTEXT(VLOOKUP(AimsData[[#This Row],[Student Reference]],Comments!$B$7:$C$5995,2,0)),"",VLOOKUP(AimsData[[#This Row],[Student Reference]],Comments!$B$7:$C$5995,2,0))</f>
        <v/>
      </c>
    </row>
    <row r="226" spans="1:12" x14ac:dyDescent="0.4">
      <c r="A226" s="76" t="s">
        <v>846</v>
      </c>
      <c r="B226" s="77">
        <v>19</v>
      </c>
      <c r="C226" s="76" t="s">
        <v>303</v>
      </c>
      <c r="D226" s="76" t="s">
        <v>304</v>
      </c>
      <c r="E226" s="76">
        <v>9.1</v>
      </c>
      <c r="F226" s="76" t="s">
        <v>67</v>
      </c>
      <c r="G226" s="76" t="s">
        <v>143</v>
      </c>
      <c r="H226" s="76" t="s">
        <v>190</v>
      </c>
      <c r="I226" s="76" t="s">
        <v>124</v>
      </c>
      <c r="J226" s="74" t="s">
        <v>71</v>
      </c>
      <c r="K226" s="76" t="s">
        <v>72</v>
      </c>
      <c r="L226" s="242" t="str">
        <f>IF(ISNONTEXT(VLOOKUP(AimsData[[#This Row],[Student Reference]],Comments!$B$7:$C$5995,2,0)),"",VLOOKUP(AimsData[[#This Row],[Student Reference]],Comments!$B$7:$C$5995,2,0))</f>
        <v/>
      </c>
    </row>
    <row r="227" spans="1:12" x14ac:dyDescent="0.4">
      <c r="A227" s="76" t="s">
        <v>847</v>
      </c>
      <c r="B227" s="77">
        <v>19</v>
      </c>
      <c r="C227" s="76" t="s">
        <v>140</v>
      </c>
      <c r="D227" s="76" t="s">
        <v>141</v>
      </c>
      <c r="E227" s="76">
        <v>3.1</v>
      </c>
      <c r="F227" s="76" t="s">
        <v>67</v>
      </c>
      <c r="G227" s="76" t="s">
        <v>143</v>
      </c>
      <c r="H227" s="76" t="s">
        <v>190</v>
      </c>
      <c r="I227" s="76" t="s">
        <v>190</v>
      </c>
      <c r="J227" s="74" t="s">
        <v>71</v>
      </c>
      <c r="K227" s="76" t="s">
        <v>72</v>
      </c>
      <c r="L227" s="242" t="str">
        <f>IF(ISNONTEXT(VLOOKUP(AimsData[[#This Row],[Student Reference]],Comments!$B$7:$C$5995,2,0)),"",VLOOKUP(AimsData[[#This Row],[Student Reference]],Comments!$B$7:$C$5995,2,0))</f>
        <v/>
      </c>
    </row>
    <row r="228" spans="1:12" x14ac:dyDescent="0.4">
      <c r="A228" s="76" t="s">
        <v>847</v>
      </c>
      <c r="B228" s="77">
        <v>19</v>
      </c>
      <c r="C228" s="76" t="s">
        <v>73</v>
      </c>
      <c r="D228" s="76" t="s">
        <v>74</v>
      </c>
      <c r="E228" s="76">
        <v>12.1</v>
      </c>
      <c r="F228" s="76" t="s">
        <v>67</v>
      </c>
      <c r="G228" s="76" t="s">
        <v>143</v>
      </c>
      <c r="H228" s="76" t="s">
        <v>69</v>
      </c>
      <c r="I228" s="76" t="s">
        <v>102</v>
      </c>
      <c r="J228" s="74" t="s">
        <v>71</v>
      </c>
      <c r="K228" s="76" t="s">
        <v>77</v>
      </c>
      <c r="L228" s="242" t="str">
        <f>IF(ISNONTEXT(VLOOKUP(AimsData[[#This Row],[Student Reference]],Comments!$B$7:$C$5995,2,0)),"",VLOOKUP(AimsData[[#This Row],[Student Reference]],Comments!$B$7:$C$5995,2,0))</f>
        <v/>
      </c>
    </row>
    <row r="229" spans="1:12" x14ac:dyDescent="0.4">
      <c r="A229" s="76" t="s">
        <v>847</v>
      </c>
      <c r="B229" s="77">
        <v>19</v>
      </c>
      <c r="C229" s="76" t="s">
        <v>98</v>
      </c>
      <c r="D229" s="76" t="s">
        <v>99</v>
      </c>
      <c r="E229" s="76">
        <v>14.2</v>
      </c>
      <c r="F229" s="76" t="s">
        <v>67</v>
      </c>
      <c r="G229" s="76" t="s">
        <v>209</v>
      </c>
      <c r="H229" s="76" t="s">
        <v>210</v>
      </c>
      <c r="I229" s="76" t="s">
        <v>210</v>
      </c>
      <c r="J229" s="74" t="s">
        <v>71</v>
      </c>
      <c r="K229" s="76" t="s">
        <v>77</v>
      </c>
      <c r="L229" s="242" t="str">
        <f>IF(ISNONTEXT(VLOOKUP(AimsData[[#This Row],[Student Reference]],Comments!$B$7:$C$5995,2,0)),"",VLOOKUP(AimsData[[#This Row],[Student Reference]],Comments!$B$7:$C$5995,2,0))</f>
        <v/>
      </c>
    </row>
    <row r="230" spans="1:12" x14ac:dyDescent="0.4">
      <c r="A230" s="76" t="s">
        <v>848</v>
      </c>
      <c r="B230" s="77">
        <v>19</v>
      </c>
      <c r="C230" s="76" t="s">
        <v>92</v>
      </c>
      <c r="D230" s="76" t="s">
        <v>93</v>
      </c>
      <c r="E230" s="76">
        <v>1.3</v>
      </c>
      <c r="F230" s="76" t="s">
        <v>67</v>
      </c>
      <c r="G230" s="76" t="s">
        <v>305</v>
      </c>
      <c r="H230" s="76" t="s">
        <v>306</v>
      </c>
      <c r="I230" s="76" t="s">
        <v>306</v>
      </c>
      <c r="J230" s="74" t="s">
        <v>71</v>
      </c>
      <c r="K230" s="76" t="s">
        <v>77</v>
      </c>
      <c r="L230" s="242" t="str">
        <f>IF(ISNONTEXT(VLOOKUP(AimsData[[#This Row],[Student Reference]],Comments!$B$7:$C$5995,2,0)),"",VLOOKUP(AimsData[[#This Row],[Student Reference]],Comments!$B$7:$C$5995,2,0))</f>
        <v/>
      </c>
    </row>
    <row r="231" spans="1:12" x14ac:dyDescent="0.4">
      <c r="A231" s="76" t="s">
        <v>848</v>
      </c>
      <c r="B231" s="77">
        <v>19</v>
      </c>
      <c r="C231" s="76" t="s">
        <v>78</v>
      </c>
      <c r="D231" s="76" t="s">
        <v>79</v>
      </c>
      <c r="E231" s="76">
        <v>2.2000000000000002</v>
      </c>
      <c r="F231" s="76" t="s">
        <v>67</v>
      </c>
      <c r="G231" s="76" t="s">
        <v>143</v>
      </c>
      <c r="H231" s="76" t="s">
        <v>69</v>
      </c>
      <c r="I231" s="76" t="s">
        <v>69</v>
      </c>
      <c r="J231" s="74" t="s">
        <v>71</v>
      </c>
      <c r="K231" s="76" t="s">
        <v>77</v>
      </c>
      <c r="L231" s="242" t="str">
        <f>IF(ISNONTEXT(VLOOKUP(AimsData[[#This Row],[Student Reference]],Comments!$B$7:$C$5995,2,0)),"",VLOOKUP(AimsData[[#This Row],[Student Reference]],Comments!$B$7:$C$5995,2,0))</f>
        <v/>
      </c>
    </row>
    <row r="232" spans="1:12" x14ac:dyDescent="0.4">
      <c r="A232" s="76" t="s">
        <v>848</v>
      </c>
      <c r="B232" s="77">
        <v>19</v>
      </c>
      <c r="C232" s="76" t="s">
        <v>290</v>
      </c>
      <c r="D232" s="76" t="s">
        <v>291</v>
      </c>
      <c r="E232" s="76">
        <v>1.3</v>
      </c>
      <c r="F232" s="76" t="s">
        <v>67</v>
      </c>
      <c r="G232" s="76" t="s">
        <v>143</v>
      </c>
      <c r="H232" s="76" t="s">
        <v>124</v>
      </c>
      <c r="I232" s="76" t="s">
        <v>124</v>
      </c>
      <c r="J232" s="74" t="s">
        <v>71</v>
      </c>
      <c r="K232" s="76" t="s">
        <v>72</v>
      </c>
      <c r="L232" s="242" t="str">
        <f>IF(ISNONTEXT(VLOOKUP(AimsData[[#This Row],[Student Reference]],Comments!$B$7:$C$5995,2,0)),"",VLOOKUP(AimsData[[#This Row],[Student Reference]],Comments!$B$7:$C$5995,2,0))</f>
        <v/>
      </c>
    </row>
    <row r="233" spans="1:12" x14ac:dyDescent="0.4">
      <c r="A233" s="76" t="s">
        <v>849</v>
      </c>
      <c r="B233" s="77">
        <v>19</v>
      </c>
      <c r="C233" s="76" t="s">
        <v>158</v>
      </c>
      <c r="D233" s="76" t="s">
        <v>159</v>
      </c>
      <c r="E233" s="76">
        <v>6.1</v>
      </c>
      <c r="F233" s="76" t="s">
        <v>160</v>
      </c>
      <c r="G233" s="76" t="s">
        <v>143</v>
      </c>
      <c r="H233" s="76" t="s">
        <v>69</v>
      </c>
      <c r="I233" s="76" t="s">
        <v>240</v>
      </c>
      <c r="J233" s="74" t="s">
        <v>71</v>
      </c>
      <c r="K233" s="76" t="s">
        <v>72</v>
      </c>
      <c r="L233" s="242" t="str">
        <f>IF(ISNONTEXT(VLOOKUP(AimsData[[#This Row],[Student Reference]],Comments!$B$7:$C$5995,2,0)),"",VLOOKUP(AimsData[[#This Row],[Student Reference]],Comments!$B$7:$C$5995,2,0))</f>
        <v/>
      </c>
    </row>
    <row r="234" spans="1:12" x14ac:dyDescent="0.4">
      <c r="A234" s="76" t="s">
        <v>849</v>
      </c>
      <c r="B234" s="77">
        <v>19</v>
      </c>
      <c r="C234" s="76" t="s">
        <v>81</v>
      </c>
      <c r="D234" s="76" t="s">
        <v>82</v>
      </c>
      <c r="E234" s="76">
        <v>14.1</v>
      </c>
      <c r="F234" s="76" t="s">
        <v>67</v>
      </c>
      <c r="G234" s="76" t="s">
        <v>90</v>
      </c>
      <c r="H234" s="76" t="s">
        <v>157</v>
      </c>
      <c r="I234" s="76" t="s">
        <v>157</v>
      </c>
      <c r="J234" s="74" t="s">
        <v>71</v>
      </c>
      <c r="K234" s="76" t="s">
        <v>77</v>
      </c>
      <c r="L234" s="242" t="str">
        <f>IF(ISNONTEXT(VLOOKUP(AimsData[[#This Row],[Student Reference]],Comments!$B$7:$C$5995,2,0)),"",VLOOKUP(AimsData[[#This Row],[Student Reference]],Comments!$B$7:$C$5995,2,0))</f>
        <v/>
      </c>
    </row>
    <row r="235" spans="1:12" x14ac:dyDescent="0.4">
      <c r="A235" s="76" t="s">
        <v>849</v>
      </c>
      <c r="B235" s="77">
        <v>19</v>
      </c>
      <c r="C235" s="76" t="s">
        <v>98</v>
      </c>
      <c r="D235" s="76" t="s">
        <v>99</v>
      </c>
      <c r="E235" s="76">
        <v>14.2</v>
      </c>
      <c r="F235" s="76" t="s">
        <v>67</v>
      </c>
      <c r="G235" s="76" t="s">
        <v>90</v>
      </c>
      <c r="H235" s="76" t="s">
        <v>69</v>
      </c>
      <c r="I235" s="76" t="s">
        <v>69</v>
      </c>
      <c r="J235" s="74" t="s">
        <v>71</v>
      </c>
      <c r="K235" s="76" t="s">
        <v>77</v>
      </c>
      <c r="L235" s="242" t="str">
        <f>IF(ISNONTEXT(VLOOKUP(AimsData[[#This Row],[Student Reference]],Comments!$B$7:$C$5995,2,0)),"",VLOOKUP(AimsData[[#This Row],[Student Reference]],Comments!$B$7:$C$5995,2,0))</f>
        <v/>
      </c>
    </row>
    <row r="236" spans="1:12" x14ac:dyDescent="0.4">
      <c r="A236" s="76" t="s">
        <v>850</v>
      </c>
      <c r="B236" s="77">
        <v>19</v>
      </c>
      <c r="C236" s="76" t="s">
        <v>307</v>
      </c>
      <c r="D236" s="76" t="s">
        <v>308</v>
      </c>
      <c r="E236" s="76">
        <v>15.1</v>
      </c>
      <c r="F236" s="76" t="s">
        <v>67</v>
      </c>
      <c r="G236" s="76" t="s">
        <v>143</v>
      </c>
      <c r="H236" s="76" t="s">
        <v>309</v>
      </c>
      <c r="I236" s="76" t="s">
        <v>310</v>
      </c>
      <c r="J236" s="74" t="s">
        <v>71</v>
      </c>
      <c r="K236" s="76" t="s">
        <v>72</v>
      </c>
      <c r="L236" s="242" t="str">
        <f>IF(ISNONTEXT(VLOOKUP(AimsData[[#This Row],[Student Reference]],Comments!$B$7:$C$5995,2,0)),"",VLOOKUP(AimsData[[#This Row],[Student Reference]],Comments!$B$7:$C$5995,2,0))</f>
        <v/>
      </c>
    </row>
    <row r="237" spans="1:12" x14ac:dyDescent="0.4">
      <c r="A237" s="76" t="s">
        <v>851</v>
      </c>
      <c r="B237" s="77">
        <v>19</v>
      </c>
      <c r="C237" s="76" t="s">
        <v>73</v>
      </c>
      <c r="D237" s="76" t="s">
        <v>74</v>
      </c>
      <c r="E237" s="76">
        <v>12.1</v>
      </c>
      <c r="F237" s="76" t="s">
        <v>67</v>
      </c>
      <c r="G237" s="76" t="s">
        <v>143</v>
      </c>
      <c r="H237" s="76" t="s">
        <v>69</v>
      </c>
      <c r="I237" s="76" t="s">
        <v>148</v>
      </c>
      <c r="J237" s="74" t="s">
        <v>71</v>
      </c>
      <c r="K237" s="76" t="s">
        <v>77</v>
      </c>
      <c r="L237" s="242" t="str">
        <f>IF(ISNONTEXT(VLOOKUP(AimsData[[#This Row],[Student Reference]],Comments!$B$7:$C$5995,2,0)),"",VLOOKUP(AimsData[[#This Row],[Student Reference]],Comments!$B$7:$C$5995,2,0))</f>
        <v/>
      </c>
    </row>
    <row r="238" spans="1:12" x14ac:dyDescent="0.4">
      <c r="A238" s="76" t="s">
        <v>851</v>
      </c>
      <c r="B238" s="77">
        <v>19</v>
      </c>
      <c r="C238" s="76" t="s">
        <v>290</v>
      </c>
      <c r="D238" s="76" t="s">
        <v>291</v>
      </c>
      <c r="E238" s="76">
        <v>1.3</v>
      </c>
      <c r="F238" s="76" t="s">
        <v>67</v>
      </c>
      <c r="G238" s="76" t="s">
        <v>143</v>
      </c>
      <c r="H238" s="76" t="s">
        <v>124</v>
      </c>
      <c r="I238" s="76" t="s">
        <v>124</v>
      </c>
      <c r="J238" s="74" t="s">
        <v>71</v>
      </c>
      <c r="K238" s="76" t="s">
        <v>72</v>
      </c>
      <c r="L238" s="242" t="str">
        <f>IF(ISNONTEXT(VLOOKUP(AimsData[[#This Row],[Student Reference]],Comments!$B$7:$C$5995,2,0)),"",VLOOKUP(AimsData[[#This Row],[Student Reference]],Comments!$B$7:$C$5995,2,0))</f>
        <v/>
      </c>
    </row>
    <row r="239" spans="1:12" x14ac:dyDescent="0.4">
      <c r="A239" s="76" t="s">
        <v>852</v>
      </c>
      <c r="B239" s="77">
        <v>19</v>
      </c>
      <c r="C239" s="76" t="s">
        <v>303</v>
      </c>
      <c r="D239" s="76" t="s">
        <v>304</v>
      </c>
      <c r="E239" s="76">
        <v>9.1</v>
      </c>
      <c r="F239" s="76" t="s">
        <v>67</v>
      </c>
      <c r="G239" s="76" t="s">
        <v>143</v>
      </c>
      <c r="H239" s="76" t="s">
        <v>190</v>
      </c>
      <c r="I239" s="76" t="s">
        <v>124</v>
      </c>
      <c r="J239" s="74" t="s">
        <v>71</v>
      </c>
      <c r="K239" s="76" t="s">
        <v>72</v>
      </c>
      <c r="L239" s="242" t="str">
        <f>IF(ISNONTEXT(VLOOKUP(AimsData[[#This Row],[Student Reference]],Comments!$B$7:$C$5995,2,0)),"",VLOOKUP(AimsData[[#This Row],[Student Reference]],Comments!$B$7:$C$5995,2,0))</f>
        <v/>
      </c>
    </row>
    <row r="240" spans="1:12" x14ac:dyDescent="0.4">
      <c r="A240" s="76" t="s">
        <v>852</v>
      </c>
      <c r="B240" s="77">
        <v>19</v>
      </c>
      <c r="C240" s="76" t="s">
        <v>78</v>
      </c>
      <c r="D240" s="76" t="s">
        <v>79</v>
      </c>
      <c r="E240" s="76">
        <v>2.2000000000000002</v>
      </c>
      <c r="F240" s="76" t="s">
        <v>67</v>
      </c>
      <c r="G240" s="76" t="s">
        <v>143</v>
      </c>
      <c r="H240" s="76" t="s">
        <v>69</v>
      </c>
      <c r="I240" s="76" t="s">
        <v>311</v>
      </c>
      <c r="J240" s="74" t="s">
        <v>71</v>
      </c>
      <c r="K240" s="76" t="s">
        <v>77</v>
      </c>
      <c r="L240" s="242" t="str">
        <f>IF(ISNONTEXT(VLOOKUP(AimsData[[#This Row],[Student Reference]],Comments!$B$7:$C$5995,2,0)),"",VLOOKUP(AimsData[[#This Row],[Student Reference]],Comments!$B$7:$C$5995,2,0))</f>
        <v/>
      </c>
    </row>
    <row r="241" spans="1:12" x14ac:dyDescent="0.4">
      <c r="A241" s="76" t="s">
        <v>853</v>
      </c>
      <c r="B241" s="77">
        <v>19</v>
      </c>
      <c r="C241" s="76" t="s">
        <v>78</v>
      </c>
      <c r="D241" s="76" t="s">
        <v>79</v>
      </c>
      <c r="E241" s="76">
        <v>2.2000000000000002</v>
      </c>
      <c r="F241" s="76" t="s">
        <v>67</v>
      </c>
      <c r="G241" s="76" t="s">
        <v>143</v>
      </c>
      <c r="H241" s="76" t="s">
        <v>69</v>
      </c>
      <c r="I241" s="76" t="s">
        <v>69</v>
      </c>
      <c r="J241" s="74" t="s">
        <v>71</v>
      </c>
      <c r="K241" s="76" t="s">
        <v>77</v>
      </c>
      <c r="L241" s="242" t="str">
        <f>IF(ISNONTEXT(VLOOKUP(AimsData[[#This Row],[Student Reference]],Comments!$B$7:$C$5995,2,0)),"",VLOOKUP(AimsData[[#This Row],[Student Reference]],Comments!$B$7:$C$5995,2,0))</f>
        <v/>
      </c>
    </row>
    <row r="242" spans="1:12" x14ac:dyDescent="0.4">
      <c r="A242" s="76" t="s">
        <v>853</v>
      </c>
      <c r="B242" s="77">
        <v>19</v>
      </c>
      <c r="C242" s="76" t="s">
        <v>290</v>
      </c>
      <c r="D242" s="76" t="s">
        <v>291</v>
      </c>
      <c r="E242" s="76">
        <v>1.3</v>
      </c>
      <c r="F242" s="76" t="s">
        <v>67</v>
      </c>
      <c r="G242" s="76" t="s">
        <v>143</v>
      </c>
      <c r="H242" s="76" t="s">
        <v>124</v>
      </c>
      <c r="I242" s="76" t="s">
        <v>119</v>
      </c>
      <c r="J242" s="74" t="s">
        <v>71</v>
      </c>
      <c r="K242" s="76" t="s">
        <v>72</v>
      </c>
      <c r="L242" s="242" t="str">
        <f>IF(ISNONTEXT(VLOOKUP(AimsData[[#This Row],[Student Reference]],Comments!$B$7:$C$5995,2,0)),"",VLOOKUP(AimsData[[#This Row],[Student Reference]],Comments!$B$7:$C$5995,2,0))</f>
        <v/>
      </c>
    </row>
    <row r="243" spans="1:12" x14ac:dyDescent="0.4">
      <c r="A243" s="76" t="s">
        <v>854</v>
      </c>
      <c r="B243" s="77">
        <v>19</v>
      </c>
      <c r="C243" s="76" t="s">
        <v>312</v>
      </c>
      <c r="D243" s="76" t="s">
        <v>313</v>
      </c>
      <c r="E243" s="76">
        <v>15.1</v>
      </c>
      <c r="F243" s="76" t="s">
        <v>67</v>
      </c>
      <c r="G243" s="76" t="s">
        <v>314</v>
      </c>
      <c r="H243" s="76" t="s">
        <v>315</v>
      </c>
      <c r="I243" s="76" t="s">
        <v>173</v>
      </c>
      <c r="J243" s="74" t="s">
        <v>71</v>
      </c>
      <c r="K243" s="76" t="s">
        <v>72</v>
      </c>
      <c r="L243" s="242" t="str">
        <f>IF(ISNONTEXT(VLOOKUP(AimsData[[#This Row],[Student Reference]],Comments!$B$7:$C$5995,2,0)),"",VLOOKUP(AimsData[[#This Row],[Student Reference]],Comments!$B$7:$C$5995,2,0))</f>
        <v/>
      </c>
    </row>
    <row r="244" spans="1:12" x14ac:dyDescent="0.4">
      <c r="A244" s="76" t="s">
        <v>855</v>
      </c>
      <c r="B244" s="77">
        <v>19</v>
      </c>
      <c r="C244" s="76" t="s">
        <v>316</v>
      </c>
      <c r="D244" s="76" t="s">
        <v>317</v>
      </c>
      <c r="E244" s="76">
        <v>5.2</v>
      </c>
      <c r="F244" s="76" t="s">
        <v>160</v>
      </c>
      <c r="G244" s="76" t="s">
        <v>318</v>
      </c>
      <c r="H244" s="76" t="s">
        <v>228</v>
      </c>
      <c r="I244" s="76" t="s">
        <v>319</v>
      </c>
      <c r="J244" s="74" t="s">
        <v>71</v>
      </c>
      <c r="K244" s="76" t="s">
        <v>72</v>
      </c>
      <c r="L244" s="242" t="str">
        <f>IF(ISNONTEXT(VLOOKUP(AimsData[[#This Row],[Student Reference]],Comments!$B$7:$C$5995,2,0)),"",VLOOKUP(AimsData[[#This Row],[Student Reference]],Comments!$B$7:$C$5995,2,0))</f>
        <v/>
      </c>
    </row>
    <row r="245" spans="1:12" x14ac:dyDescent="0.4">
      <c r="A245" s="76" t="s">
        <v>856</v>
      </c>
      <c r="B245" s="77">
        <v>19</v>
      </c>
      <c r="C245" s="76" t="s">
        <v>307</v>
      </c>
      <c r="D245" s="76" t="s">
        <v>308</v>
      </c>
      <c r="E245" s="76">
        <v>15.1</v>
      </c>
      <c r="F245" s="76" t="s">
        <v>67</v>
      </c>
      <c r="G245" s="76" t="s">
        <v>320</v>
      </c>
      <c r="H245" s="76" t="s">
        <v>321</v>
      </c>
      <c r="I245" s="76" t="s">
        <v>321</v>
      </c>
      <c r="J245" s="74" t="s">
        <v>71</v>
      </c>
      <c r="K245" s="76" t="s">
        <v>72</v>
      </c>
      <c r="L245" s="242" t="str">
        <f>IF(ISNONTEXT(VLOOKUP(AimsData[[#This Row],[Student Reference]],Comments!$B$7:$C$5995,2,0)),"",VLOOKUP(AimsData[[#This Row],[Student Reference]],Comments!$B$7:$C$5995,2,0))</f>
        <v/>
      </c>
    </row>
    <row r="246" spans="1:12" x14ac:dyDescent="0.4">
      <c r="A246" s="76" t="s">
        <v>857</v>
      </c>
      <c r="B246" s="77">
        <v>16</v>
      </c>
      <c r="C246" s="76" t="s">
        <v>92</v>
      </c>
      <c r="D246" s="76" t="s">
        <v>93</v>
      </c>
      <c r="E246" s="76">
        <v>1.3</v>
      </c>
      <c r="F246" s="76" t="s">
        <v>67</v>
      </c>
      <c r="G246" s="76" t="s">
        <v>90</v>
      </c>
      <c r="H246" s="76" t="s">
        <v>201</v>
      </c>
      <c r="I246" s="76" t="s">
        <v>201</v>
      </c>
      <c r="J246" s="74" t="s">
        <v>71</v>
      </c>
      <c r="K246" s="76" t="s">
        <v>77</v>
      </c>
      <c r="L246" s="242" t="str">
        <f>IF(ISNONTEXT(VLOOKUP(AimsData[[#This Row],[Student Reference]],Comments!$B$7:$C$5995,2,0)),"",VLOOKUP(AimsData[[#This Row],[Student Reference]],Comments!$B$7:$C$5995,2,0))</f>
        <v/>
      </c>
    </row>
    <row r="247" spans="1:12" x14ac:dyDescent="0.4">
      <c r="A247" s="76" t="s">
        <v>857</v>
      </c>
      <c r="B247" s="77">
        <v>16</v>
      </c>
      <c r="C247" s="76" t="s">
        <v>73</v>
      </c>
      <c r="D247" s="76" t="s">
        <v>74</v>
      </c>
      <c r="E247" s="76">
        <v>12.1</v>
      </c>
      <c r="F247" s="76" t="s">
        <v>67</v>
      </c>
      <c r="G247" s="76" t="s">
        <v>198</v>
      </c>
      <c r="H247" s="76" t="s">
        <v>322</v>
      </c>
      <c r="I247" s="76" t="s">
        <v>323</v>
      </c>
      <c r="J247" s="74" t="s">
        <v>71</v>
      </c>
      <c r="K247" s="76" t="s">
        <v>77</v>
      </c>
      <c r="L247" s="242" t="str">
        <f>IF(ISNONTEXT(VLOOKUP(AimsData[[#This Row],[Student Reference]],Comments!$B$7:$C$5995,2,0)),"",VLOOKUP(AimsData[[#This Row],[Student Reference]],Comments!$B$7:$C$5995,2,0))</f>
        <v/>
      </c>
    </row>
    <row r="248" spans="1:12" x14ac:dyDescent="0.4">
      <c r="A248" s="76" t="s">
        <v>857</v>
      </c>
      <c r="B248" s="77">
        <v>16</v>
      </c>
      <c r="C248" s="76" t="s">
        <v>324</v>
      </c>
      <c r="D248" s="76" t="s">
        <v>325</v>
      </c>
      <c r="E248" s="76">
        <v>14.1</v>
      </c>
      <c r="F248" s="76" t="s">
        <v>67</v>
      </c>
      <c r="G248" s="76" t="s">
        <v>326</v>
      </c>
      <c r="H248" s="76" t="s">
        <v>69</v>
      </c>
      <c r="I248" s="76" t="s">
        <v>69</v>
      </c>
      <c r="J248" s="74" t="s">
        <v>71</v>
      </c>
      <c r="K248" s="76" t="s">
        <v>77</v>
      </c>
      <c r="L248" s="242" t="str">
        <f>IF(ISNONTEXT(VLOOKUP(AimsData[[#This Row],[Student Reference]],Comments!$B$7:$C$5995,2,0)),"",VLOOKUP(AimsData[[#This Row],[Student Reference]],Comments!$B$7:$C$5995,2,0))</f>
        <v/>
      </c>
    </row>
    <row r="249" spans="1:12" x14ac:dyDescent="0.4">
      <c r="A249" s="76" t="s">
        <v>857</v>
      </c>
      <c r="B249" s="77">
        <v>16</v>
      </c>
      <c r="C249" s="76" t="s">
        <v>327</v>
      </c>
      <c r="D249" s="76" t="s">
        <v>328</v>
      </c>
      <c r="E249" s="76">
        <v>1.5</v>
      </c>
      <c r="F249" s="76" t="s">
        <v>67</v>
      </c>
      <c r="G249" s="76" t="s">
        <v>90</v>
      </c>
      <c r="H249" s="76" t="s">
        <v>124</v>
      </c>
      <c r="I249" s="76" t="s">
        <v>69</v>
      </c>
      <c r="J249" s="74" t="s">
        <v>71</v>
      </c>
      <c r="K249" s="76" t="s">
        <v>72</v>
      </c>
      <c r="L249" s="242" t="str">
        <f>IF(ISNONTEXT(VLOOKUP(AimsData[[#This Row],[Student Reference]],Comments!$B$7:$C$5995,2,0)),"",VLOOKUP(AimsData[[#This Row],[Student Reference]],Comments!$B$7:$C$5995,2,0))</f>
        <v/>
      </c>
    </row>
    <row r="250" spans="1:12" x14ac:dyDescent="0.4">
      <c r="A250" s="76" t="s">
        <v>857</v>
      </c>
      <c r="B250" s="77">
        <v>16</v>
      </c>
      <c r="C250" s="76" t="s">
        <v>86</v>
      </c>
      <c r="D250" s="76" t="s">
        <v>87</v>
      </c>
      <c r="E250" s="76">
        <v>14.2</v>
      </c>
      <c r="F250" s="76" t="s">
        <v>67</v>
      </c>
      <c r="G250" s="76" t="s">
        <v>90</v>
      </c>
      <c r="H250" s="76" t="s">
        <v>329</v>
      </c>
      <c r="J250" s="74" t="s">
        <v>161</v>
      </c>
      <c r="K250" s="76" t="s">
        <v>77</v>
      </c>
      <c r="L250" s="242" t="str">
        <f>IF(ISNONTEXT(VLOOKUP(AimsData[[#This Row],[Student Reference]],Comments!$B$7:$C$5995,2,0)),"",VLOOKUP(AimsData[[#This Row],[Student Reference]],Comments!$B$7:$C$5995,2,0))</f>
        <v/>
      </c>
    </row>
    <row r="251" spans="1:12" x14ac:dyDescent="0.4">
      <c r="A251" s="76" t="s">
        <v>858</v>
      </c>
      <c r="B251" s="77">
        <v>19</v>
      </c>
      <c r="C251" s="76" t="s">
        <v>88</v>
      </c>
      <c r="D251" s="76" t="s">
        <v>89</v>
      </c>
      <c r="E251" s="76">
        <v>9.1999999999999993</v>
      </c>
      <c r="F251" s="76" t="s">
        <v>67</v>
      </c>
      <c r="G251" s="76" t="s">
        <v>90</v>
      </c>
      <c r="H251" s="76" t="s">
        <v>69</v>
      </c>
      <c r="I251" s="76" t="s">
        <v>131</v>
      </c>
      <c r="J251" s="74" t="s">
        <v>71</v>
      </c>
      <c r="K251" s="76" t="s">
        <v>77</v>
      </c>
      <c r="L251" s="242" t="str">
        <f>IF(ISNONTEXT(VLOOKUP(AimsData[[#This Row],[Student Reference]],Comments!$B$7:$C$5995,2,0)),"",VLOOKUP(AimsData[[#This Row],[Student Reference]],Comments!$B$7:$C$5995,2,0))</f>
        <v/>
      </c>
    </row>
    <row r="252" spans="1:12" x14ac:dyDescent="0.4">
      <c r="A252" s="76" t="s">
        <v>858</v>
      </c>
      <c r="B252" s="77">
        <v>19</v>
      </c>
      <c r="C252" s="76" t="s">
        <v>241</v>
      </c>
      <c r="D252" s="76" t="s">
        <v>242</v>
      </c>
      <c r="E252" s="76">
        <v>9.1999999999999993</v>
      </c>
      <c r="F252" s="76" t="s">
        <v>67</v>
      </c>
      <c r="G252" s="76" t="s">
        <v>330</v>
      </c>
      <c r="H252" s="76" t="s">
        <v>69</v>
      </c>
      <c r="I252" s="76" t="s">
        <v>97</v>
      </c>
      <c r="J252" s="74" t="s">
        <v>71</v>
      </c>
      <c r="K252" s="76" t="s">
        <v>72</v>
      </c>
      <c r="L252" s="242" t="str">
        <f>IF(ISNONTEXT(VLOOKUP(AimsData[[#This Row],[Student Reference]],Comments!$B$7:$C$5995,2,0)),"",VLOOKUP(AimsData[[#This Row],[Student Reference]],Comments!$B$7:$C$5995,2,0))</f>
        <v/>
      </c>
    </row>
    <row r="253" spans="1:12" x14ac:dyDescent="0.4">
      <c r="A253" s="76" t="s">
        <v>858</v>
      </c>
      <c r="B253" s="77">
        <v>19</v>
      </c>
      <c r="C253" s="76" t="s">
        <v>81</v>
      </c>
      <c r="D253" s="76" t="s">
        <v>82</v>
      </c>
      <c r="E253" s="76">
        <v>14.1</v>
      </c>
      <c r="F253" s="76" t="s">
        <v>67</v>
      </c>
      <c r="G253" s="76" t="s">
        <v>90</v>
      </c>
      <c r="H253" s="76" t="s">
        <v>201</v>
      </c>
      <c r="I253" s="76" t="s">
        <v>201</v>
      </c>
      <c r="J253" s="74" t="s">
        <v>71</v>
      </c>
      <c r="K253" s="76" t="s">
        <v>77</v>
      </c>
      <c r="L253" s="242" t="str">
        <f>IF(ISNONTEXT(VLOOKUP(AimsData[[#This Row],[Student Reference]],Comments!$B$7:$C$5995,2,0)),"",VLOOKUP(AimsData[[#This Row],[Student Reference]],Comments!$B$7:$C$5995,2,0))</f>
        <v/>
      </c>
    </row>
    <row r="254" spans="1:12" x14ac:dyDescent="0.4">
      <c r="A254" s="76" t="s">
        <v>858</v>
      </c>
      <c r="B254" s="77">
        <v>19</v>
      </c>
      <c r="C254" s="76" t="s">
        <v>98</v>
      </c>
      <c r="D254" s="76" t="s">
        <v>99</v>
      </c>
      <c r="E254" s="76">
        <v>14.2</v>
      </c>
      <c r="F254" s="76" t="s">
        <v>67</v>
      </c>
      <c r="G254" s="76" t="s">
        <v>90</v>
      </c>
      <c r="H254" s="76" t="s">
        <v>69</v>
      </c>
      <c r="I254" s="76" t="s">
        <v>69</v>
      </c>
      <c r="J254" s="74" t="s">
        <v>71</v>
      </c>
      <c r="K254" s="76" t="s">
        <v>77</v>
      </c>
      <c r="L254" s="242" t="str">
        <f>IF(ISNONTEXT(VLOOKUP(AimsData[[#This Row],[Student Reference]],Comments!$B$7:$C$5995,2,0)),"",VLOOKUP(AimsData[[#This Row],[Student Reference]],Comments!$B$7:$C$5995,2,0))</f>
        <v/>
      </c>
    </row>
    <row r="255" spans="1:12" x14ac:dyDescent="0.4">
      <c r="A255" s="76" t="s">
        <v>859</v>
      </c>
      <c r="B255" s="77">
        <v>19</v>
      </c>
      <c r="C255" s="76" t="s">
        <v>88</v>
      </c>
      <c r="D255" s="76" t="s">
        <v>89</v>
      </c>
      <c r="E255" s="76">
        <v>9.1999999999999993</v>
      </c>
      <c r="F255" s="76" t="s">
        <v>67</v>
      </c>
      <c r="G255" s="76" t="s">
        <v>90</v>
      </c>
      <c r="H255" s="76" t="s">
        <v>69</v>
      </c>
      <c r="I255" s="76" t="s">
        <v>91</v>
      </c>
      <c r="J255" s="74" t="s">
        <v>71</v>
      </c>
      <c r="K255" s="76" t="s">
        <v>77</v>
      </c>
      <c r="L255" s="242" t="str">
        <f>IF(ISNONTEXT(VLOOKUP(AimsData[[#This Row],[Student Reference]],Comments!$B$7:$C$5995,2,0)),"",VLOOKUP(AimsData[[#This Row],[Student Reference]],Comments!$B$7:$C$5995,2,0))</f>
        <v/>
      </c>
    </row>
    <row r="256" spans="1:12" x14ac:dyDescent="0.4">
      <c r="A256" s="76" t="s">
        <v>859</v>
      </c>
      <c r="B256" s="77">
        <v>19</v>
      </c>
      <c r="C256" s="76" t="s">
        <v>241</v>
      </c>
      <c r="D256" s="76" t="s">
        <v>242</v>
      </c>
      <c r="E256" s="76">
        <v>9.1999999999999993</v>
      </c>
      <c r="F256" s="76" t="s">
        <v>67</v>
      </c>
      <c r="G256" s="76" t="s">
        <v>143</v>
      </c>
      <c r="H256" s="76" t="s">
        <v>69</v>
      </c>
      <c r="I256" s="76" t="s">
        <v>97</v>
      </c>
      <c r="J256" s="74" t="s">
        <v>71</v>
      </c>
      <c r="K256" s="76" t="s">
        <v>72</v>
      </c>
      <c r="L256" s="242" t="str">
        <f>IF(ISNONTEXT(VLOOKUP(AimsData[[#This Row],[Student Reference]],Comments!$B$7:$C$5995,2,0)),"",VLOOKUP(AimsData[[#This Row],[Student Reference]],Comments!$B$7:$C$5995,2,0))</f>
        <v/>
      </c>
    </row>
    <row r="257" spans="1:12" x14ac:dyDescent="0.4">
      <c r="A257" s="76" t="s">
        <v>859</v>
      </c>
      <c r="B257" s="77">
        <v>19</v>
      </c>
      <c r="C257" s="76" t="s">
        <v>81</v>
      </c>
      <c r="D257" s="76" t="s">
        <v>82</v>
      </c>
      <c r="E257" s="76">
        <v>14.1</v>
      </c>
      <c r="F257" s="76" t="s">
        <v>67</v>
      </c>
      <c r="G257" s="76" t="s">
        <v>90</v>
      </c>
      <c r="H257" s="76" t="s">
        <v>201</v>
      </c>
      <c r="I257" s="76" t="s">
        <v>201</v>
      </c>
      <c r="J257" s="74" t="s">
        <v>71</v>
      </c>
      <c r="K257" s="76" t="s">
        <v>77</v>
      </c>
      <c r="L257" s="242" t="str">
        <f>IF(ISNONTEXT(VLOOKUP(AimsData[[#This Row],[Student Reference]],Comments!$B$7:$C$5995,2,0)),"",VLOOKUP(AimsData[[#This Row],[Student Reference]],Comments!$B$7:$C$5995,2,0))</f>
        <v/>
      </c>
    </row>
    <row r="258" spans="1:12" x14ac:dyDescent="0.4">
      <c r="A258" s="76" t="s">
        <v>859</v>
      </c>
      <c r="B258" s="77">
        <v>19</v>
      </c>
      <c r="C258" s="76" t="s">
        <v>98</v>
      </c>
      <c r="D258" s="76" t="s">
        <v>99</v>
      </c>
      <c r="E258" s="76">
        <v>14.2</v>
      </c>
      <c r="F258" s="76" t="s">
        <v>67</v>
      </c>
      <c r="G258" s="76" t="s">
        <v>90</v>
      </c>
      <c r="H258" s="76" t="s">
        <v>69</v>
      </c>
      <c r="I258" s="76" t="s">
        <v>69</v>
      </c>
      <c r="J258" s="74" t="s">
        <v>71</v>
      </c>
      <c r="K258" s="76" t="s">
        <v>77</v>
      </c>
      <c r="L258" s="242" t="str">
        <f>IF(ISNONTEXT(VLOOKUP(AimsData[[#This Row],[Student Reference]],Comments!$B$7:$C$5995,2,0)),"",VLOOKUP(AimsData[[#This Row],[Student Reference]],Comments!$B$7:$C$5995,2,0))</f>
        <v/>
      </c>
    </row>
    <row r="259" spans="1:12" x14ac:dyDescent="0.4">
      <c r="A259" s="76" t="s">
        <v>860</v>
      </c>
      <c r="B259" s="77">
        <v>19</v>
      </c>
      <c r="C259" s="76" t="s">
        <v>192</v>
      </c>
      <c r="D259" s="76" t="s">
        <v>193</v>
      </c>
      <c r="E259" s="76">
        <v>9.1</v>
      </c>
      <c r="F259" s="76" t="s">
        <v>67</v>
      </c>
      <c r="G259" s="76" t="s">
        <v>143</v>
      </c>
      <c r="H259" s="76" t="s">
        <v>124</v>
      </c>
      <c r="I259" s="76" t="s">
        <v>331</v>
      </c>
      <c r="J259" s="74" t="s">
        <v>71</v>
      </c>
      <c r="K259" s="76" t="s">
        <v>72</v>
      </c>
      <c r="L259" s="242" t="str">
        <f>IF(ISNONTEXT(VLOOKUP(AimsData[[#This Row],[Student Reference]],Comments!$B$7:$C$5995,2,0)),"",VLOOKUP(AimsData[[#This Row],[Student Reference]],Comments!$B$7:$C$5995,2,0))</f>
        <v/>
      </c>
    </row>
    <row r="260" spans="1:12" x14ac:dyDescent="0.4">
      <c r="A260" s="76" t="s">
        <v>861</v>
      </c>
      <c r="B260" s="77">
        <v>19</v>
      </c>
      <c r="C260" s="76" t="s">
        <v>78</v>
      </c>
      <c r="D260" s="76" t="s">
        <v>79</v>
      </c>
      <c r="E260" s="76">
        <v>2.2000000000000002</v>
      </c>
      <c r="F260" s="76" t="s">
        <v>67</v>
      </c>
      <c r="G260" s="76" t="s">
        <v>288</v>
      </c>
      <c r="H260" s="76" t="s">
        <v>69</v>
      </c>
      <c r="I260" s="76" t="s">
        <v>289</v>
      </c>
      <c r="J260" s="74" t="s">
        <v>104</v>
      </c>
      <c r="K260" s="76" t="s">
        <v>72</v>
      </c>
      <c r="L260" s="242" t="str">
        <f>IF(ISNONTEXT(VLOOKUP(AimsData[[#This Row],[Student Reference]],Comments!$B$7:$C$5995,2,0)),"",VLOOKUP(AimsData[[#This Row],[Student Reference]],Comments!$B$7:$C$5995,2,0))</f>
        <v/>
      </c>
    </row>
    <row r="261" spans="1:12" x14ac:dyDescent="0.4">
      <c r="A261" s="76" t="s">
        <v>862</v>
      </c>
      <c r="B261" s="77">
        <v>19</v>
      </c>
      <c r="C261" s="76" t="s">
        <v>211</v>
      </c>
      <c r="D261" s="76" t="s">
        <v>212</v>
      </c>
      <c r="E261" s="76">
        <v>14.1</v>
      </c>
      <c r="F261" s="76" t="s">
        <v>67</v>
      </c>
      <c r="G261" s="76" t="s">
        <v>332</v>
      </c>
      <c r="H261" s="76" t="s">
        <v>254</v>
      </c>
      <c r="I261" s="76" t="s">
        <v>254</v>
      </c>
      <c r="J261" s="74" t="s">
        <v>71</v>
      </c>
      <c r="K261" s="76" t="s">
        <v>77</v>
      </c>
      <c r="L261" s="242" t="str">
        <f>IF(ISNONTEXT(VLOOKUP(AimsData[[#This Row],[Student Reference]],Comments!$B$7:$C$5995,2,0)),"",VLOOKUP(AimsData[[#This Row],[Student Reference]],Comments!$B$7:$C$5995,2,0))</f>
        <v/>
      </c>
    </row>
    <row r="262" spans="1:12" x14ac:dyDescent="0.4">
      <c r="A262" s="76" t="s">
        <v>862</v>
      </c>
      <c r="B262" s="77">
        <v>19</v>
      </c>
      <c r="C262" s="76" t="s">
        <v>73</v>
      </c>
      <c r="D262" s="76" t="s">
        <v>74</v>
      </c>
      <c r="E262" s="76">
        <v>12.1</v>
      </c>
      <c r="F262" s="76" t="s">
        <v>67</v>
      </c>
      <c r="G262" s="76" t="s">
        <v>143</v>
      </c>
      <c r="H262" s="76" t="s">
        <v>69</v>
      </c>
      <c r="I262" s="76" t="s">
        <v>163</v>
      </c>
      <c r="J262" s="74" t="s">
        <v>71</v>
      </c>
      <c r="K262" s="76" t="s">
        <v>77</v>
      </c>
      <c r="L262" s="242" t="str">
        <f>IF(ISNONTEXT(VLOOKUP(AimsData[[#This Row],[Student Reference]],Comments!$B$7:$C$5995,2,0)),"",VLOOKUP(AimsData[[#This Row],[Student Reference]],Comments!$B$7:$C$5995,2,0))</f>
        <v/>
      </c>
    </row>
    <row r="263" spans="1:12" x14ac:dyDescent="0.4">
      <c r="A263" s="76" t="s">
        <v>862</v>
      </c>
      <c r="B263" s="77">
        <v>19</v>
      </c>
      <c r="C263" s="76" t="s">
        <v>177</v>
      </c>
      <c r="D263" s="76" t="s">
        <v>178</v>
      </c>
      <c r="E263" s="76">
        <v>1.5</v>
      </c>
      <c r="F263" s="76" t="s">
        <v>67</v>
      </c>
      <c r="G263" s="76" t="s">
        <v>143</v>
      </c>
      <c r="H263" s="76" t="s">
        <v>124</v>
      </c>
      <c r="I263" s="76" t="s">
        <v>124</v>
      </c>
      <c r="J263" s="74" t="s">
        <v>71</v>
      </c>
      <c r="K263" s="76" t="s">
        <v>72</v>
      </c>
      <c r="L263" s="242" t="str">
        <f>IF(ISNONTEXT(VLOOKUP(AimsData[[#This Row],[Student Reference]],Comments!$B$7:$C$5995,2,0)),"",VLOOKUP(AimsData[[#This Row],[Student Reference]],Comments!$B$7:$C$5995,2,0))</f>
        <v/>
      </c>
    </row>
    <row r="264" spans="1:12" x14ac:dyDescent="0.4">
      <c r="A264" s="76" t="s">
        <v>863</v>
      </c>
      <c r="B264" s="77">
        <v>19</v>
      </c>
      <c r="C264" s="76" t="s">
        <v>88</v>
      </c>
      <c r="D264" s="76" t="s">
        <v>89</v>
      </c>
      <c r="E264" s="76">
        <v>9.1999999999999993</v>
      </c>
      <c r="F264" s="76" t="s">
        <v>67</v>
      </c>
      <c r="G264" s="76" t="s">
        <v>90</v>
      </c>
      <c r="H264" s="76" t="s">
        <v>69</v>
      </c>
      <c r="I264" s="76" t="s">
        <v>131</v>
      </c>
      <c r="J264" s="74" t="s">
        <v>71</v>
      </c>
      <c r="K264" s="76" t="s">
        <v>77</v>
      </c>
      <c r="L264" s="242" t="str">
        <f>IF(ISNONTEXT(VLOOKUP(AimsData[[#This Row],[Student Reference]],Comments!$B$7:$C$5995,2,0)),"",VLOOKUP(AimsData[[#This Row],[Student Reference]],Comments!$B$7:$C$5995,2,0))</f>
        <v/>
      </c>
    </row>
    <row r="265" spans="1:12" x14ac:dyDescent="0.4">
      <c r="A265" s="76" t="s">
        <v>863</v>
      </c>
      <c r="B265" s="77">
        <v>19</v>
      </c>
      <c r="C265" s="76" t="s">
        <v>241</v>
      </c>
      <c r="D265" s="76" t="s">
        <v>242</v>
      </c>
      <c r="E265" s="76">
        <v>9.1999999999999993</v>
      </c>
      <c r="F265" s="76" t="s">
        <v>67</v>
      </c>
      <c r="G265" s="76" t="s">
        <v>143</v>
      </c>
      <c r="H265" s="76" t="s">
        <v>69</v>
      </c>
      <c r="I265" s="76" t="s">
        <v>97</v>
      </c>
      <c r="J265" s="74" t="s">
        <v>71</v>
      </c>
      <c r="K265" s="76" t="s">
        <v>72</v>
      </c>
      <c r="L265" s="242" t="str">
        <f>IF(ISNONTEXT(VLOOKUP(AimsData[[#This Row],[Student Reference]],Comments!$B$7:$C$5995,2,0)),"",VLOOKUP(AimsData[[#This Row],[Student Reference]],Comments!$B$7:$C$5995,2,0))</f>
        <v/>
      </c>
    </row>
    <row r="266" spans="1:12" x14ac:dyDescent="0.4">
      <c r="A266" s="76" t="s">
        <v>863</v>
      </c>
      <c r="B266" s="77">
        <v>19</v>
      </c>
      <c r="C266" s="76" t="s">
        <v>73</v>
      </c>
      <c r="D266" s="76" t="s">
        <v>74</v>
      </c>
      <c r="E266" s="76">
        <v>12.1</v>
      </c>
      <c r="F266" s="76" t="s">
        <v>67</v>
      </c>
      <c r="G266" s="76" t="s">
        <v>143</v>
      </c>
      <c r="H266" s="76" t="s">
        <v>69</v>
      </c>
      <c r="I266" s="76" t="s">
        <v>102</v>
      </c>
      <c r="J266" s="74" t="s">
        <v>71</v>
      </c>
      <c r="K266" s="76" t="s">
        <v>77</v>
      </c>
      <c r="L266" s="242" t="str">
        <f>IF(ISNONTEXT(VLOOKUP(AimsData[[#This Row],[Student Reference]],Comments!$B$7:$C$5995,2,0)),"",VLOOKUP(AimsData[[#This Row],[Student Reference]],Comments!$B$7:$C$5995,2,0))</f>
        <v/>
      </c>
    </row>
    <row r="267" spans="1:12" x14ac:dyDescent="0.4">
      <c r="A267" s="76" t="s">
        <v>863</v>
      </c>
      <c r="B267" s="77">
        <v>19</v>
      </c>
      <c r="C267" s="76" t="s">
        <v>78</v>
      </c>
      <c r="D267" s="76" t="s">
        <v>79</v>
      </c>
      <c r="E267" s="76">
        <v>2.2000000000000002</v>
      </c>
      <c r="F267" s="76" t="s">
        <v>67</v>
      </c>
      <c r="G267" s="76" t="s">
        <v>143</v>
      </c>
      <c r="H267" s="76" t="s">
        <v>69</v>
      </c>
      <c r="I267" s="76" t="s">
        <v>69</v>
      </c>
      <c r="J267" s="74" t="s">
        <v>71</v>
      </c>
      <c r="K267" s="76" t="s">
        <v>77</v>
      </c>
      <c r="L267" s="242" t="str">
        <f>IF(ISNONTEXT(VLOOKUP(AimsData[[#This Row],[Student Reference]],Comments!$B$7:$C$5995,2,0)),"",VLOOKUP(AimsData[[#This Row],[Student Reference]],Comments!$B$7:$C$5995,2,0))</f>
        <v/>
      </c>
    </row>
    <row r="268" spans="1:12" x14ac:dyDescent="0.4">
      <c r="A268" s="76" t="s">
        <v>863</v>
      </c>
      <c r="B268" s="77">
        <v>19</v>
      </c>
      <c r="C268" s="76" t="s">
        <v>81</v>
      </c>
      <c r="D268" s="76" t="s">
        <v>82</v>
      </c>
      <c r="E268" s="76">
        <v>14.1</v>
      </c>
      <c r="F268" s="76" t="s">
        <v>67</v>
      </c>
      <c r="G268" s="76" t="s">
        <v>90</v>
      </c>
      <c r="H268" s="76" t="s">
        <v>201</v>
      </c>
      <c r="I268" s="76" t="s">
        <v>201</v>
      </c>
      <c r="J268" s="74" t="s">
        <v>71</v>
      </c>
      <c r="K268" s="76" t="s">
        <v>77</v>
      </c>
      <c r="L268" s="242" t="str">
        <f>IF(ISNONTEXT(VLOOKUP(AimsData[[#This Row],[Student Reference]],Comments!$B$7:$C$5995,2,0)),"",VLOOKUP(AimsData[[#This Row],[Student Reference]],Comments!$B$7:$C$5995,2,0))</f>
        <v/>
      </c>
    </row>
    <row r="269" spans="1:12" x14ac:dyDescent="0.4">
      <c r="A269" s="76" t="s">
        <v>863</v>
      </c>
      <c r="B269" s="77">
        <v>19</v>
      </c>
      <c r="C269" s="76" t="s">
        <v>98</v>
      </c>
      <c r="D269" s="76" t="s">
        <v>99</v>
      </c>
      <c r="E269" s="76">
        <v>14.2</v>
      </c>
      <c r="F269" s="76" t="s">
        <v>67</v>
      </c>
      <c r="G269" s="76" t="s">
        <v>90</v>
      </c>
      <c r="H269" s="76" t="s">
        <v>69</v>
      </c>
      <c r="I269" s="76" t="s">
        <v>69</v>
      </c>
      <c r="J269" s="74" t="s">
        <v>71</v>
      </c>
      <c r="K269" s="76" t="s">
        <v>77</v>
      </c>
      <c r="L269" s="242" t="str">
        <f>IF(ISNONTEXT(VLOOKUP(AimsData[[#This Row],[Student Reference]],Comments!$B$7:$C$5995,2,0)),"",VLOOKUP(AimsData[[#This Row],[Student Reference]],Comments!$B$7:$C$5995,2,0))</f>
        <v/>
      </c>
    </row>
    <row r="270" spans="1:12" x14ac:dyDescent="0.4">
      <c r="A270" s="76" t="s">
        <v>864</v>
      </c>
      <c r="B270" s="77">
        <v>19</v>
      </c>
      <c r="C270" s="76" t="s">
        <v>211</v>
      </c>
      <c r="D270" s="76" t="s">
        <v>212</v>
      </c>
      <c r="E270" s="76">
        <v>14.1</v>
      </c>
      <c r="F270" s="76" t="s">
        <v>67</v>
      </c>
      <c r="G270" s="76" t="s">
        <v>198</v>
      </c>
      <c r="H270" s="76" t="s">
        <v>69</v>
      </c>
      <c r="I270" s="76" t="s">
        <v>124</v>
      </c>
      <c r="J270" s="74" t="s">
        <v>71</v>
      </c>
      <c r="K270" s="76" t="s">
        <v>77</v>
      </c>
      <c r="L270" s="242" t="str">
        <f>IF(ISNONTEXT(VLOOKUP(AimsData[[#This Row],[Student Reference]],Comments!$B$7:$C$5995,2,0)),"",VLOOKUP(AimsData[[#This Row],[Student Reference]],Comments!$B$7:$C$5995,2,0))</f>
        <v/>
      </c>
    </row>
    <row r="271" spans="1:12" x14ac:dyDescent="0.4">
      <c r="A271" s="76" t="s">
        <v>864</v>
      </c>
      <c r="B271" s="77">
        <v>19</v>
      </c>
      <c r="C271" s="76" t="s">
        <v>233</v>
      </c>
      <c r="D271" s="76" t="s">
        <v>234</v>
      </c>
      <c r="E271" s="76">
        <v>14.1</v>
      </c>
      <c r="F271" s="76" t="s">
        <v>67</v>
      </c>
      <c r="G271" s="76" t="s">
        <v>198</v>
      </c>
      <c r="H271" s="76" t="s">
        <v>69</v>
      </c>
      <c r="I271" s="76" t="s">
        <v>240</v>
      </c>
      <c r="J271" s="74" t="s">
        <v>71</v>
      </c>
      <c r="K271" s="76" t="s">
        <v>77</v>
      </c>
      <c r="L271" s="242" t="str">
        <f>IF(ISNONTEXT(VLOOKUP(AimsData[[#This Row],[Student Reference]],Comments!$B$7:$C$5995,2,0)),"",VLOOKUP(AimsData[[#This Row],[Student Reference]],Comments!$B$7:$C$5995,2,0))</f>
        <v/>
      </c>
    </row>
    <row r="272" spans="1:12" x14ac:dyDescent="0.4">
      <c r="A272" s="76" t="s">
        <v>864</v>
      </c>
      <c r="B272" s="77">
        <v>19</v>
      </c>
      <c r="C272" s="76" t="s">
        <v>81</v>
      </c>
      <c r="D272" s="76" t="s">
        <v>82</v>
      </c>
      <c r="E272" s="76">
        <v>14.1</v>
      </c>
      <c r="F272" s="76" t="s">
        <v>67</v>
      </c>
      <c r="G272" s="76" t="s">
        <v>90</v>
      </c>
      <c r="H272" s="76" t="s">
        <v>157</v>
      </c>
      <c r="I272" s="76" t="s">
        <v>157</v>
      </c>
      <c r="J272" s="74" t="s">
        <v>71</v>
      </c>
      <c r="K272" s="76" t="s">
        <v>77</v>
      </c>
      <c r="L272" s="242" t="str">
        <f>IF(ISNONTEXT(VLOOKUP(AimsData[[#This Row],[Student Reference]],Comments!$B$7:$C$5995,2,0)),"",VLOOKUP(AimsData[[#This Row],[Student Reference]],Comments!$B$7:$C$5995,2,0))</f>
        <v/>
      </c>
    </row>
    <row r="273" spans="1:12" x14ac:dyDescent="0.4">
      <c r="A273" s="76" t="s">
        <v>864</v>
      </c>
      <c r="B273" s="77">
        <v>19</v>
      </c>
      <c r="C273" s="76" t="s">
        <v>199</v>
      </c>
      <c r="D273" s="76" t="s">
        <v>200</v>
      </c>
      <c r="E273" s="76">
        <v>3.3</v>
      </c>
      <c r="F273" s="76" t="s">
        <v>67</v>
      </c>
      <c r="G273" s="76" t="s">
        <v>68</v>
      </c>
      <c r="H273" s="76" t="s">
        <v>69</v>
      </c>
      <c r="I273" s="76" t="s">
        <v>69</v>
      </c>
      <c r="J273" s="74" t="s">
        <v>71</v>
      </c>
      <c r="K273" s="76" t="s">
        <v>72</v>
      </c>
      <c r="L273" s="242" t="str">
        <f>IF(ISNONTEXT(VLOOKUP(AimsData[[#This Row],[Student Reference]],Comments!$B$7:$C$5995,2,0)),"",VLOOKUP(AimsData[[#This Row],[Student Reference]],Comments!$B$7:$C$5995,2,0))</f>
        <v/>
      </c>
    </row>
    <row r="274" spans="1:12" x14ac:dyDescent="0.4">
      <c r="A274" s="76" t="s">
        <v>864</v>
      </c>
      <c r="B274" s="77">
        <v>19</v>
      </c>
      <c r="C274" s="76" t="s">
        <v>98</v>
      </c>
      <c r="D274" s="76" t="s">
        <v>99</v>
      </c>
      <c r="E274" s="76">
        <v>14.2</v>
      </c>
      <c r="F274" s="76" t="s">
        <v>67</v>
      </c>
      <c r="G274" s="76" t="s">
        <v>90</v>
      </c>
      <c r="H274" s="76" t="s">
        <v>69</v>
      </c>
      <c r="I274" s="76" t="s">
        <v>69</v>
      </c>
      <c r="J274" s="74" t="s">
        <v>71</v>
      </c>
      <c r="K274" s="76" t="s">
        <v>77</v>
      </c>
      <c r="L274" s="242" t="str">
        <f>IF(ISNONTEXT(VLOOKUP(AimsData[[#This Row],[Student Reference]],Comments!$B$7:$C$5995,2,0)),"",VLOOKUP(AimsData[[#This Row],[Student Reference]],Comments!$B$7:$C$5995,2,0))</f>
        <v/>
      </c>
    </row>
    <row r="275" spans="1:12" x14ac:dyDescent="0.4">
      <c r="A275" s="76" t="s">
        <v>865</v>
      </c>
      <c r="B275" s="77">
        <v>19</v>
      </c>
      <c r="C275" s="76" t="s">
        <v>333</v>
      </c>
      <c r="D275" s="76" t="s">
        <v>334</v>
      </c>
      <c r="E275" s="76">
        <v>9.3000000000000007</v>
      </c>
      <c r="F275" s="76" t="s">
        <v>67</v>
      </c>
      <c r="G275" s="76" t="s">
        <v>143</v>
      </c>
      <c r="H275" s="76" t="s">
        <v>124</v>
      </c>
      <c r="I275" s="76" t="s">
        <v>124</v>
      </c>
      <c r="J275" s="74" t="s">
        <v>71</v>
      </c>
      <c r="K275" s="76" t="s">
        <v>72</v>
      </c>
      <c r="L275" s="242" t="str">
        <f>IF(ISNONTEXT(VLOOKUP(AimsData[[#This Row],[Student Reference]],Comments!$B$7:$C$5995,2,0)),"",VLOOKUP(AimsData[[#This Row],[Student Reference]],Comments!$B$7:$C$5995,2,0))</f>
        <v/>
      </c>
    </row>
    <row r="276" spans="1:12" x14ac:dyDescent="0.4">
      <c r="A276" s="76" t="s">
        <v>865</v>
      </c>
      <c r="B276" s="77">
        <v>19</v>
      </c>
      <c r="C276" s="76" t="s">
        <v>78</v>
      </c>
      <c r="D276" s="76" t="s">
        <v>79</v>
      </c>
      <c r="E276" s="76">
        <v>2.2000000000000002</v>
      </c>
      <c r="F276" s="76" t="s">
        <v>67</v>
      </c>
      <c r="G276" s="76" t="s">
        <v>143</v>
      </c>
      <c r="H276" s="76" t="s">
        <v>69</v>
      </c>
      <c r="I276" s="76" t="s">
        <v>69</v>
      </c>
      <c r="J276" s="74" t="s">
        <v>71</v>
      </c>
      <c r="K276" s="76" t="s">
        <v>77</v>
      </c>
      <c r="L276" s="242" t="str">
        <f>IF(ISNONTEXT(VLOOKUP(AimsData[[#This Row],[Student Reference]],Comments!$B$7:$C$5995,2,0)),"",VLOOKUP(AimsData[[#This Row],[Student Reference]],Comments!$B$7:$C$5995,2,0))</f>
        <v/>
      </c>
    </row>
    <row r="277" spans="1:12" x14ac:dyDescent="0.4">
      <c r="A277" s="76" t="s">
        <v>866</v>
      </c>
      <c r="B277" s="77">
        <v>20</v>
      </c>
      <c r="C277" s="76" t="s">
        <v>158</v>
      </c>
      <c r="D277" s="76" t="s">
        <v>159</v>
      </c>
      <c r="E277" s="76">
        <v>6.1</v>
      </c>
      <c r="F277" s="76" t="s">
        <v>160</v>
      </c>
      <c r="G277" s="76" t="s">
        <v>68</v>
      </c>
      <c r="H277" s="76" t="s">
        <v>107</v>
      </c>
      <c r="J277" s="74" t="s">
        <v>161</v>
      </c>
      <c r="K277" s="76" t="s">
        <v>72</v>
      </c>
      <c r="L277" s="242" t="str">
        <f>IF(ISNONTEXT(VLOOKUP(AimsData[[#This Row],[Student Reference]],Comments!$B$7:$C$5995,2,0)),"",VLOOKUP(AimsData[[#This Row],[Student Reference]],Comments!$B$7:$C$5995,2,0))</f>
        <v/>
      </c>
    </row>
    <row r="278" spans="1:12" x14ac:dyDescent="0.4">
      <c r="A278" s="76" t="s">
        <v>866</v>
      </c>
      <c r="B278" s="77">
        <v>20</v>
      </c>
      <c r="C278" s="76" t="s">
        <v>78</v>
      </c>
      <c r="D278" s="76" t="s">
        <v>79</v>
      </c>
      <c r="E278" s="76">
        <v>2.2000000000000002</v>
      </c>
      <c r="F278" s="76" t="s">
        <v>67</v>
      </c>
      <c r="G278" s="76" t="s">
        <v>90</v>
      </c>
      <c r="H278" s="76" t="s">
        <v>107</v>
      </c>
      <c r="J278" s="74" t="s">
        <v>161</v>
      </c>
      <c r="K278" s="76" t="s">
        <v>77</v>
      </c>
      <c r="L278" s="242" t="str">
        <f>IF(ISNONTEXT(VLOOKUP(AimsData[[#This Row],[Student Reference]],Comments!$B$7:$C$5995,2,0)),"",VLOOKUP(AimsData[[#This Row],[Student Reference]],Comments!$B$7:$C$5995,2,0))</f>
        <v/>
      </c>
    </row>
    <row r="279" spans="1:12" x14ac:dyDescent="0.4">
      <c r="A279" s="76" t="s">
        <v>866</v>
      </c>
      <c r="B279" s="77">
        <v>20</v>
      </c>
      <c r="C279" s="76" t="s">
        <v>81</v>
      </c>
      <c r="D279" s="76" t="s">
        <v>82</v>
      </c>
      <c r="E279" s="76">
        <v>14.1</v>
      </c>
      <c r="F279" s="76" t="s">
        <v>67</v>
      </c>
      <c r="G279" s="76" t="s">
        <v>90</v>
      </c>
      <c r="H279" s="76" t="s">
        <v>157</v>
      </c>
      <c r="I279" s="76" t="s">
        <v>157</v>
      </c>
      <c r="J279" s="74" t="s">
        <v>71</v>
      </c>
      <c r="K279" s="76" t="s">
        <v>77</v>
      </c>
      <c r="L279" s="242" t="str">
        <f>IF(ISNONTEXT(VLOOKUP(AimsData[[#This Row],[Student Reference]],Comments!$B$7:$C$5995,2,0)),"",VLOOKUP(AimsData[[#This Row],[Student Reference]],Comments!$B$7:$C$5995,2,0))</f>
        <v/>
      </c>
    </row>
    <row r="280" spans="1:12" x14ac:dyDescent="0.4">
      <c r="A280" s="76" t="s">
        <v>867</v>
      </c>
      <c r="B280" s="77">
        <v>19</v>
      </c>
      <c r="C280" s="76" t="s">
        <v>211</v>
      </c>
      <c r="D280" s="76" t="s">
        <v>212</v>
      </c>
      <c r="E280" s="76">
        <v>14.1</v>
      </c>
      <c r="F280" s="76" t="s">
        <v>67</v>
      </c>
      <c r="G280" s="76" t="s">
        <v>198</v>
      </c>
      <c r="H280" s="76" t="s">
        <v>69</v>
      </c>
      <c r="I280" s="76" t="s">
        <v>97</v>
      </c>
      <c r="J280" s="74" t="s">
        <v>71</v>
      </c>
      <c r="K280" s="76" t="s">
        <v>77</v>
      </c>
      <c r="L280" s="242" t="str">
        <f>IF(ISNONTEXT(VLOOKUP(AimsData[[#This Row],[Student Reference]],Comments!$B$7:$C$5995,2,0)),"",VLOOKUP(AimsData[[#This Row],[Student Reference]],Comments!$B$7:$C$5995,2,0))</f>
        <v/>
      </c>
    </row>
    <row r="281" spans="1:12" x14ac:dyDescent="0.4">
      <c r="A281" s="76" t="s">
        <v>867</v>
      </c>
      <c r="B281" s="77">
        <v>19</v>
      </c>
      <c r="C281" s="76" t="s">
        <v>187</v>
      </c>
      <c r="D281" s="76" t="s">
        <v>188</v>
      </c>
      <c r="E281" s="76">
        <v>14.1</v>
      </c>
      <c r="F281" s="76" t="s">
        <v>67</v>
      </c>
      <c r="G281" s="76" t="s">
        <v>143</v>
      </c>
      <c r="H281" s="76" t="s">
        <v>191</v>
      </c>
      <c r="I281" s="76" t="s">
        <v>191</v>
      </c>
      <c r="J281" s="74" t="s">
        <v>71</v>
      </c>
      <c r="K281" s="76" t="s">
        <v>77</v>
      </c>
      <c r="L281" s="242" t="str">
        <f>IF(ISNONTEXT(VLOOKUP(AimsData[[#This Row],[Student Reference]],Comments!$B$7:$C$5995,2,0)),"",VLOOKUP(AimsData[[#This Row],[Student Reference]],Comments!$B$7:$C$5995,2,0))</f>
        <v/>
      </c>
    </row>
    <row r="282" spans="1:12" x14ac:dyDescent="0.4">
      <c r="A282" s="76" t="s">
        <v>867</v>
      </c>
      <c r="B282" s="77">
        <v>19</v>
      </c>
      <c r="C282" s="76" t="s">
        <v>224</v>
      </c>
      <c r="D282" s="76" t="s">
        <v>225</v>
      </c>
      <c r="E282" s="76">
        <v>6.1</v>
      </c>
      <c r="F282" s="76" t="s">
        <v>67</v>
      </c>
      <c r="G282" s="76" t="s">
        <v>335</v>
      </c>
      <c r="H282" s="76" t="s">
        <v>69</v>
      </c>
      <c r="I282" s="76" t="s">
        <v>148</v>
      </c>
      <c r="J282" s="74" t="s">
        <v>71</v>
      </c>
      <c r="K282" s="76" t="s">
        <v>72</v>
      </c>
      <c r="L282" s="242" t="str">
        <f>IF(ISNONTEXT(VLOOKUP(AimsData[[#This Row],[Student Reference]],Comments!$B$7:$C$5995,2,0)),"",VLOOKUP(AimsData[[#This Row],[Student Reference]],Comments!$B$7:$C$5995,2,0))</f>
        <v/>
      </c>
    </row>
    <row r="283" spans="1:12" x14ac:dyDescent="0.4">
      <c r="A283" s="76" t="s">
        <v>867</v>
      </c>
      <c r="B283" s="77">
        <v>19</v>
      </c>
      <c r="C283" s="76" t="s">
        <v>73</v>
      </c>
      <c r="D283" s="76" t="s">
        <v>74</v>
      </c>
      <c r="E283" s="76">
        <v>12.1</v>
      </c>
      <c r="F283" s="76" t="s">
        <v>67</v>
      </c>
      <c r="G283" s="76" t="s">
        <v>198</v>
      </c>
      <c r="H283" s="76" t="s">
        <v>69</v>
      </c>
      <c r="I283" s="76" t="s">
        <v>226</v>
      </c>
      <c r="J283" s="74" t="s">
        <v>71</v>
      </c>
      <c r="K283" s="76" t="s">
        <v>77</v>
      </c>
      <c r="L283" s="242" t="str">
        <f>IF(ISNONTEXT(VLOOKUP(AimsData[[#This Row],[Student Reference]],Comments!$B$7:$C$5995,2,0)),"",VLOOKUP(AimsData[[#This Row],[Student Reference]],Comments!$B$7:$C$5995,2,0))</f>
        <v/>
      </c>
    </row>
    <row r="284" spans="1:12" x14ac:dyDescent="0.4">
      <c r="A284" s="76" t="s">
        <v>867</v>
      </c>
      <c r="B284" s="77">
        <v>19</v>
      </c>
      <c r="C284" s="76" t="s">
        <v>81</v>
      </c>
      <c r="D284" s="76" t="s">
        <v>82</v>
      </c>
      <c r="E284" s="76">
        <v>14.1</v>
      </c>
      <c r="F284" s="76" t="s">
        <v>67</v>
      </c>
      <c r="G284" s="76" t="s">
        <v>90</v>
      </c>
      <c r="H284" s="76" t="s">
        <v>157</v>
      </c>
      <c r="I284" s="76" t="s">
        <v>157</v>
      </c>
      <c r="J284" s="74" t="s">
        <v>71</v>
      </c>
      <c r="K284" s="76" t="s">
        <v>77</v>
      </c>
      <c r="L284" s="242" t="str">
        <f>IF(ISNONTEXT(VLOOKUP(AimsData[[#This Row],[Student Reference]],Comments!$B$7:$C$5995,2,0)),"",VLOOKUP(AimsData[[#This Row],[Student Reference]],Comments!$B$7:$C$5995,2,0))</f>
        <v/>
      </c>
    </row>
    <row r="285" spans="1:12" x14ac:dyDescent="0.4">
      <c r="A285" s="76" t="s">
        <v>868</v>
      </c>
      <c r="B285" s="77">
        <v>19</v>
      </c>
      <c r="C285" s="76" t="s">
        <v>219</v>
      </c>
      <c r="D285" s="76" t="s">
        <v>220</v>
      </c>
      <c r="E285" s="76">
        <v>15.3</v>
      </c>
      <c r="F285" s="76" t="s">
        <v>67</v>
      </c>
      <c r="G285" s="76" t="s">
        <v>143</v>
      </c>
      <c r="H285" s="76" t="s">
        <v>69</v>
      </c>
      <c r="I285" s="76" t="s">
        <v>69</v>
      </c>
      <c r="J285" s="74" t="s">
        <v>71</v>
      </c>
      <c r="K285" s="76" t="s">
        <v>72</v>
      </c>
      <c r="L285" s="242" t="str">
        <f>IF(ISNONTEXT(VLOOKUP(AimsData[[#This Row],[Student Reference]],Comments!$B$7:$C$5995,2,0)),"",VLOOKUP(AimsData[[#This Row],[Student Reference]],Comments!$B$7:$C$5995,2,0))</f>
        <v/>
      </c>
    </row>
    <row r="286" spans="1:12" x14ac:dyDescent="0.4">
      <c r="A286" s="76" t="s">
        <v>868</v>
      </c>
      <c r="B286" s="77">
        <v>19</v>
      </c>
      <c r="C286" s="76" t="s">
        <v>81</v>
      </c>
      <c r="D286" s="76" t="s">
        <v>82</v>
      </c>
      <c r="E286" s="76">
        <v>14.1</v>
      </c>
      <c r="F286" s="76" t="s">
        <v>67</v>
      </c>
      <c r="G286" s="76" t="s">
        <v>90</v>
      </c>
      <c r="H286" s="76" t="s">
        <v>221</v>
      </c>
      <c r="I286" s="76" t="s">
        <v>221</v>
      </c>
      <c r="J286" s="74" t="s">
        <v>71</v>
      </c>
      <c r="K286" s="76" t="s">
        <v>77</v>
      </c>
      <c r="L286" s="242" t="str">
        <f>IF(ISNONTEXT(VLOOKUP(AimsData[[#This Row],[Student Reference]],Comments!$B$7:$C$5995,2,0)),"",VLOOKUP(AimsData[[#This Row],[Student Reference]],Comments!$B$7:$C$5995,2,0))</f>
        <v/>
      </c>
    </row>
    <row r="287" spans="1:12" x14ac:dyDescent="0.4">
      <c r="A287" s="76" t="s">
        <v>868</v>
      </c>
      <c r="B287" s="77">
        <v>19</v>
      </c>
      <c r="C287" s="76" t="s">
        <v>222</v>
      </c>
      <c r="D287" s="76" t="s">
        <v>223</v>
      </c>
      <c r="E287" s="76">
        <v>15.2</v>
      </c>
      <c r="F287" s="76" t="s">
        <v>67</v>
      </c>
      <c r="G287" s="76" t="s">
        <v>90</v>
      </c>
      <c r="H287" s="76" t="s">
        <v>69</v>
      </c>
      <c r="I287" s="76" t="s">
        <v>69</v>
      </c>
      <c r="J287" s="74" t="s">
        <v>71</v>
      </c>
      <c r="K287" s="76" t="s">
        <v>77</v>
      </c>
      <c r="L287" s="242" t="str">
        <f>IF(ISNONTEXT(VLOOKUP(AimsData[[#This Row],[Student Reference]],Comments!$B$7:$C$5995,2,0)),"",VLOOKUP(AimsData[[#This Row],[Student Reference]],Comments!$B$7:$C$5995,2,0))</f>
        <v/>
      </c>
    </row>
    <row r="288" spans="1:12" x14ac:dyDescent="0.4">
      <c r="A288" s="76" t="s">
        <v>868</v>
      </c>
      <c r="B288" s="77">
        <v>19</v>
      </c>
      <c r="C288" s="76" t="s">
        <v>98</v>
      </c>
      <c r="D288" s="76" t="s">
        <v>99</v>
      </c>
      <c r="E288" s="76">
        <v>14.2</v>
      </c>
      <c r="F288" s="76" t="s">
        <v>67</v>
      </c>
      <c r="G288" s="76" t="s">
        <v>90</v>
      </c>
      <c r="H288" s="76" t="s">
        <v>69</v>
      </c>
      <c r="I288" s="76" t="s">
        <v>69</v>
      </c>
      <c r="J288" s="74" t="s">
        <v>71</v>
      </c>
      <c r="K288" s="76" t="s">
        <v>77</v>
      </c>
      <c r="L288" s="242" t="str">
        <f>IF(ISNONTEXT(VLOOKUP(AimsData[[#This Row],[Student Reference]],Comments!$B$7:$C$5995,2,0)),"",VLOOKUP(AimsData[[#This Row],[Student Reference]],Comments!$B$7:$C$5995,2,0))</f>
        <v/>
      </c>
    </row>
    <row r="289" spans="1:12" x14ac:dyDescent="0.4">
      <c r="A289" s="76" t="s">
        <v>869</v>
      </c>
      <c r="B289" s="77">
        <v>19</v>
      </c>
      <c r="C289" s="76" t="s">
        <v>158</v>
      </c>
      <c r="D289" s="76" t="s">
        <v>159</v>
      </c>
      <c r="E289" s="76">
        <v>6.1</v>
      </c>
      <c r="F289" s="76" t="s">
        <v>160</v>
      </c>
      <c r="G289" s="76" t="s">
        <v>143</v>
      </c>
      <c r="H289" s="76" t="s">
        <v>69</v>
      </c>
      <c r="I289" s="76" t="s">
        <v>144</v>
      </c>
      <c r="J289" s="74" t="s">
        <v>71</v>
      </c>
      <c r="K289" s="76" t="s">
        <v>72</v>
      </c>
      <c r="L289" s="242" t="str">
        <f>IF(ISNONTEXT(VLOOKUP(AimsData[[#This Row],[Student Reference]],Comments!$B$7:$C$5995,2,0)),"",VLOOKUP(AimsData[[#This Row],[Student Reference]],Comments!$B$7:$C$5995,2,0))</f>
        <v/>
      </c>
    </row>
    <row r="290" spans="1:12" x14ac:dyDescent="0.4">
      <c r="A290" s="76" t="s">
        <v>869</v>
      </c>
      <c r="B290" s="77">
        <v>19</v>
      </c>
      <c r="C290" s="76" t="s">
        <v>78</v>
      </c>
      <c r="D290" s="76" t="s">
        <v>79</v>
      </c>
      <c r="E290" s="76">
        <v>2.2000000000000002</v>
      </c>
      <c r="F290" s="76" t="s">
        <v>67</v>
      </c>
      <c r="G290" s="76" t="s">
        <v>143</v>
      </c>
      <c r="H290" s="76" t="s">
        <v>69</v>
      </c>
      <c r="I290" s="76" t="s">
        <v>323</v>
      </c>
      <c r="J290" s="74" t="s">
        <v>71</v>
      </c>
      <c r="K290" s="76" t="s">
        <v>77</v>
      </c>
      <c r="L290" s="242" t="str">
        <f>IF(ISNONTEXT(VLOOKUP(AimsData[[#This Row],[Student Reference]],Comments!$B$7:$C$5995,2,0)),"",VLOOKUP(AimsData[[#This Row],[Student Reference]],Comments!$B$7:$C$5995,2,0))</f>
        <v/>
      </c>
    </row>
    <row r="291" spans="1:12" x14ac:dyDescent="0.4">
      <c r="A291" s="76" t="s">
        <v>869</v>
      </c>
      <c r="B291" s="77">
        <v>19</v>
      </c>
      <c r="C291" s="76" t="s">
        <v>81</v>
      </c>
      <c r="D291" s="76" t="s">
        <v>82</v>
      </c>
      <c r="E291" s="76">
        <v>14.1</v>
      </c>
      <c r="F291" s="76" t="s">
        <v>67</v>
      </c>
      <c r="G291" s="76" t="s">
        <v>90</v>
      </c>
      <c r="H291" s="76" t="s">
        <v>157</v>
      </c>
      <c r="I291" s="76" t="s">
        <v>157</v>
      </c>
      <c r="J291" s="74" t="s">
        <v>71</v>
      </c>
      <c r="K291" s="76" t="s">
        <v>77</v>
      </c>
      <c r="L291" s="242" t="str">
        <f>IF(ISNONTEXT(VLOOKUP(AimsData[[#This Row],[Student Reference]],Comments!$B$7:$C$5995,2,0)),"",VLOOKUP(AimsData[[#This Row],[Student Reference]],Comments!$B$7:$C$5995,2,0))</f>
        <v/>
      </c>
    </row>
    <row r="292" spans="1:12" x14ac:dyDescent="0.4">
      <c r="A292" s="76" t="s">
        <v>870</v>
      </c>
      <c r="B292" s="77">
        <v>19</v>
      </c>
      <c r="C292" s="76" t="s">
        <v>158</v>
      </c>
      <c r="D292" s="76" t="s">
        <v>159</v>
      </c>
      <c r="E292" s="76">
        <v>6.1</v>
      </c>
      <c r="F292" s="76" t="s">
        <v>160</v>
      </c>
      <c r="G292" s="76" t="s">
        <v>143</v>
      </c>
      <c r="H292" s="76" t="s">
        <v>69</v>
      </c>
      <c r="I292" s="76" t="s">
        <v>69</v>
      </c>
      <c r="J292" s="74" t="s">
        <v>71</v>
      </c>
      <c r="K292" s="76" t="s">
        <v>72</v>
      </c>
      <c r="L292" s="242" t="str">
        <f>IF(ISNONTEXT(VLOOKUP(AimsData[[#This Row],[Student Reference]],Comments!$B$7:$C$5995,2,0)),"",VLOOKUP(AimsData[[#This Row],[Student Reference]],Comments!$B$7:$C$5995,2,0))</f>
        <v/>
      </c>
    </row>
    <row r="293" spans="1:12" x14ac:dyDescent="0.4">
      <c r="A293" s="76" t="s">
        <v>870</v>
      </c>
      <c r="B293" s="77">
        <v>19</v>
      </c>
      <c r="C293" s="76" t="s">
        <v>73</v>
      </c>
      <c r="D293" s="76" t="s">
        <v>74</v>
      </c>
      <c r="E293" s="76">
        <v>12.1</v>
      </c>
      <c r="F293" s="76" t="s">
        <v>67</v>
      </c>
      <c r="G293" s="76" t="s">
        <v>143</v>
      </c>
      <c r="H293" s="76" t="s">
        <v>69</v>
      </c>
      <c r="I293" s="76" t="s">
        <v>91</v>
      </c>
      <c r="J293" s="74" t="s">
        <v>71</v>
      </c>
      <c r="K293" s="76" t="s">
        <v>77</v>
      </c>
      <c r="L293" s="242" t="str">
        <f>IF(ISNONTEXT(VLOOKUP(AimsData[[#This Row],[Student Reference]],Comments!$B$7:$C$5995,2,0)),"",VLOOKUP(AimsData[[#This Row],[Student Reference]],Comments!$B$7:$C$5995,2,0))</f>
        <v/>
      </c>
    </row>
    <row r="294" spans="1:12" x14ac:dyDescent="0.4">
      <c r="A294" s="76" t="s">
        <v>870</v>
      </c>
      <c r="B294" s="77">
        <v>19</v>
      </c>
      <c r="C294" s="76" t="s">
        <v>78</v>
      </c>
      <c r="D294" s="76" t="s">
        <v>79</v>
      </c>
      <c r="E294" s="76">
        <v>2.2000000000000002</v>
      </c>
      <c r="F294" s="76" t="s">
        <v>67</v>
      </c>
      <c r="G294" s="76" t="s">
        <v>90</v>
      </c>
      <c r="H294" s="76" t="s">
        <v>69</v>
      </c>
      <c r="I294" s="76" t="s">
        <v>336</v>
      </c>
      <c r="J294" s="74" t="s">
        <v>71</v>
      </c>
      <c r="K294" s="76" t="s">
        <v>77</v>
      </c>
      <c r="L294" s="242" t="str">
        <f>IF(ISNONTEXT(VLOOKUP(AimsData[[#This Row],[Student Reference]],Comments!$B$7:$C$5995,2,0)),"",VLOOKUP(AimsData[[#This Row],[Student Reference]],Comments!$B$7:$C$5995,2,0))</f>
        <v/>
      </c>
    </row>
    <row r="295" spans="1:12" x14ac:dyDescent="0.4">
      <c r="A295" s="76" t="s">
        <v>870</v>
      </c>
      <c r="B295" s="77">
        <v>19</v>
      </c>
      <c r="C295" s="76" t="s">
        <v>81</v>
      </c>
      <c r="D295" s="76" t="s">
        <v>82</v>
      </c>
      <c r="E295" s="76">
        <v>14.1</v>
      </c>
      <c r="F295" s="76" t="s">
        <v>67</v>
      </c>
      <c r="G295" s="76" t="s">
        <v>90</v>
      </c>
      <c r="H295" s="76" t="s">
        <v>157</v>
      </c>
      <c r="I295" s="76" t="s">
        <v>255</v>
      </c>
      <c r="J295" s="74" t="s">
        <v>71</v>
      </c>
      <c r="K295" s="76" t="s">
        <v>77</v>
      </c>
      <c r="L295" s="242" t="str">
        <f>IF(ISNONTEXT(VLOOKUP(AimsData[[#This Row],[Student Reference]],Comments!$B$7:$C$5995,2,0)),"",VLOOKUP(AimsData[[#This Row],[Student Reference]],Comments!$B$7:$C$5995,2,0))</f>
        <v/>
      </c>
    </row>
    <row r="296" spans="1:12" x14ac:dyDescent="0.4">
      <c r="A296" s="76" t="s">
        <v>871</v>
      </c>
      <c r="B296" s="77">
        <v>19</v>
      </c>
      <c r="C296" s="76" t="s">
        <v>269</v>
      </c>
      <c r="D296" s="76" t="s">
        <v>270</v>
      </c>
      <c r="E296" s="76">
        <v>3.1</v>
      </c>
      <c r="F296" s="76" t="s">
        <v>67</v>
      </c>
      <c r="G296" s="76" t="s">
        <v>143</v>
      </c>
      <c r="H296" s="76" t="s">
        <v>124</v>
      </c>
      <c r="I296" s="76" t="s">
        <v>124</v>
      </c>
      <c r="J296" s="74" t="s">
        <v>71</v>
      </c>
      <c r="K296" s="76" t="s">
        <v>72</v>
      </c>
      <c r="L296" s="242" t="str">
        <f>IF(ISNONTEXT(VLOOKUP(AimsData[[#This Row],[Student Reference]],Comments!$B$7:$C$5995,2,0)),"",VLOOKUP(AimsData[[#This Row],[Student Reference]],Comments!$B$7:$C$5995,2,0))</f>
        <v/>
      </c>
    </row>
    <row r="297" spans="1:12" x14ac:dyDescent="0.4">
      <c r="A297" s="76" t="s">
        <v>871</v>
      </c>
      <c r="B297" s="77">
        <v>19</v>
      </c>
      <c r="C297" s="76" t="s">
        <v>81</v>
      </c>
      <c r="D297" s="76" t="s">
        <v>82</v>
      </c>
      <c r="E297" s="76">
        <v>14.1</v>
      </c>
      <c r="F297" s="76" t="s">
        <v>67</v>
      </c>
      <c r="G297" s="76" t="s">
        <v>90</v>
      </c>
      <c r="H297" s="76" t="s">
        <v>157</v>
      </c>
      <c r="I297" s="76" t="s">
        <v>157</v>
      </c>
      <c r="J297" s="74" t="s">
        <v>71</v>
      </c>
      <c r="K297" s="76" t="s">
        <v>77</v>
      </c>
      <c r="L297" s="242" t="str">
        <f>IF(ISNONTEXT(VLOOKUP(AimsData[[#This Row],[Student Reference]],Comments!$B$7:$C$5995,2,0)),"",VLOOKUP(AimsData[[#This Row],[Student Reference]],Comments!$B$7:$C$5995,2,0))</f>
        <v/>
      </c>
    </row>
    <row r="298" spans="1:12" x14ac:dyDescent="0.4">
      <c r="A298" s="76" t="s">
        <v>871</v>
      </c>
      <c r="B298" s="77">
        <v>19</v>
      </c>
      <c r="C298" s="76" t="s">
        <v>98</v>
      </c>
      <c r="D298" s="76" t="s">
        <v>99</v>
      </c>
      <c r="E298" s="76">
        <v>14.2</v>
      </c>
      <c r="F298" s="76" t="s">
        <v>67</v>
      </c>
      <c r="G298" s="76" t="s">
        <v>90</v>
      </c>
      <c r="H298" s="76" t="s">
        <v>124</v>
      </c>
      <c r="I298" s="76" t="s">
        <v>124</v>
      </c>
      <c r="J298" s="74" t="s">
        <v>71</v>
      </c>
      <c r="K298" s="76" t="s">
        <v>77</v>
      </c>
      <c r="L298" s="242" t="str">
        <f>IF(ISNONTEXT(VLOOKUP(AimsData[[#This Row],[Student Reference]],Comments!$B$7:$C$5995,2,0)),"",VLOOKUP(AimsData[[#This Row],[Student Reference]],Comments!$B$7:$C$5995,2,0))</f>
        <v/>
      </c>
    </row>
    <row r="299" spans="1:12" x14ac:dyDescent="0.4">
      <c r="A299" s="76" t="s">
        <v>872</v>
      </c>
      <c r="B299" s="77">
        <v>19</v>
      </c>
      <c r="C299" s="76" t="s">
        <v>307</v>
      </c>
      <c r="D299" s="76" t="s">
        <v>308</v>
      </c>
      <c r="E299" s="76">
        <v>15.1</v>
      </c>
      <c r="F299" s="76" t="s">
        <v>67</v>
      </c>
      <c r="G299" s="76" t="s">
        <v>143</v>
      </c>
      <c r="H299" s="76" t="s">
        <v>309</v>
      </c>
      <c r="I299" s="76" t="s">
        <v>173</v>
      </c>
      <c r="J299" s="74" t="s">
        <v>104</v>
      </c>
      <c r="K299" s="76" t="s">
        <v>72</v>
      </c>
      <c r="L299" s="242" t="str">
        <f>IF(ISNONTEXT(VLOOKUP(AimsData[[#This Row],[Student Reference]],Comments!$B$7:$C$5995,2,0)),"",VLOOKUP(AimsData[[#This Row],[Student Reference]],Comments!$B$7:$C$5995,2,0))</f>
        <v/>
      </c>
    </row>
    <row r="300" spans="1:12" x14ac:dyDescent="0.4">
      <c r="A300" s="76" t="s">
        <v>873</v>
      </c>
      <c r="B300" s="77">
        <v>20</v>
      </c>
      <c r="C300" s="76" t="s">
        <v>337</v>
      </c>
      <c r="D300" s="76" t="s">
        <v>338</v>
      </c>
      <c r="E300" s="76">
        <v>3.3</v>
      </c>
      <c r="F300" s="76" t="s">
        <v>67</v>
      </c>
      <c r="G300" s="76" t="s">
        <v>143</v>
      </c>
      <c r="H300" s="76" t="s">
        <v>69</v>
      </c>
      <c r="I300" s="76" t="s">
        <v>339</v>
      </c>
      <c r="J300" s="74" t="s">
        <v>112</v>
      </c>
      <c r="K300" s="76" t="s">
        <v>77</v>
      </c>
      <c r="L300" s="242" t="str">
        <f>IF(ISNONTEXT(VLOOKUP(AimsData[[#This Row],[Student Reference]],Comments!$B$7:$C$5995,2,0)),"",VLOOKUP(AimsData[[#This Row],[Student Reference]],Comments!$B$7:$C$5995,2,0))</f>
        <v/>
      </c>
    </row>
    <row r="301" spans="1:12" x14ac:dyDescent="0.4">
      <c r="A301" s="76" t="s">
        <v>873</v>
      </c>
      <c r="B301" s="77">
        <v>20</v>
      </c>
      <c r="C301" s="76" t="s">
        <v>81</v>
      </c>
      <c r="D301" s="76" t="s">
        <v>82</v>
      </c>
      <c r="E301" s="76">
        <v>14.1</v>
      </c>
      <c r="F301" s="76" t="s">
        <v>67</v>
      </c>
      <c r="G301" s="76" t="s">
        <v>90</v>
      </c>
      <c r="H301" s="76" t="s">
        <v>157</v>
      </c>
      <c r="I301" s="76" t="s">
        <v>157</v>
      </c>
      <c r="J301" s="74" t="s">
        <v>71</v>
      </c>
      <c r="K301" s="76" t="s">
        <v>77</v>
      </c>
      <c r="L301" s="242" t="str">
        <f>IF(ISNONTEXT(VLOOKUP(AimsData[[#This Row],[Student Reference]],Comments!$B$7:$C$5995,2,0)),"",VLOOKUP(AimsData[[#This Row],[Student Reference]],Comments!$B$7:$C$5995,2,0))</f>
        <v/>
      </c>
    </row>
    <row r="302" spans="1:12" x14ac:dyDescent="0.4">
      <c r="A302" s="76" t="s">
        <v>873</v>
      </c>
      <c r="B302" s="77">
        <v>20</v>
      </c>
      <c r="C302" s="76" t="s">
        <v>174</v>
      </c>
      <c r="D302" s="76" t="s">
        <v>175</v>
      </c>
      <c r="E302" s="76">
        <v>3.3</v>
      </c>
      <c r="F302" s="76" t="s">
        <v>67</v>
      </c>
      <c r="G302" s="76" t="s">
        <v>90</v>
      </c>
      <c r="H302" s="76" t="s">
        <v>69</v>
      </c>
      <c r="I302" s="76" t="s">
        <v>69</v>
      </c>
      <c r="J302" s="74" t="s">
        <v>71</v>
      </c>
      <c r="K302" s="76" t="s">
        <v>72</v>
      </c>
      <c r="L302" s="242" t="str">
        <f>IF(ISNONTEXT(VLOOKUP(AimsData[[#This Row],[Student Reference]],Comments!$B$7:$C$5995,2,0)),"",VLOOKUP(AimsData[[#This Row],[Student Reference]],Comments!$B$7:$C$5995,2,0))</f>
        <v/>
      </c>
    </row>
    <row r="303" spans="1:12" x14ac:dyDescent="0.4">
      <c r="A303" s="76" t="s">
        <v>874</v>
      </c>
      <c r="B303" s="77">
        <v>19</v>
      </c>
      <c r="C303" s="76" t="s">
        <v>73</v>
      </c>
      <c r="D303" s="76" t="s">
        <v>74</v>
      </c>
      <c r="E303" s="76">
        <v>12.1</v>
      </c>
      <c r="F303" s="76" t="s">
        <v>67</v>
      </c>
      <c r="G303" s="76" t="s">
        <v>143</v>
      </c>
      <c r="H303" s="76" t="s">
        <v>69</v>
      </c>
      <c r="I303" s="76" t="s">
        <v>323</v>
      </c>
      <c r="J303" s="74" t="s">
        <v>71</v>
      </c>
      <c r="K303" s="76" t="s">
        <v>77</v>
      </c>
      <c r="L303" s="242" t="str">
        <f>IF(ISNONTEXT(VLOOKUP(AimsData[[#This Row],[Student Reference]],Comments!$B$7:$C$5995,2,0)),"",VLOOKUP(AimsData[[#This Row],[Student Reference]],Comments!$B$7:$C$5995,2,0))</f>
        <v/>
      </c>
    </row>
    <row r="304" spans="1:12" x14ac:dyDescent="0.4">
      <c r="A304" s="76" t="s">
        <v>874</v>
      </c>
      <c r="B304" s="77">
        <v>19</v>
      </c>
      <c r="C304" s="76" t="s">
        <v>78</v>
      </c>
      <c r="D304" s="76" t="s">
        <v>79</v>
      </c>
      <c r="E304" s="76">
        <v>2.2000000000000002</v>
      </c>
      <c r="F304" s="76" t="s">
        <v>67</v>
      </c>
      <c r="G304" s="76" t="s">
        <v>143</v>
      </c>
      <c r="H304" s="76" t="s">
        <v>69</v>
      </c>
      <c r="I304" s="76" t="s">
        <v>69</v>
      </c>
      <c r="J304" s="74" t="s">
        <v>71</v>
      </c>
      <c r="K304" s="76" t="s">
        <v>77</v>
      </c>
      <c r="L304" s="242" t="str">
        <f>IF(ISNONTEXT(VLOOKUP(AimsData[[#This Row],[Student Reference]],Comments!$B$7:$C$5995,2,0)),"",VLOOKUP(AimsData[[#This Row],[Student Reference]],Comments!$B$7:$C$5995,2,0))</f>
        <v/>
      </c>
    </row>
    <row r="305" spans="1:12" x14ac:dyDescent="0.4">
      <c r="A305" s="76" t="s">
        <v>874</v>
      </c>
      <c r="B305" s="77">
        <v>19</v>
      </c>
      <c r="C305" s="76" t="s">
        <v>217</v>
      </c>
      <c r="D305" s="76" t="s">
        <v>218</v>
      </c>
      <c r="E305" s="76">
        <v>3.3</v>
      </c>
      <c r="F305" s="76" t="s">
        <v>67</v>
      </c>
      <c r="G305" s="76" t="s">
        <v>143</v>
      </c>
      <c r="H305" s="76" t="s">
        <v>69</v>
      </c>
      <c r="I305" s="76" t="s">
        <v>69</v>
      </c>
      <c r="J305" s="74" t="s">
        <v>71</v>
      </c>
      <c r="K305" s="76" t="s">
        <v>72</v>
      </c>
      <c r="L305" s="242" t="str">
        <f>IF(ISNONTEXT(VLOOKUP(AimsData[[#This Row],[Student Reference]],Comments!$B$7:$C$5995,2,0)),"",VLOOKUP(AimsData[[#This Row],[Student Reference]],Comments!$B$7:$C$5995,2,0))</f>
        <v/>
      </c>
    </row>
    <row r="306" spans="1:12" x14ac:dyDescent="0.4">
      <c r="A306" s="76" t="s">
        <v>875</v>
      </c>
      <c r="B306" s="77">
        <v>19</v>
      </c>
      <c r="C306" s="76" t="s">
        <v>65</v>
      </c>
      <c r="D306" s="76" t="s">
        <v>66</v>
      </c>
      <c r="E306" s="76">
        <v>5.2</v>
      </c>
      <c r="F306" s="76" t="s">
        <v>67</v>
      </c>
      <c r="G306" s="76" t="s">
        <v>68</v>
      </c>
      <c r="H306" s="76" t="s">
        <v>69</v>
      </c>
      <c r="I306" s="76" t="s">
        <v>70</v>
      </c>
      <c r="J306" s="74" t="s">
        <v>71</v>
      </c>
      <c r="K306" s="76" t="s">
        <v>72</v>
      </c>
      <c r="L306" s="242" t="str">
        <f>IF(ISNONTEXT(VLOOKUP(AimsData[[#This Row],[Student Reference]],Comments!$B$7:$C$5995,2,0)),"",VLOOKUP(AimsData[[#This Row],[Student Reference]],Comments!$B$7:$C$5995,2,0))</f>
        <v/>
      </c>
    </row>
    <row r="307" spans="1:12" x14ac:dyDescent="0.4">
      <c r="A307" s="76" t="s">
        <v>875</v>
      </c>
      <c r="B307" s="77">
        <v>19</v>
      </c>
      <c r="C307" s="76" t="s">
        <v>73</v>
      </c>
      <c r="D307" s="76" t="s">
        <v>74</v>
      </c>
      <c r="E307" s="76">
        <v>12.1</v>
      </c>
      <c r="F307" s="76" t="s">
        <v>67</v>
      </c>
      <c r="G307" s="76" t="s">
        <v>198</v>
      </c>
      <c r="H307" s="76" t="s">
        <v>69</v>
      </c>
      <c r="I307" s="76" t="s">
        <v>76</v>
      </c>
      <c r="J307" s="74" t="s">
        <v>71</v>
      </c>
      <c r="K307" s="76" t="s">
        <v>77</v>
      </c>
      <c r="L307" s="242" t="str">
        <f>IF(ISNONTEXT(VLOOKUP(AimsData[[#This Row],[Student Reference]],Comments!$B$7:$C$5995,2,0)),"",VLOOKUP(AimsData[[#This Row],[Student Reference]],Comments!$B$7:$C$5995,2,0))</f>
        <v/>
      </c>
    </row>
    <row r="308" spans="1:12" x14ac:dyDescent="0.4">
      <c r="A308" s="76" t="s">
        <v>875</v>
      </c>
      <c r="B308" s="77">
        <v>19</v>
      </c>
      <c r="C308" s="76" t="s">
        <v>78</v>
      </c>
      <c r="D308" s="76" t="s">
        <v>79</v>
      </c>
      <c r="E308" s="76">
        <v>2.2000000000000002</v>
      </c>
      <c r="F308" s="76" t="s">
        <v>67</v>
      </c>
      <c r="G308" s="76" t="s">
        <v>342</v>
      </c>
      <c r="H308" s="76" t="s">
        <v>69</v>
      </c>
      <c r="I308" s="76" t="s">
        <v>69</v>
      </c>
      <c r="J308" s="74" t="s">
        <v>71</v>
      </c>
      <c r="K308" s="76" t="s">
        <v>77</v>
      </c>
      <c r="L308" s="242" t="str">
        <f>IF(ISNONTEXT(VLOOKUP(AimsData[[#This Row],[Student Reference]],Comments!$B$7:$C$5995,2,0)),"",VLOOKUP(AimsData[[#This Row],[Student Reference]],Comments!$B$7:$C$5995,2,0))</f>
        <v/>
      </c>
    </row>
    <row r="309" spans="1:12" x14ac:dyDescent="0.4">
      <c r="A309" s="76" t="s">
        <v>875</v>
      </c>
      <c r="B309" s="77">
        <v>19</v>
      </c>
      <c r="C309" s="76" t="s">
        <v>81</v>
      </c>
      <c r="D309" s="76" t="s">
        <v>82</v>
      </c>
      <c r="E309" s="76">
        <v>14.1</v>
      </c>
      <c r="F309" s="76" t="s">
        <v>67</v>
      </c>
      <c r="G309" s="76" t="s">
        <v>83</v>
      </c>
      <c r="H309" s="76" t="s">
        <v>84</v>
      </c>
      <c r="I309" s="76" t="s">
        <v>85</v>
      </c>
      <c r="J309" s="74" t="s">
        <v>71</v>
      </c>
      <c r="K309" s="76" t="s">
        <v>77</v>
      </c>
      <c r="L309" s="242" t="str">
        <f>IF(ISNONTEXT(VLOOKUP(AimsData[[#This Row],[Student Reference]],Comments!$B$7:$C$5995,2,0)),"",VLOOKUP(AimsData[[#This Row],[Student Reference]],Comments!$B$7:$C$5995,2,0))</f>
        <v/>
      </c>
    </row>
    <row r="310" spans="1:12" x14ac:dyDescent="0.4">
      <c r="A310" s="76" t="s">
        <v>876</v>
      </c>
      <c r="B310" s="77">
        <v>19</v>
      </c>
      <c r="C310" s="76" t="s">
        <v>180</v>
      </c>
      <c r="D310" s="76" t="s">
        <v>181</v>
      </c>
      <c r="E310" s="76">
        <v>14.1</v>
      </c>
      <c r="F310" s="76" t="s">
        <v>67</v>
      </c>
      <c r="G310" s="76" t="s">
        <v>343</v>
      </c>
      <c r="H310" s="76" t="s">
        <v>344</v>
      </c>
      <c r="I310" s="76" t="s">
        <v>344</v>
      </c>
      <c r="J310" s="74" t="s">
        <v>71</v>
      </c>
      <c r="K310" s="76" t="s">
        <v>77</v>
      </c>
      <c r="L310" s="242" t="str">
        <f>IF(ISNONTEXT(VLOOKUP(AimsData[[#This Row],[Student Reference]],Comments!$B$7:$C$5995,2,0)),"",VLOOKUP(AimsData[[#This Row],[Student Reference]],Comments!$B$7:$C$5995,2,0))</f>
        <v/>
      </c>
    </row>
    <row r="311" spans="1:12" x14ac:dyDescent="0.4">
      <c r="A311" s="76" t="s">
        <v>876</v>
      </c>
      <c r="B311" s="77">
        <v>19</v>
      </c>
      <c r="C311" s="76" t="s">
        <v>184</v>
      </c>
      <c r="D311" s="76" t="s">
        <v>185</v>
      </c>
      <c r="E311" s="76">
        <v>-2</v>
      </c>
      <c r="F311" s="76" t="s">
        <v>67</v>
      </c>
      <c r="G311" s="76" t="s">
        <v>343</v>
      </c>
      <c r="H311" s="76" t="s">
        <v>344</v>
      </c>
      <c r="I311" s="76" t="s">
        <v>344</v>
      </c>
      <c r="J311" s="74" t="s">
        <v>71</v>
      </c>
      <c r="K311" s="76" t="s">
        <v>186</v>
      </c>
      <c r="L311" s="242" t="str">
        <f>IF(ISNONTEXT(VLOOKUP(AimsData[[#This Row],[Student Reference]],Comments!$B$7:$C$5995,2,0)),"",VLOOKUP(AimsData[[#This Row],[Student Reference]],Comments!$B$7:$C$5995,2,0))</f>
        <v/>
      </c>
    </row>
    <row r="312" spans="1:12" x14ac:dyDescent="0.4">
      <c r="A312" s="76" t="s">
        <v>876</v>
      </c>
      <c r="B312" s="77">
        <v>19</v>
      </c>
      <c r="C312" s="76" t="s">
        <v>98</v>
      </c>
      <c r="D312" s="76" t="s">
        <v>99</v>
      </c>
      <c r="E312" s="76">
        <v>14.2</v>
      </c>
      <c r="F312" s="76" t="s">
        <v>67</v>
      </c>
      <c r="G312" s="76" t="s">
        <v>343</v>
      </c>
      <c r="H312" s="76" t="s">
        <v>344</v>
      </c>
      <c r="I312" s="76" t="s">
        <v>344</v>
      </c>
      <c r="J312" s="74" t="s">
        <v>71</v>
      </c>
      <c r="K312" s="76" t="s">
        <v>72</v>
      </c>
      <c r="L312" s="242" t="str">
        <f>IF(ISNONTEXT(VLOOKUP(AimsData[[#This Row],[Student Reference]],Comments!$B$7:$C$5995,2,0)),"",VLOOKUP(AimsData[[#This Row],[Student Reference]],Comments!$B$7:$C$5995,2,0))</f>
        <v/>
      </c>
    </row>
    <row r="313" spans="1:12" x14ac:dyDescent="0.4">
      <c r="A313" s="76" t="s">
        <v>877</v>
      </c>
      <c r="B313" s="77">
        <v>19</v>
      </c>
      <c r="C313" s="76" t="s">
        <v>180</v>
      </c>
      <c r="D313" s="76" t="s">
        <v>181</v>
      </c>
      <c r="E313" s="76">
        <v>14.1</v>
      </c>
      <c r="F313" s="76" t="s">
        <v>67</v>
      </c>
      <c r="G313" s="76" t="s">
        <v>345</v>
      </c>
      <c r="H313" s="76" t="s">
        <v>111</v>
      </c>
      <c r="I313" s="76" t="s">
        <v>111</v>
      </c>
      <c r="J313" s="74" t="s">
        <v>71</v>
      </c>
      <c r="K313" s="76" t="s">
        <v>77</v>
      </c>
      <c r="L313" s="242" t="str">
        <f>IF(ISNONTEXT(VLOOKUP(AimsData[[#This Row],[Student Reference]],Comments!$B$7:$C$5995,2,0)),"",VLOOKUP(AimsData[[#This Row],[Student Reference]],Comments!$B$7:$C$5995,2,0))</f>
        <v/>
      </c>
    </row>
    <row r="314" spans="1:12" x14ac:dyDescent="0.4">
      <c r="A314" s="76" t="s">
        <v>877</v>
      </c>
      <c r="B314" s="77">
        <v>19</v>
      </c>
      <c r="C314" s="76" t="s">
        <v>184</v>
      </c>
      <c r="D314" s="76" t="s">
        <v>185</v>
      </c>
      <c r="E314" s="76">
        <v>-2</v>
      </c>
      <c r="F314" s="76" t="s">
        <v>67</v>
      </c>
      <c r="G314" s="76" t="s">
        <v>345</v>
      </c>
      <c r="H314" s="76" t="s">
        <v>111</v>
      </c>
      <c r="I314" s="76" t="s">
        <v>111</v>
      </c>
      <c r="J314" s="74" t="s">
        <v>71</v>
      </c>
      <c r="K314" s="76" t="s">
        <v>186</v>
      </c>
      <c r="L314" s="242" t="str">
        <f>IF(ISNONTEXT(VLOOKUP(AimsData[[#This Row],[Student Reference]],Comments!$B$7:$C$5995,2,0)),"",VLOOKUP(AimsData[[#This Row],[Student Reference]],Comments!$B$7:$C$5995,2,0))</f>
        <v/>
      </c>
    </row>
    <row r="315" spans="1:12" x14ac:dyDescent="0.4">
      <c r="A315" s="76" t="s">
        <v>877</v>
      </c>
      <c r="B315" s="77">
        <v>19</v>
      </c>
      <c r="C315" s="76" t="s">
        <v>98</v>
      </c>
      <c r="D315" s="76" t="s">
        <v>99</v>
      </c>
      <c r="E315" s="76">
        <v>14.2</v>
      </c>
      <c r="F315" s="76" t="s">
        <v>67</v>
      </c>
      <c r="G315" s="76" t="s">
        <v>345</v>
      </c>
      <c r="H315" s="76" t="s">
        <v>111</v>
      </c>
      <c r="I315" s="76" t="s">
        <v>111</v>
      </c>
      <c r="J315" s="74" t="s">
        <v>71</v>
      </c>
      <c r="K315" s="76" t="s">
        <v>72</v>
      </c>
      <c r="L315" s="242" t="str">
        <f>IF(ISNONTEXT(VLOOKUP(AimsData[[#This Row],[Student Reference]],Comments!$B$7:$C$5995,2,0)),"",VLOOKUP(AimsData[[#This Row],[Student Reference]],Comments!$B$7:$C$5995,2,0))</f>
        <v/>
      </c>
    </row>
    <row r="316" spans="1:12" x14ac:dyDescent="0.4">
      <c r="A316" s="76" t="s">
        <v>878</v>
      </c>
      <c r="B316" s="77">
        <v>18</v>
      </c>
      <c r="C316" s="76" t="s">
        <v>73</v>
      </c>
      <c r="D316" s="76" t="s">
        <v>74</v>
      </c>
      <c r="E316" s="76">
        <v>12.1</v>
      </c>
      <c r="F316" s="76" t="s">
        <v>67</v>
      </c>
      <c r="G316" s="76" t="s">
        <v>198</v>
      </c>
      <c r="H316" s="76" t="s">
        <v>69</v>
      </c>
      <c r="I316" s="76" t="s">
        <v>148</v>
      </c>
      <c r="J316" s="74" t="s">
        <v>71</v>
      </c>
      <c r="K316" s="76" t="s">
        <v>77</v>
      </c>
      <c r="L316" s="242" t="str">
        <f>IF(ISNONTEXT(VLOOKUP(AimsData[[#This Row],[Student Reference]],Comments!$B$7:$C$5995,2,0)),"",VLOOKUP(AimsData[[#This Row],[Student Reference]],Comments!$B$7:$C$5995,2,0))</f>
        <v/>
      </c>
    </row>
    <row r="317" spans="1:12" x14ac:dyDescent="0.4">
      <c r="A317" s="76" t="s">
        <v>878</v>
      </c>
      <c r="B317" s="77">
        <v>18</v>
      </c>
      <c r="C317" s="76" t="s">
        <v>78</v>
      </c>
      <c r="D317" s="76" t="s">
        <v>79</v>
      </c>
      <c r="E317" s="76">
        <v>2.2000000000000002</v>
      </c>
      <c r="F317" s="76" t="s">
        <v>67</v>
      </c>
      <c r="G317" s="76" t="s">
        <v>198</v>
      </c>
      <c r="H317" s="76" t="s">
        <v>69</v>
      </c>
      <c r="I317" s="76" t="s">
        <v>80</v>
      </c>
      <c r="J317" s="74" t="s">
        <v>71</v>
      </c>
      <c r="K317" s="76" t="s">
        <v>77</v>
      </c>
      <c r="L317" s="242" t="str">
        <f>IF(ISNONTEXT(VLOOKUP(AimsData[[#This Row],[Student Reference]],Comments!$B$7:$C$5995,2,0)),"",VLOOKUP(AimsData[[#This Row],[Student Reference]],Comments!$B$7:$C$5995,2,0))</f>
        <v/>
      </c>
    </row>
    <row r="318" spans="1:12" x14ac:dyDescent="0.4">
      <c r="A318" s="76" t="s">
        <v>878</v>
      </c>
      <c r="B318" s="77">
        <v>18</v>
      </c>
      <c r="C318" s="76" t="s">
        <v>81</v>
      </c>
      <c r="D318" s="76" t="s">
        <v>82</v>
      </c>
      <c r="E318" s="76">
        <v>14.1</v>
      </c>
      <c r="F318" s="76" t="s">
        <v>67</v>
      </c>
      <c r="G318" s="76" t="s">
        <v>90</v>
      </c>
      <c r="H318" s="76" t="s">
        <v>157</v>
      </c>
      <c r="I318" s="76" t="s">
        <v>157</v>
      </c>
      <c r="J318" s="74" t="s">
        <v>71</v>
      </c>
      <c r="K318" s="76" t="s">
        <v>77</v>
      </c>
      <c r="L318" s="242" t="str">
        <f>IF(ISNONTEXT(VLOOKUP(AimsData[[#This Row],[Student Reference]],Comments!$B$7:$C$5995,2,0)),"",VLOOKUP(AimsData[[#This Row],[Student Reference]],Comments!$B$7:$C$5995,2,0))</f>
        <v/>
      </c>
    </row>
    <row r="319" spans="1:12" x14ac:dyDescent="0.4">
      <c r="A319" s="76" t="s">
        <v>878</v>
      </c>
      <c r="B319" s="77">
        <v>18</v>
      </c>
      <c r="C319" s="76" t="s">
        <v>199</v>
      </c>
      <c r="D319" s="76" t="s">
        <v>200</v>
      </c>
      <c r="E319" s="76">
        <v>3.3</v>
      </c>
      <c r="F319" s="76" t="s">
        <v>67</v>
      </c>
      <c r="G319" s="76" t="s">
        <v>90</v>
      </c>
      <c r="H319" s="76" t="s">
        <v>69</v>
      </c>
      <c r="I319" s="76" t="s">
        <v>69</v>
      </c>
      <c r="J319" s="74" t="s">
        <v>71</v>
      </c>
      <c r="K319" s="76" t="s">
        <v>72</v>
      </c>
      <c r="L319" s="242" t="str">
        <f>IF(ISNONTEXT(VLOOKUP(AimsData[[#This Row],[Student Reference]],Comments!$B$7:$C$5995,2,0)),"",VLOOKUP(AimsData[[#This Row],[Student Reference]],Comments!$B$7:$C$5995,2,0))</f>
        <v/>
      </c>
    </row>
    <row r="320" spans="1:12" x14ac:dyDescent="0.4">
      <c r="A320" s="76" t="s">
        <v>878</v>
      </c>
      <c r="B320" s="77">
        <v>18</v>
      </c>
      <c r="C320" s="76" t="s">
        <v>98</v>
      </c>
      <c r="D320" s="76" t="s">
        <v>99</v>
      </c>
      <c r="E320" s="76">
        <v>14.2</v>
      </c>
      <c r="F320" s="76" t="s">
        <v>67</v>
      </c>
      <c r="G320" s="76" t="s">
        <v>90</v>
      </c>
      <c r="H320" s="76" t="s">
        <v>69</v>
      </c>
      <c r="I320" s="76" t="s">
        <v>69</v>
      </c>
      <c r="J320" s="74" t="s">
        <v>71</v>
      </c>
      <c r="K320" s="76" t="s">
        <v>77</v>
      </c>
      <c r="L320" s="242" t="str">
        <f>IF(ISNONTEXT(VLOOKUP(AimsData[[#This Row],[Student Reference]],Comments!$B$7:$C$5995,2,0)),"",VLOOKUP(AimsData[[#This Row],[Student Reference]],Comments!$B$7:$C$5995,2,0))</f>
        <v/>
      </c>
    </row>
    <row r="321" spans="1:12" x14ac:dyDescent="0.4">
      <c r="A321" s="76" t="s">
        <v>879</v>
      </c>
      <c r="B321" s="77">
        <v>18</v>
      </c>
      <c r="C321" s="76" t="s">
        <v>158</v>
      </c>
      <c r="D321" s="76" t="s">
        <v>159</v>
      </c>
      <c r="E321" s="76">
        <v>6.1</v>
      </c>
      <c r="F321" s="76" t="s">
        <v>160</v>
      </c>
      <c r="G321" s="76" t="s">
        <v>90</v>
      </c>
      <c r="H321" s="76" t="s">
        <v>107</v>
      </c>
      <c r="J321" s="74" t="s">
        <v>161</v>
      </c>
      <c r="K321" s="76" t="s">
        <v>72</v>
      </c>
      <c r="L321" s="242" t="str">
        <f>IF(ISNONTEXT(VLOOKUP(AimsData[[#This Row],[Student Reference]],Comments!$B$7:$C$5995,2,0)),"",VLOOKUP(AimsData[[#This Row],[Student Reference]],Comments!$B$7:$C$5995,2,0))</f>
        <v/>
      </c>
    </row>
    <row r="322" spans="1:12" x14ac:dyDescent="0.4">
      <c r="A322" s="76" t="s">
        <v>879</v>
      </c>
      <c r="B322" s="77">
        <v>18</v>
      </c>
      <c r="C322" s="76" t="s">
        <v>233</v>
      </c>
      <c r="D322" s="76" t="s">
        <v>234</v>
      </c>
      <c r="E322" s="76">
        <v>14.1</v>
      </c>
      <c r="F322" s="76" t="s">
        <v>67</v>
      </c>
      <c r="G322" s="76" t="s">
        <v>195</v>
      </c>
      <c r="H322" s="76" t="s">
        <v>69</v>
      </c>
      <c r="I322" s="76" t="s">
        <v>348</v>
      </c>
      <c r="J322" s="74" t="s">
        <v>71</v>
      </c>
      <c r="K322" s="76" t="s">
        <v>77</v>
      </c>
      <c r="L322" s="242" t="str">
        <f>IF(ISNONTEXT(VLOOKUP(AimsData[[#This Row],[Student Reference]],Comments!$B$7:$C$5995,2,0)),"",VLOOKUP(AimsData[[#This Row],[Student Reference]],Comments!$B$7:$C$5995,2,0))</f>
        <v/>
      </c>
    </row>
    <row r="323" spans="1:12" x14ac:dyDescent="0.4">
      <c r="A323" s="76" t="s">
        <v>879</v>
      </c>
      <c r="B323" s="77">
        <v>18</v>
      </c>
      <c r="C323" s="76" t="s">
        <v>78</v>
      </c>
      <c r="D323" s="76" t="s">
        <v>79</v>
      </c>
      <c r="E323" s="76">
        <v>2.2000000000000002</v>
      </c>
      <c r="F323" s="76" t="s">
        <v>67</v>
      </c>
      <c r="G323" s="76" t="s">
        <v>90</v>
      </c>
      <c r="H323" s="76" t="s">
        <v>107</v>
      </c>
      <c r="I323" s="76" t="s">
        <v>323</v>
      </c>
      <c r="J323" s="74" t="s">
        <v>71</v>
      </c>
      <c r="K323" s="76" t="s">
        <v>77</v>
      </c>
      <c r="L323" s="242" t="str">
        <f>IF(ISNONTEXT(VLOOKUP(AimsData[[#This Row],[Student Reference]],Comments!$B$7:$C$5995,2,0)),"",VLOOKUP(AimsData[[#This Row],[Student Reference]],Comments!$B$7:$C$5995,2,0))</f>
        <v/>
      </c>
    </row>
    <row r="324" spans="1:12" x14ac:dyDescent="0.4">
      <c r="A324" s="76" t="s">
        <v>879</v>
      </c>
      <c r="B324" s="77">
        <v>18</v>
      </c>
      <c r="C324" s="76" t="s">
        <v>81</v>
      </c>
      <c r="D324" s="76" t="s">
        <v>82</v>
      </c>
      <c r="E324" s="76">
        <v>14.1</v>
      </c>
      <c r="F324" s="76" t="s">
        <v>67</v>
      </c>
      <c r="G324" s="76" t="s">
        <v>90</v>
      </c>
      <c r="H324" s="76" t="s">
        <v>157</v>
      </c>
      <c r="I324" s="76" t="s">
        <v>157</v>
      </c>
      <c r="J324" s="74" t="s">
        <v>71</v>
      </c>
      <c r="K324" s="76" t="s">
        <v>77</v>
      </c>
      <c r="L324" s="242" t="str">
        <f>IF(ISNONTEXT(VLOOKUP(AimsData[[#This Row],[Student Reference]],Comments!$B$7:$C$5995,2,0)),"",VLOOKUP(AimsData[[#This Row],[Student Reference]],Comments!$B$7:$C$5995,2,0))</f>
        <v/>
      </c>
    </row>
    <row r="325" spans="1:12" x14ac:dyDescent="0.4">
      <c r="A325" s="76" t="s">
        <v>879</v>
      </c>
      <c r="B325" s="77">
        <v>18</v>
      </c>
      <c r="C325" s="76" t="s">
        <v>98</v>
      </c>
      <c r="D325" s="76" t="s">
        <v>99</v>
      </c>
      <c r="E325" s="76">
        <v>14.2</v>
      </c>
      <c r="F325" s="76" t="s">
        <v>67</v>
      </c>
      <c r="G325" s="76" t="s">
        <v>90</v>
      </c>
      <c r="H325" s="76" t="s">
        <v>69</v>
      </c>
      <c r="I325" s="76" t="s">
        <v>69</v>
      </c>
      <c r="J325" s="74" t="s">
        <v>71</v>
      </c>
      <c r="K325" s="76" t="s">
        <v>77</v>
      </c>
      <c r="L325" s="242" t="str">
        <f>IF(ISNONTEXT(VLOOKUP(AimsData[[#This Row],[Student Reference]],Comments!$B$7:$C$5995,2,0)),"",VLOOKUP(AimsData[[#This Row],[Student Reference]],Comments!$B$7:$C$5995,2,0))</f>
        <v/>
      </c>
    </row>
    <row r="326" spans="1:12" x14ac:dyDescent="0.4">
      <c r="A326" s="76" t="s">
        <v>880</v>
      </c>
      <c r="B326" s="77">
        <v>16</v>
      </c>
      <c r="C326" s="76" t="s">
        <v>349</v>
      </c>
      <c r="D326" s="76" t="s">
        <v>350</v>
      </c>
      <c r="E326" s="76">
        <v>14.1</v>
      </c>
      <c r="F326" s="76" t="s">
        <v>67</v>
      </c>
      <c r="G326" s="76" t="s">
        <v>272</v>
      </c>
      <c r="H326" s="76" t="s">
        <v>69</v>
      </c>
      <c r="I326" s="76" t="s">
        <v>102</v>
      </c>
      <c r="J326" s="74" t="s">
        <v>71</v>
      </c>
      <c r="K326" s="76" t="s">
        <v>77</v>
      </c>
      <c r="L326" s="242" t="str">
        <f>IF(ISNONTEXT(VLOOKUP(AimsData[[#This Row],[Student Reference]],Comments!$B$7:$C$5995,2,0)),"",VLOOKUP(AimsData[[#This Row],[Student Reference]],Comments!$B$7:$C$5995,2,0))</f>
        <v/>
      </c>
    </row>
    <row r="327" spans="1:12" x14ac:dyDescent="0.4">
      <c r="A327" s="76" t="s">
        <v>880</v>
      </c>
      <c r="B327" s="77">
        <v>16</v>
      </c>
      <c r="C327" s="76" t="s">
        <v>351</v>
      </c>
      <c r="D327" s="76" t="s">
        <v>352</v>
      </c>
      <c r="E327" s="76">
        <v>10.1</v>
      </c>
      <c r="F327" s="76" t="s">
        <v>67</v>
      </c>
      <c r="G327" s="76" t="s">
        <v>90</v>
      </c>
      <c r="H327" s="76" t="s">
        <v>107</v>
      </c>
      <c r="J327" s="74" t="s">
        <v>161</v>
      </c>
      <c r="K327" s="76" t="s">
        <v>77</v>
      </c>
      <c r="L327" s="242" t="str">
        <f>IF(ISNONTEXT(VLOOKUP(AimsData[[#This Row],[Student Reference]],Comments!$B$7:$C$5995,2,0)),"",VLOOKUP(AimsData[[#This Row],[Student Reference]],Comments!$B$7:$C$5995,2,0))</f>
        <v/>
      </c>
    </row>
    <row r="328" spans="1:12" x14ac:dyDescent="0.4">
      <c r="A328" s="76" t="s">
        <v>880</v>
      </c>
      <c r="B328" s="77">
        <v>16</v>
      </c>
      <c r="C328" s="76" t="s">
        <v>353</v>
      </c>
      <c r="D328" s="76" t="s">
        <v>354</v>
      </c>
      <c r="E328" s="76">
        <v>2.1</v>
      </c>
      <c r="F328" s="76" t="s">
        <v>67</v>
      </c>
      <c r="G328" s="76" t="s">
        <v>90</v>
      </c>
      <c r="H328" s="76" t="s">
        <v>107</v>
      </c>
      <c r="I328" s="76" t="s">
        <v>355</v>
      </c>
      <c r="J328" s="74" t="s">
        <v>112</v>
      </c>
      <c r="K328" s="76" t="s">
        <v>77</v>
      </c>
      <c r="L328" s="242" t="str">
        <f>IF(ISNONTEXT(VLOOKUP(AimsData[[#This Row],[Student Reference]],Comments!$B$7:$C$5995,2,0)),"",VLOOKUP(AimsData[[#This Row],[Student Reference]],Comments!$B$7:$C$5995,2,0))</f>
        <v/>
      </c>
    </row>
    <row r="329" spans="1:12" x14ac:dyDescent="0.4">
      <c r="A329" s="76" t="s">
        <v>880</v>
      </c>
      <c r="B329" s="77">
        <v>16</v>
      </c>
      <c r="C329" s="76" t="s">
        <v>116</v>
      </c>
      <c r="D329" s="76" t="s">
        <v>117</v>
      </c>
      <c r="E329" s="76">
        <v>12.2</v>
      </c>
      <c r="F329" s="76" t="s">
        <v>67</v>
      </c>
      <c r="G329" s="76" t="s">
        <v>115</v>
      </c>
      <c r="H329" s="76" t="s">
        <v>118</v>
      </c>
      <c r="I329" s="76" t="s">
        <v>97</v>
      </c>
      <c r="J329" s="74" t="s">
        <v>71</v>
      </c>
      <c r="K329" s="76" t="s">
        <v>77</v>
      </c>
      <c r="L329" s="242" t="str">
        <f>IF(ISNONTEXT(VLOOKUP(AimsData[[#This Row],[Student Reference]],Comments!$B$7:$C$5995,2,0)),"",VLOOKUP(AimsData[[#This Row],[Student Reference]],Comments!$B$7:$C$5995,2,0))</f>
        <v/>
      </c>
    </row>
    <row r="330" spans="1:12" x14ac:dyDescent="0.4">
      <c r="A330" s="76" t="s">
        <v>880</v>
      </c>
      <c r="B330" s="77">
        <v>16</v>
      </c>
      <c r="C330" s="76" t="s">
        <v>125</v>
      </c>
      <c r="D330" s="76" t="s">
        <v>126</v>
      </c>
      <c r="E330" s="76">
        <v>12.2</v>
      </c>
      <c r="F330" s="76" t="s">
        <v>67</v>
      </c>
      <c r="G330" s="76" t="s">
        <v>90</v>
      </c>
      <c r="H330" s="76" t="s">
        <v>107</v>
      </c>
      <c r="I330" s="76" t="s">
        <v>111</v>
      </c>
      <c r="J330" s="74" t="s">
        <v>112</v>
      </c>
      <c r="K330" s="76" t="s">
        <v>77</v>
      </c>
      <c r="L330" s="242" t="str">
        <f>IF(ISNONTEXT(VLOOKUP(AimsData[[#This Row],[Student Reference]],Comments!$B$7:$C$5995,2,0)),"",VLOOKUP(AimsData[[#This Row],[Student Reference]],Comments!$B$7:$C$5995,2,0))</f>
        <v/>
      </c>
    </row>
    <row r="331" spans="1:12" x14ac:dyDescent="0.4">
      <c r="A331" s="76" t="s">
        <v>880</v>
      </c>
      <c r="B331" s="77">
        <v>16</v>
      </c>
      <c r="C331" s="76" t="s">
        <v>127</v>
      </c>
      <c r="D331" s="76" t="s">
        <v>128</v>
      </c>
      <c r="E331" s="76">
        <v>11.3</v>
      </c>
      <c r="F331" s="76" t="s">
        <v>67</v>
      </c>
      <c r="G331" s="76" t="s">
        <v>90</v>
      </c>
      <c r="H331" s="76" t="s">
        <v>107</v>
      </c>
      <c r="J331" s="74" t="s">
        <v>161</v>
      </c>
      <c r="K331" s="76" t="s">
        <v>72</v>
      </c>
      <c r="L331" s="242" t="str">
        <f>IF(ISNONTEXT(VLOOKUP(AimsData[[#This Row],[Student Reference]],Comments!$B$7:$C$5995,2,0)),"",VLOOKUP(AimsData[[#This Row],[Student Reference]],Comments!$B$7:$C$5995,2,0))</f>
        <v/>
      </c>
    </row>
    <row r="332" spans="1:12" x14ac:dyDescent="0.4">
      <c r="A332" s="76" t="s">
        <v>880</v>
      </c>
      <c r="B332" s="77">
        <v>16</v>
      </c>
      <c r="C332" s="76" t="s">
        <v>98</v>
      </c>
      <c r="D332" s="76" t="s">
        <v>99</v>
      </c>
      <c r="E332" s="76">
        <v>14.2</v>
      </c>
      <c r="F332" s="76" t="s">
        <v>67</v>
      </c>
      <c r="G332" s="76" t="s">
        <v>90</v>
      </c>
      <c r="H332" s="76" t="s">
        <v>69</v>
      </c>
      <c r="I332" s="76" t="s">
        <v>69</v>
      </c>
      <c r="J332" s="74" t="s">
        <v>71</v>
      </c>
      <c r="K332" s="76" t="s">
        <v>77</v>
      </c>
      <c r="L332" s="242" t="str">
        <f>IF(ISNONTEXT(VLOOKUP(AimsData[[#This Row],[Student Reference]],Comments!$B$7:$C$5995,2,0)),"",VLOOKUP(AimsData[[#This Row],[Student Reference]],Comments!$B$7:$C$5995,2,0))</f>
        <v/>
      </c>
    </row>
    <row r="333" spans="1:12" x14ac:dyDescent="0.4">
      <c r="A333" s="76" t="s">
        <v>881</v>
      </c>
      <c r="B333" s="77">
        <v>20</v>
      </c>
      <c r="C333" s="76" t="s">
        <v>356</v>
      </c>
      <c r="D333" s="76" t="s">
        <v>357</v>
      </c>
      <c r="E333" s="76">
        <v>14.1</v>
      </c>
      <c r="F333" s="76" t="s">
        <v>67</v>
      </c>
      <c r="G333" s="76" t="s">
        <v>358</v>
      </c>
      <c r="H333" s="76" t="s">
        <v>69</v>
      </c>
      <c r="I333" s="76" t="s">
        <v>148</v>
      </c>
      <c r="J333" s="74" t="s">
        <v>71</v>
      </c>
      <c r="K333" s="76" t="s">
        <v>72</v>
      </c>
      <c r="L333" s="242" t="str">
        <f>IF(ISNONTEXT(VLOOKUP(AimsData[[#This Row],[Student Reference]],Comments!$B$7:$C$5995,2,0)),"",VLOOKUP(AimsData[[#This Row],[Student Reference]],Comments!$B$7:$C$5995,2,0))</f>
        <v/>
      </c>
    </row>
    <row r="334" spans="1:12" x14ac:dyDescent="0.4">
      <c r="A334" s="76" t="s">
        <v>881</v>
      </c>
      <c r="B334" s="77">
        <v>20</v>
      </c>
      <c r="C334" s="76" t="s">
        <v>98</v>
      </c>
      <c r="D334" s="76" t="s">
        <v>99</v>
      </c>
      <c r="E334" s="76">
        <v>14.2</v>
      </c>
      <c r="F334" s="76" t="s">
        <v>67</v>
      </c>
      <c r="G334" s="76" t="s">
        <v>147</v>
      </c>
      <c r="H334" s="76" t="s">
        <v>69</v>
      </c>
      <c r="I334" s="76" t="s">
        <v>69</v>
      </c>
      <c r="J334" s="74" t="s">
        <v>71</v>
      </c>
      <c r="K334" s="76" t="s">
        <v>77</v>
      </c>
      <c r="L334" s="242" t="str">
        <f>IF(ISNONTEXT(VLOOKUP(AimsData[[#This Row],[Student Reference]],Comments!$B$7:$C$5995,2,0)),"",VLOOKUP(AimsData[[#This Row],[Student Reference]],Comments!$B$7:$C$5995,2,0))</f>
        <v/>
      </c>
    </row>
    <row r="335" spans="1:12" x14ac:dyDescent="0.4">
      <c r="A335" s="76" t="s">
        <v>882</v>
      </c>
      <c r="B335" s="77">
        <v>19</v>
      </c>
      <c r="C335" s="76" t="s">
        <v>180</v>
      </c>
      <c r="D335" s="76" t="s">
        <v>181</v>
      </c>
      <c r="E335" s="76">
        <v>14.1</v>
      </c>
      <c r="F335" s="76" t="s">
        <v>67</v>
      </c>
      <c r="G335" s="76" t="s">
        <v>343</v>
      </c>
      <c r="H335" s="76" t="s">
        <v>344</v>
      </c>
      <c r="I335" s="76" t="s">
        <v>344</v>
      </c>
      <c r="J335" s="74" t="s">
        <v>71</v>
      </c>
      <c r="K335" s="76" t="s">
        <v>77</v>
      </c>
      <c r="L335" s="242" t="str">
        <f>IF(ISNONTEXT(VLOOKUP(AimsData[[#This Row],[Student Reference]],Comments!$B$7:$C$5995,2,0)),"",VLOOKUP(AimsData[[#This Row],[Student Reference]],Comments!$B$7:$C$5995,2,0))</f>
        <v/>
      </c>
    </row>
    <row r="336" spans="1:12" x14ac:dyDescent="0.4">
      <c r="A336" s="76" t="s">
        <v>882</v>
      </c>
      <c r="B336" s="77">
        <v>19</v>
      </c>
      <c r="C336" s="76" t="s">
        <v>184</v>
      </c>
      <c r="D336" s="76" t="s">
        <v>185</v>
      </c>
      <c r="E336" s="76">
        <v>-2</v>
      </c>
      <c r="F336" s="76" t="s">
        <v>67</v>
      </c>
      <c r="G336" s="76" t="s">
        <v>343</v>
      </c>
      <c r="H336" s="76" t="s">
        <v>344</v>
      </c>
      <c r="I336" s="76" t="s">
        <v>344</v>
      </c>
      <c r="J336" s="74" t="s">
        <v>71</v>
      </c>
      <c r="K336" s="76" t="s">
        <v>186</v>
      </c>
      <c r="L336" s="242" t="str">
        <f>IF(ISNONTEXT(VLOOKUP(AimsData[[#This Row],[Student Reference]],Comments!$B$7:$C$5995,2,0)),"",VLOOKUP(AimsData[[#This Row],[Student Reference]],Comments!$B$7:$C$5995,2,0))</f>
        <v/>
      </c>
    </row>
    <row r="337" spans="1:12" x14ac:dyDescent="0.4">
      <c r="A337" s="76" t="s">
        <v>882</v>
      </c>
      <c r="B337" s="77">
        <v>19</v>
      </c>
      <c r="C337" s="76" t="s">
        <v>98</v>
      </c>
      <c r="D337" s="76" t="s">
        <v>99</v>
      </c>
      <c r="E337" s="76">
        <v>14.2</v>
      </c>
      <c r="F337" s="76" t="s">
        <v>67</v>
      </c>
      <c r="G337" s="76" t="s">
        <v>343</v>
      </c>
      <c r="H337" s="76" t="s">
        <v>344</v>
      </c>
      <c r="I337" s="76" t="s">
        <v>344</v>
      </c>
      <c r="J337" s="74" t="s">
        <v>71</v>
      </c>
      <c r="K337" s="76" t="s">
        <v>72</v>
      </c>
      <c r="L337" s="242" t="str">
        <f>IF(ISNONTEXT(VLOOKUP(AimsData[[#This Row],[Student Reference]],Comments!$B$7:$C$5995,2,0)),"",VLOOKUP(AimsData[[#This Row],[Student Reference]],Comments!$B$7:$C$5995,2,0))</f>
        <v/>
      </c>
    </row>
    <row r="338" spans="1:12" x14ac:dyDescent="0.4">
      <c r="A338" s="76" t="s">
        <v>883</v>
      </c>
      <c r="B338" s="77">
        <v>19</v>
      </c>
      <c r="C338" s="76" t="s">
        <v>78</v>
      </c>
      <c r="D338" s="76" t="s">
        <v>79</v>
      </c>
      <c r="E338" s="76">
        <v>2.2000000000000002</v>
      </c>
      <c r="F338" s="76" t="s">
        <v>67</v>
      </c>
      <c r="G338" s="76" t="s">
        <v>346</v>
      </c>
      <c r="H338" s="76" t="s">
        <v>69</v>
      </c>
      <c r="I338" s="76" t="s">
        <v>191</v>
      </c>
      <c r="J338" s="74" t="s">
        <v>71</v>
      </c>
      <c r="K338" s="76" t="s">
        <v>72</v>
      </c>
      <c r="L338" s="242" t="str">
        <f>IF(ISNONTEXT(VLOOKUP(AimsData[[#This Row],[Student Reference]],Comments!$B$7:$C$5995,2,0)),"",VLOOKUP(AimsData[[#This Row],[Student Reference]],Comments!$B$7:$C$5995,2,0))</f>
        <v/>
      </c>
    </row>
    <row r="339" spans="1:12" x14ac:dyDescent="0.4">
      <c r="A339" s="76" t="s">
        <v>884</v>
      </c>
      <c r="B339" s="77">
        <v>19</v>
      </c>
      <c r="C339" s="76" t="s">
        <v>359</v>
      </c>
      <c r="D339" s="76" t="s">
        <v>360</v>
      </c>
      <c r="E339" s="76">
        <v>4.0999999999999996</v>
      </c>
      <c r="F339" s="76" t="s">
        <v>160</v>
      </c>
      <c r="G339" s="76" t="s">
        <v>143</v>
      </c>
      <c r="H339" s="76" t="s">
        <v>69</v>
      </c>
      <c r="I339" s="76" t="s">
        <v>69</v>
      </c>
      <c r="J339" s="74" t="s">
        <v>71</v>
      </c>
      <c r="K339" s="76" t="s">
        <v>72</v>
      </c>
      <c r="L339" s="242" t="str">
        <f>IF(ISNONTEXT(VLOOKUP(AimsData[[#This Row],[Student Reference]],Comments!$B$7:$C$5995,2,0)),"",VLOOKUP(AimsData[[#This Row],[Student Reference]],Comments!$B$7:$C$5995,2,0))</f>
        <v/>
      </c>
    </row>
    <row r="340" spans="1:12" x14ac:dyDescent="0.4">
      <c r="A340" s="76" t="s">
        <v>884</v>
      </c>
      <c r="B340" s="77">
        <v>19</v>
      </c>
      <c r="C340" s="76" t="s">
        <v>73</v>
      </c>
      <c r="D340" s="76" t="s">
        <v>74</v>
      </c>
      <c r="E340" s="76">
        <v>12.1</v>
      </c>
      <c r="F340" s="76" t="s">
        <v>67</v>
      </c>
      <c r="G340" s="76" t="s">
        <v>147</v>
      </c>
      <c r="H340" s="76" t="s">
        <v>69</v>
      </c>
      <c r="I340" s="76" t="s">
        <v>361</v>
      </c>
      <c r="J340" s="74" t="s">
        <v>71</v>
      </c>
      <c r="K340" s="76" t="s">
        <v>77</v>
      </c>
      <c r="L340" s="242" t="str">
        <f>IF(ISNONTEXT(VLOOKUP(AimsData[[#This Row],[Student Reference]],Comments!$B$7:$C$5995,2,0)),"",VLOOKUP(AimsData[[#This Row],[Student Reference]],Comments!$B$7:$C$5995,2,0))</f>
        <v/>
      </c>
    </row>
    <row r="341" spans="1:12" x14ac:dyDescent="0.4">
      <c r="A341" s="76" t="s">
        <v>884</v>
      </c>
      <c r="B341" s="77">
        <v>19</v>
      </c>
      <c r="C341" s="76" t="s">
        <v>78</v>
      </c>
      <c r="D341" s="76" t="s">
        <v>79</v>
      </c>
      <c r="E341" s="76">
        <v>2.2000000000000002</v>
      </c>
      <c r="F341" s="76" t="s">
        <v>67</v>
      </c>
      <c r="G341" s="76" t="s">
        <v>143</v>
      </c>
      <c r="H341" s="76" t="s">
        <v>69</v>
      </c>
      <c r="I341" s="76" t="s">
        <v>362</v>
      </c>
      <c r="J341" s="74" t="s">
        <v>71</v>
      </c>
      <c r="K341" s="76" t="s">
        <v>77</v>
      </c>
      <c r="L341" s="242" t="str">
        <f>IF(ISNONTEXT(VLOOKUP(AimsData[[#This Row],[Student Reference]],Comments!$B$7:$C$5995,2,0)),"",VLOOKUP(AimsData[[#This Row],[Student Reference]],Comments!$B$7:$C$5995,2,0))</f>
        <v/>
      </c>
    </row>
    <row r="342" spans="1:12" x14ac:dyDescent="0.4">
      <c r="A342" s="76" t="s">
        <v>884</v>
      </c>
      <c r="B342" s="77">
        <v>19</v>
      </c>
      <c r="C342" s="76" t="s">
        <v>98</v>
      </c>
      <c r="D342" s="76" t="s">
        <v>99</v>
      </c>
      <c r="E342" s="76">
        <v>14.2</v>
      </c>
      <c r="F342" s="76" t="s">
        <v>67</v>
      </c>
      <c r="G342" s="76" t="s">
        <v>90</v>
      </c>
      <c r="H342" s="76" t="s">
        <v>69</v>
      </c>
      <c r="I342" s="76" t="s">
        <v>69</v>
      </c>
      <c r="J342" s="74" t="s">
        <v>71</v>
      </c>
      <c r="K342" s="76" t="s">
        <v>77</v>
      </c>
      <c r="L342" s="242" t="str">
        <f>IF(ISNONTEXT(VLOOKUP(AimsData[[#This Row],[Student Reference]],Comments!$B$7:$C$5995,2,0)),"",VLOOKUP(AimsData[[#This Row],[Student Reference]],Comments!$B$7:$C$5995,2,0))</f>
        <v/>
      </c>
    </row>
    <row r="343" spans="1:12" x14ac:dyDescent="0.4">
      <c r="A343" s="76" t="s">
        <v>885</v>
      </c>
      <c r="B343" s="77">
        <v>18</v>
      </c>
      <c r="C343" s="76" t="s">
        <v>340</v>
      </c>
      <c r="D343" s="76" t="s">
        <v>341</v>
      </c>
      <c r="E343" s="76">
        <v>14.2</v>
      </c>
      <c r="F343" s="76" t="s">
        <v>67</v>
      </c>
      <c r="G343" s="76" t="s">
        <v>363</v>
      </c>
      <c r="H343" s="76" t="s">
        <v>364</v>
      </c>
      <c r="I343" s="76" t="s">
        <v>365</v>
      </c>
      <c r="J343" s="74" t="s">
        <v>71</v>
      </c>
      <c r="K343" s="76" t="s">
        <v>72</v>
      </c>
      <c r="L343" s="242" t="str">
        <f>IF(ISNONTEXT(VLOOKUP(AimsData[[#This Row],[Student Reference]],Comments!$B$7:$C$5995,2,0)),"",VLOOKUP(AimsData[[#This Row],[Student Reference]],Comments!$B$7:$C$5995,2,0))</f>
        <v/>
      </c>
    </row>
    <row r="344" spans="1:12" x14ac:dyDescent="0.4">
      <c r="A344" s="76" t="s">
        <v>886</v>
      </c>
      <c r="B344" s="77">
        <v>17</v>
      </c>
      <c r="C344" s="76" t="s">
        <v>92</v>
      </c>
      <c r="D344" s="76" t="s">
        <v>93</v>
      </c>
      <c r="E344" s="76">
        <v>1.3</v>
      </c>
      <c r="F344" s="76" t="s">
        <v>67</v>
      </c>
      <c r="G344" s="76" t="s">
        <v>90</v>
      </c>
      <c r="H344" s="76" t="s">
        <v>368</v>
      </c>
      <c r="I344" s="76" t="s">
        <v>368</v>
      </c>
      <c r="J344" s="74" t="s">
        <v>71</v>
      </c>
      <c r="K344" s="76" t="s">
        <v>77</v>
      </c>
      <c r="L344" s="242" t="str">
        <f>IF(ISNONTEXT(VLOOKUP(AimsData[[#This Row],[Student Reference]],Comments!$B$7:$C$5995,2,0)),"",VLOOKUP(AimsData[[#This Row],[Student Reference]],Comments!$B$7:$C$5995,2,0))</f>
        <v/>
      </c>
    </row>
    <row r="345" spans="1:12" x14ac:dyDescent="0.4">
      <c r="A345" s="76" t="s">
        <v>886</v>
      </c>
      <c r="B345" s="77">
        <v>17</v>
      </c>
      <c r="C345" s="76" t="s">
        <v>369</v>
      </c>
      <c r="D345" s="76" t="s">
        <v>370</v>
      </c>
      <c r="E345" s="76">
        <v>8.1999999999999993</v>
      </c>
      <c r="F345" s="76" t="s">
        <v>67</v>
      </c>
      <c r="G345" s="76" t="s">
        <v>90</v>
      </c>
      <c r="H345" s="76" t="s">
        <v>69</v>
      </c>
      <c r="I345" s="76" t="s">
        <v>163</v>
      </c>
      <c r="J345" s="74" t="s">
        <v>71</v>
      </c>
      <c r="K345" s="76" t="s">
        <v>72</v>
      </c>
      <c r="L345" s="242" t="str">
        <f>IF(ISNONTEXT(VLOOKUP(AimsData[[#This Row],[Student Reference]],Comments!$B$7:$C$5995,2,0)),"",VLOOKUP(AimsData[[#This Row],[Student Reference]],Comments!$B$7:$C$5995,2,0))</f>
        <v/>
      </c>
    </row>
    <row r="346" spans="1:12" x14ac:dyDescent="0.4">
      <c r="A346" s="76" t="s">
        <v>886</v>
      </c>
      <c r="B346" s="77">
        <v>17</v>
      </c>
      <c r="C346" s="76" t="s">
        <v>371</v>
      </c>
      <c r="D346" s="76" t="s">
        <v>372</v>
      </c>
      <c r="E346" s="76">
        <v>8.1999999999999993</v>
      </c>
      <c r="F346" s="76" t="s">
        <v>67</v>
      </c>
      <c r="G346" s="76" t="s">
        <v>90</v>
      </c>
      <c r="H346" s="76" t="s">
        <v>69</v>
      </c>
      <c r="I346" s="76" t="s">
        <v>69</v>
      </c>
      <c r="J346" s="74" t="s">
        <v>71</v>
      </c>
      <c r="K346" s="76" t="s">
        <v>77</v>
      </c>
      <c r="L346" s="242" t="str">
        <f>IF(ISNONTEXT(VLOOKUP(AimsData[[#This Row],[Student Reference]],Comments!$B$7:$C$5995,2,0)),"",VLOOKUP(AimsData[[#This Row],[Student Reference]],Comments!$B$7:$C$5995,2,0))</f>
        <v/>
      </c>
    </row>
    <row r="347" spans="1:12" x14ac:dyDescent="0.4">
      <c r="A347" s="76" t="s">
        <v>886</v>
      </c>
      <c r="B347" s="77">
        <v>17</v>
      </c>
      <c r="C347" s="76" t="s">
        <v>73</v>
      </c>
      <c r="D347" s="76" t="s">
        <v>74</v>
      </c>
      <c r="E347" s="76">
        <v>12.1</v>
      </c>
      <c r="F347" s="76" t="s">
        <v>67</v>
      </c>
      <c r="G347" s="76" t="s">
        <v>198</v>
      </c>
      <c r="H347" s="76" t="s">
        <v>322</v>
      </c>
      <c r="I347" s="76" t="s">
        <v>148</v>
      </c>
      <c r="J347" s="74" t="s">
        <v>71</v>
      </c>
      <c r="K347" s="76" t="s">
        <v>77</v>
      </c>
      <c r="L347" s="242" t="str">
        <f>IF(ISNONTEXT(VLOOKUP(AimsData[[#This Row],[Student Reference]],Comments!$B$7:$C$5995,2,0)),"",VLOOKUP(AimsData[[#This Row],[Student Reference]],Comments!$B$7:$C$5995,2,0))</f>
        <v/>
      </c>
    </row>
    <row r="348" spans="1:12" x14ac:dyDescent="0.4">
      <c r="A348" s="76" t="s">
        <v>886</v>
      </c>
      <c r="B348" s="77">
        <v>17</v>
      </c>
      <c r="C348" s="76" t="s">
        <v>78</v>
      </c>
      <c r="D348" s="76" t="s">
        <v>79</v>
      </c>
      <c r="E348" s="76">
        <v>2.2000000000000002</v>
      </c>
      <c r="F348" s="76" t="s">
        <v>67</v>
      </c>
      <c r="G348" s="76" t="s">
        <v>198</v>
      </c>
      <c r="H348" s="76" t="s">
        <v>322</v>
      </c>
      <c r="I348" s="76" t="s">
        <v>323</v>
      </c>
      <c r="J348" s="74" t="s">
        <v>71</v>
      </c>
      <c r="K348" s="76" t="s">
        <v>77</v>
      </c>
      <c r="L348" s="242" t="str">
        <f>IF(ISNONTEXT(VLOOKUP(AimsData[[#This Row],[Student Reference]],Comments!$B$7:$C$5995,2,0)),"",VLOOKUP(AimsData[[#This Row],[Student Reference]],Comments!$B$7:$C$5995,2,0))</f>
        <v/>
      </c>
    </row>
    <row r="349" spans="1:12" x14ac:dyDescent="0.4">
      <c r="A349" s="76" t="s">
        <v>886</v>
      </c>
      <c r="B349" s="77">
        <v>17</v>
      </c>
      <c r="C349" s="76" t="s">
        <v>98</v>
      </c>
      <c r="D349" s="76" t="s">
        <v>99</v>
      </c>
      <c r="E349" s="76">
        <v>14.2</v>
      </c>
      <c r="F349" s="76" t="s">
        <v>67</v>
      </c>
      <c r="G349" s="76" t="s">
        <v>373</v>
      </c>
      <c r="H349" s="76" t="s">
        <v>69</v>
      </c>
      <c r="I349" s="76" t="s">
        <v>84</v>
      </c>
      <c r="J349" s="74" t="s">
        <v>71</v>
      </c>
      <c r="K349" s="76" t="s">
        <v>77</v>
      </c>
      <c r="L349" s="242" t="str">
        <f>IF(ISNONTEXT(VLOOKUP(AimsData[[#This Row],[Student Reference]],Comments!$B$7:$C$5995,2,0)),"",VLOOKUP(AimsData[[#This Row],[Student Reference]],Comments!$B$7:$C$5995,2,0))</f>
        <v/>
      </c>
    </row>
    <row r="350" spans="1:12" x14ac:dyDescent="0.4">
      <c r="A350" s="76" t="s">
        <v>887</v>
      </c>
      <c r="B350" s="77">
        <v>19</v>
      </c>
      <c r="C350" s="76" t="s">
        <v>383</v>
      </c>
      <c r="D350" s="76" t="s">
        <v>384</v>
      </c>
      <c r="E350" s="76">
        <v>4.0999999999999996</v>
      </c>
      <c r="F350" s="76" t="s">
        <v>160</v>
      </c>
      <c r="G350" s="76" t="s">
        <v>143</v>
      </c>
      <c r="H350" s="76" t="s">
        <v>69</v>
      </c>
      <c r="I350" s="76" t="s">
        <v>69</v>
      </c>
      <c r="J350" s="74" t="s">
        <v>71</v>
      </c>
      <c r="K350" s="76" t="s">
        <v>72</v>
      </c>
      <c r="L350" s="242" t="str">
        <f>IF(ISNONTEXT(VLOOKUP(AimsData[[#This Row],[Student Reference]],Comments!$B$7:$C$5995,2,0)),"",VLOOKUP(AimsData[[#This Row],[Student Reference]],Comments!$B$7:$C$5995,2,0))</f>
        <v/>
      </c>
    </row>
    <row r="351" spans="1:12" x14ac:dyDescent="0.4">
      <c r="A351" s="76" t="s">
        <v>888</v>
      </c>
      <c r="B351" s="77">
        <v>19</v>
      </c>
      <c r="C351" s="76" t="s">
        <v>158</v>
      </c>
      <c r="D351" s="76" t="s">
        <v>159</v>
      </c>
      <c r="E351" s="76">
        <v>6.1</v>
      </c>
      <c r="F351" s="76" t="s">
        <v>160</v>
      </c>
      <c r="G351" s="76" t="s">
        <v>143</v>
      </c>
      <c r="H351" s="76" t="s">
        <v>69</v>
      </c>
      <c r="I351" s="76" t="s">
        <v>382</v>
      </c>
      <c r="J351" s="74" t="s">
        <v>71</v>
      </c>
      <c r="K351" s="76" t="s">
        <v>72</v>
      </c>
      <c r="L351" s="242" t="str">
        <f>IF(ISNONTEXT(VLOOKUP(AimsData[[#This Row],[Student Reference]],Comments!$B$7:$C$5995,2,0)),"",VLOOKUP(AimsData[[#This Row],[Student Reference]],Comments!$B$7:$C$5995,2,0))</f>
        <v/>
      </c>
    </row>
    <row r="352" spans="1:12" x14ac:dyDescent="0.4">
      <c r="A352" s="76" t="s">
        <v>888</v>
      </c>
      <c r="B352" s="77">
        <v>19</v>
      </c>
      <c r="C352" s="76" t="s">
        <v>73</v>
      </c>
      <c r="D352" s="76" t="s">
        <v>74</v>
      </c>
      <c r="E352" s="76">
        <v>12.1</v>
      </c>
      <c r="F352" s="76" t="s">
        <v>67</v>
      </c>
      <c r="G352" s="76" t="s">
        <v>143</v>
      </c>
      <c r="H352" s="76" t="s">
        <v>69</v>
      </c>
      <c r="I352" s="76" t="s">
        <v>361</v>
      </c>
      <c r="J352" s="74" t="s">
        <v>71</v>
      </c>
      <c r="K352" s="76" t="s">
        <v>77</v>
      </c>
      <c r="L352" s="242" t="str">
        <f>IF(ISNONTEXT(VLOOKUP(AimsData[[#This Row],[Student Reference]],Comments!$B$7:$C$5995,2,0)),"",VLOOKUP(AimsData[[#This Row],[Student Reference]],Comments!$B$7:$C$5995,2,0))</f>
        <v/>
      </c>
    </row>
    <row r="353" spans="1:12" x14ac:dyDescent="0.4">
      <c r="A353" s="76" t="s">
        <v>888</v>
      </c>
      <c r="B353" s="77">
        <v>19</v>
      </c>
      <c r="C353" s="76" t="s">
        <v>78</v>
      </c>
      <c r="D353" s="76" t="s">
        <v>79</v>
      </c>
      <c r="E353" s="76">
        <v>2.2000000000000002</v>
      </c>
      <c r="F353" s="76" t="s">
        <v>67</v>
      </c>
      <c r="G353" s="76" t="s">
        <v>143</v>
      </c>
      <c r="H353" s="76" t="s">
        <v>69</v>
      </c>
      <c r="I353" s="76" t="s">
        <v>361</v>
      </c>
      <c r="J353" s="74" t="s">
        <v>71</v>
      </c>
      <c r="K353" s="76" t="s">
        <v>77</v>
      </c>
      <c r="L353" s="242" t="str">
        <f>IF(ISNONTEXT(VLOOKUP(AimsData[[#This Row],[Student Reference]],Comments!$B$7:$C$5995,2,0)),"",VLOOKUP(AimsData[[#This Row],[Student Reference]],Comments!$B$7:$C$5995,2,0))</f>
        <v/>
      </c>
    </row>
    <row r="354" spans="1:12" x14ac:dyDescent="0.4">
      <c r="A354" s="76" t="s">
        <v>888</v>
      </c>
      <c r="B354" s="77">
        <v>19</v>
      </c>
      <c r="C354" s="76" t="s">
        <v>81</v>
      </c>
      <c r="D354" s="76" t="s">
        <v>82</v>
      </c>
      <c r="E354" s="76">
        <v>14.1</v>
      </c>
      <c r="F354" s="76" t="s">
        <v>67</v>
      </c>
      <c r="G354" s="76" t="s">
        <v>90</v>
      </c>
      <c r="H354" s="76" t="s">
        <v>157</v>
      </c>
      <c r="I354" s="76" t="s">
        <v>157</v>
      </c>
      <c r="J354" s="74" t="s">
        <v>71</v>
      </c>
      <c r="K354" s="76" t="s">
        <v>77</v>
      </c>
      <c r="L354" s="242" t="str">
        <f>IF(ISNONTEXT(VLOOKUP(AimsData[[#This Row],[Student Reference]],Comments!$B$7:$C$5995,2,0)),"",VLOOKUP(AimsData[[#This Row],[Student Reference]],Comments!$B$7:$C$5995,2,0))</f>
        <v/>
      </c>
    </row>
    <row r="355" spans="1:12" x14ac:dyDescent="0.4">
      <c r="A355" s="76" t="s">
        <v>888</v>
      </c>
      <c r="B355" s="77">
        <v>19</v>
      </c>
      <c r="C355" s="76" t="s">
        <v>98</v>
      </c>
      <c r="D355" s="76" t="s">
        <v>99</v>
      </c>
      <c r="E355" s="76">
        <v>14.2</v>
      </c>
      <c r="F355" s="76" t="s">
        <v>67</v>
      </c>
      <c r="G355" s="76" t="s">
        <v>90</v>
      </c>
      <c r="H355" s="76" t="s">
        <v>69</v>
      </c>
      <c r="I355" s="76" t="s">
        <v>69</v>
      </c>
      <c r="J355" s="74" t="s">
        <v>71</v>
      </c>
      <c r="K355" s="76" t="s">
        <v>77</v>
      </c>
      <c r="L355" s="242" t="str">
        <f>IF(ISNONTEXT(VLOOKUP(AimsData[[#This Row],[Student Reference]],Comments!$B$7:$C$5995,2,0)),"",VLOOKUP(AimsData[[#This Row],[Student Reference]],Comments!$B$7:$C$5995,2,0))</f>
        <v/>
      </c>
    </row>
    <row r="356" spans="1:12" x14ac:dyDescent="0.4">
      <c r="A356" s="76" t="s">
        <v>889</v>
      </c>
      <c r="B356" s="77">
        <v>19</v>
      </c>
      <c r="C356" s="76" t="s">
        <v>312</v>
      </c>
      <c r="D356" s="76" t="s">
        <v>313</v>
      </c>
      <c r="E356" s="76">
        <v>15.1</v>
      </c>
      <c r="F356" s="76" t="s">
        <v>67</v>
      </c>
      <c r="G356" s="76" t="s">
        <v>143</v>
      </c>
      <c r="H356" s="76" t="s">
        <v>111</v>
      </c>
      <c r="I356" s="76" t="s">
        <v>111</v>
      </c>
      <c r="J356" s="74" t="s">
        <v>71</v>
      </c>
      <c r="K356" s="76" t="s">
        <v>72</v>
      </c>
      <c r="L356" s="242" t="str">
        <f>IF(ISNONTEXT(VLOOKUP(AimsData[[#This Row],[Student Reference]],Comments!$B$7:$C$5995,2,0)),"",VLOOKUP(AimsData[[#This Row],[Student Reference]],Comments!$B$7:$C$5995,2,0))</f>
        <v/>
      </c>
    </row>
    <row r="357" spans="1:12" x14ac:dyDescent="0.4">
      <c r="A357" s="76" t="s">
        <v>890</v>
      </c>
      <c r="B357" s="77">
        <v>18</v>
      </c>
      <c r="C357" s="76" t="s">
        <v>109</v>
      </c>
      <c r="D357" s="76" t="s">
        <v>110</v>
      </c>
      <c r="E357" s="76">
        <v>15.3</v>
      </c>
      <c r="F357" s="76" t="s">
        <v>67</v>
      </c>
      <c r="G357" s="76" t="s">
        <v>134</v>
      </c>
      <c r="H357" s="76" t="s">
        <v>69</v>
      </c>
      <c r="I357" s="76" t="s">
        <v>347</v>
      </c>
      <c r="J357" s="74" t="s">
        <v>71</v>
      </c>
      <c r="K357" s="76" t="s">
        <v>72</v>
      </c>
      <c r="L357" s="242" t="str">
        <f>IF(ISNONTEXT(VLOOKUP(AimsData[[#This Row],[Student Reference]],Comments!$B$7:$C$5995,2,0)),"",VLOOKUP(AimsData[[#This Row],[Student Reference]],Comments!$B$7:$C$5995,2,0))</f>
        <v/>
      </c>
    </row>
    <row r="358" spans="1:12" x14ac:dyDescent="0.4">
      <c r="A358" s="76" t="s">
        <v>890</v>
      </c>
      <c r="B358" s="77">
        <v>18</v>
      </c>
      <c r="C358" s="76" t="s">
        <v>390</v>
      </c>
      <c r="D358" s="76" t="s">
        <v>391</v>
      </c>
      <c r="E358" s="76">
        <v>2.1</v>
      </c>
      <c r="F358" s="76" t="s">
        <v>67</v>
      </c>
      <c r="G358" s="76" t="s">
        <v>90</v>
      </c>
      <c r="H358" s="76" t="s">
        <v>69</v>
      </c>
      <c r="I358" s="76" t="s">
        <v>163</v>
      </c>
      <c r="J358" s="74" t="s">
        <v>71</v>
      </c>
      <c r="K358" s="76" t="s">
        <v>77</v>
      </c>
      <c r="L358" s="242" t="str">
        <f>IF(ISNONTEXT(VLOOKUP(AimsData[[#This Row],[Student Reference]],Comments!$B$7:$C$5995,2,0)),"",VLOOKUP(AimsData[[#This Row],[Student Reference]],Comments!$B$7:$C$5995,2,0))</f>
        <v/>
      </c>
    </row>
    <row r="359" spans="1:12" x14ac:dyDescent="0.4">
      <c r="A359" s="76" t="s">
        <v>891</v>
      </c>
      <c r="B359" s="77">
        <v>19</v>
      </c>
      <c r="C359" s="76" t="s">
        <v>145</v>
      </c>
      <c r="D359" s="76" t="s">
        <v>146</v>
      </c>
      <c r="E359" s="76">
        <v>14.1</v>
      </c>
      <c r="F359" s="76" t="s">
        <v>67</v>
      </c>
      <c r="G359" s="76" t="s">
        <v>147</v>
      </c>
      <c r="H359" s="76" t="s">
        <v>69</v>
      </c>
      <c r="I359" s="76" t="s">
        <v>148</v>
      </c>
      <c r="J359" s="74" t="s">
        <v>71</v>
      </c>
      <c r="K359" s="76" t="s">
        <v>77</v>
      </c>
      <c r="L359" s="242" t="str">
        <f>IF(ISNONTEXT(VLOOKUP(AimsData[[#This Row],[Student Reference]],Comments!$B$7:$C$5995,2,0)),"",VLOOKUP(AimsData[[#This Row],[Student Reference]],Comments!$B$7:$C$5995,2,0))</f>
        <v/>
      </c>
    </row>
    <row r="360" spans="1:12" x14ac:dyDescent="0.4">
      <c r="A360" s="76" t="s">
        <v>891</v>
      </c>
      <c r="B360" s="77">
        <v>19</v>
      </c>
      <c r="C360" s="76" t="s">
        <v>149</v>
      </c>
      <c r="D360" s="76" t="s">
        <v>150</v>
      </c>
      <c r="E360" s="76">
        <v>14.1</v>
      </c>
      <c r="F360" s="76" t="s">
        <v>67</v>
      </c>
      <c r="G360" s="76" t="s">
        <v>147</v>
      </c>
      <c r="H360" s="76" t="s">
        <v>69</v>
      </c>
      <c r="I360" s="76" t="s">
        <v>69</v>
      </c>
      <c r="J360" s="74" t="s">
        <v>71</v>
      </c>
      <c r="K360" s="76" t="s">
        <v>77</v>
      </c>
      <c r="L360" s="242" t="str">
        <f>IF(ISNONTEXT(VLOOKUP(AimsData[[#This Row],[Student Reference]],Comments!$B$7:$C$5995,2,0)),"",VLOOKUP(AimsData[[#This Row],[Student Reference]],Comments!$B$7:$C$5995,2,0))</f>
        <v/>
      </c>
    </row>
    <row r="361" spans="1:12" x14ac:dyDescent="0.4">
      <c r="A361" s="76" t="s">
        <v>891</v>
      </c>
      <c r="B361" s="77">
        <v>19</v>
      </c>
      <c r="C361" s="76" t="s">
        <v>151</v>
      </c>
      <c r="D361" s="76" t="s">
        <v>152</v>
      </c>
      <c r="E361" s="76">
        <v>14.1</v>
      </c>
      <c r="F361" s="76" t="s">
        <v>67</v>
      </c>
      <c r="G361" s="76" t="s">
        <v>147</v>
      </c>
      <c r="H361" s="76" t="s">
        <v>69</v>
      </c>
      <c r="I361" s="76" t="s">
        <v>69</v>
      </c>
      <c r="J361" s="74" t="s">
        <v>71</v>
      </c>
      <c r="K361" s="76" t="s">
        <v>77</v>
      </c>
      <c r="L361" s="242" t="str">
        <f>IF(ISNONTEXT(VLOOKUP(AimsData[[#This Row],[Student Reference]],Comments!$B$7:$C$5995,2,0)),"",VLOOKUP(AimsData[[#This Row],[Student Reference]],Comments!$B$7:$C$5995,2,0))</f>
        <v/>
      </c>
    </row>
    <row r="362" spans="1:12" x14ac:dyDescent="0.4">
      <c r="A362" s="76" t="s">
        <v>891</v>
      </c>
      <c r="B362" s="77">
        <v>19</v>
      </c>
      <c r="C362" s="76" t="s">
        <v>98</v>
      </c>
      <c r="D362" s="76" t="s">
        <v>99</v>
      </c>
      <c r="E362" s="76">
        <v>14.2</v>
      </c>
      <c r="F362" s="76" t="s">
        <v>67</v>
      </c>
      <c r="G362" s="76" t="s">
        <v>147</v>
      </c>
      <c r="H362" s="76" t="s">
        <v>69</v>
      </c>
      <c r="I362" s="76" t="s">
        <v>69</v>
      </c>
      <c r="J362" s="74" t="s">
        <v>71</v>
      </c>
      <c r="K362" s="76" t="s">
        <v>72</v>
      </c>
      <c r="L362" s="242" t="str">
        <f>IF(ISNONTEXT(VLOOKUP(AimsData[[#This Row],[Student Reference]],Comments!$B$7:$C$5995,2,0)),"",VLOOKUP(AimsData[[#This Row],[Student Reference]],Comments!$B$7:$C$5995,2,0))</f>
        <v/>
      </c>
    </row>
    <row r="363" spans="1:12" x14ac:dyDescent="0.4">
      <c r="A363" s="76" t="s">
        <v>892</v>
      </c>
      <c r="B363" s="77">
        <v>19</v>
      </c>
      <c r="C363" s="76" t="s">
        <v>392</v>
      </c>
      <c r="D363" s="76" t="s">
        <v>393</v>
      </c>
      <c r="E363" s="76">
        <v>14.1</v>
      </c>
      <c r="F363" s="76" t="s">
        <v>67</v>
      </c>
      <c r="G363" s="76" t="s">
        <v>147</v>
      </c>
      <c r="H363" s="76" t="s">
        <v>69</v>
      </c>
      <c r="I363" s="76" t="s">
        <v>69</v>
      </c>
      <c r="J363" s="74" t="s">
        <v>71</v>
      </c>
      <c r="K363" s="76" t="s">
        <v>77</v>
      </c>
      <c r="L363" s="242" t="str">
        <f>IF(ISNONTEXT(VLOOKUP(AimsData[[#This Row],[Student Reference]],Comments!$B$7:$C$5995,2,0)),"",VLOOKUP(AimsData[[#This Row],[Student Reference]],Comments!$B$7:$C$5995,2,0))</f>
        <v/>
      </c>
    </row>
    <row r="364" spans="1:12" x14ac:dyDescent="0.4">
      <c r="A364" s="76" t="s">
        <v>892</v>
      </c>
      <c r="B364" s="77">
        <v>19</v>
      </c>
      <c r="C364" s="76" t="s">
        <v>98</v>
      </c>
      <c r="D364" s="76" t="s">
        <v>99</v>
      </c>
      <c r="E364" s="76">
        <v>14.2</v>
      </c>
      <c r="F364" s="76" t="s">
        <v>67</v>
      </c>
      <c r="G364" s="76" t="s">
        <v>147</v>
      </c>
      <c r="H364" s="76" t="s">
        <v>69</v>
      </c>
      <c r="I364" s="76" t="s">
        <v>69</v>
      </c>
      <c r="J364" s="74" t="s">
        <v>71</v>
      </c>
      <c r="K364" s="76" t="s">
        <v>72</v>
      </c>
      <c r="L364" s="242" t="str">
        <f>IF(ISNONTEXT(VLOOKUP(AimsData[[#This Row],[Student Reference]],Comments!$B$7:$C$5995,2,0)),"",VLOOKUP(AimsData[[#This Row],[Student Reference]],Comments!$B$7:$C$5995,2,0))</f>
        <v/>
      </c>
    </row>
    <row r="365" spans="1:12" x14ac:dyDescent="0.4">
      <c r="A365" s="76" t="s">
        <v>893</v>
      </c>
      <c r="B365" s="77">
        <v>19</v>
      </c>
      <c r="C365" s="76" t="s">
        <v>145</v>
      </c>
      <c r="D365" s="76" t="s">
        <v>146</v>
      </c>
      <c r="E365" s="76">
        <v>14.1</v>
      </c>
      <c r="F365" s="76" t="s">
        <v>67</v>
      </c>
      <c r="G365" s="76" t="s">
        <v>147</v>
      </c>
      <c r="H365" s="76" t="s">
        <v>69</v>
      </c>
      <c r="I365" s="76" t="s">
        <v>240</v>
      </c>
      <c r="J365" s="74" t="s">
        <v>71</v>
      </c>
      <c r="K365" s="76" t="s">
        <v>72</v>
      </c>
      <c r="L365" s="242" t="str">
        <f>IF(ISNONTEXT(VLOOKUP(AimsData[[#This Row],[Student Reference]],Comments!$B$7:$C$5995,2,0)),"",VLOOKUP(AimsData[[#This Row],[Student Reference]],Comments!$B$7:$C$5995,2,0))</f>
        <v/>
      </c>
    </row>
    <row r="366" spans="1:12" x14ac:dyDescent="0.4">
      <c r="A366" s="76" t="s">
        <v>893</v>
      </c>
      <c r="B366" s="77">
        <v>19</v>
      </c>
      <c r="C366" s="76" t="s">
        <v>98</v>
      </c>
      <c r="D366" s="76" t="s">
        <v>99</v>
      </c>
      <c r="E366" s="76">
        <v>14.2</v>
      </c>
      <c r="F366" s="76" t="s">
        <v>67</v>
      </c>
      <c r="G366" s="76" t="s">
        <v>147</v>
      </c>
      <c r="H366" s="76" t="s">
        <v>69</v>
      </c>
      <c r="I366" s="76" t="s">
        <v>69</v>
      </c>
      <c r="J366" s="74" t="s">
        <v>71</v>
      </c>
      <c r="K366" s="76" t="s">
        <v>77</v>
      </c>
      <c r="L366" s="242" t="str">
        <f>IF(ISNONTEXT(VLOOKUP(AimsData[[#This Row],[Student Reference]],Comments!$B$7:$C$5995,2,0)),"",VLOOKUP(AimsData[[#This Row],[Student Reference]],Comments!$B$7:$C$5995,2,0))</f>
        <v/>
      </c>
    </row>
    <row r="367" spans="1:12" x14ac:dyDescent="0.4">
      <c r="A367" s="76" t="s">
        <v>894</v>
      </c>
      <c r="B367" s="77">
        <v>18</v>
      </c>
      <c r="C367" s="76" t="s">
        <v>211</v>
      </c>
      <c r="D367" s="76" t="s">
        <v>212</v>
      </c>
      <c r="E367" s="76">
        <v>14.1</v>
      </c>
      <c r="F367" s="76" t="s">
        <v>67</v>
      </c>
      <c r="G367" s="76" t="s">
        <v>198</v>
      </c>
      <c r="H367" s="76" t="s">
        <v>69</v>
      </c>
      <c r="I367" s="76" t="s">
        <v>69</v>
      </c>
      <c r="J367" s="74" t="s">
        <v>71</v>
      </c>
      <c r="K367" s="76" t="s">
        <v>77</v>
      </c>
      <c r="L367" s="242" t="str">
        <f>IF(ISNONTEXT(VLOOKUP(AimsData[[#This Row],[Student Reference]],Comments!$B$7:$C$5995,2,0)),"",VLOOKUP(AimsData[[#This Row],[Student Reference]],Comments!$B$7:$C$5995,2,0))</f>
        <v/>
      </c>
    </row>
    <row r="368" spans="1:12" x14ac:dyDescent="0.4">
      <c r="A368" s="76" t="s">
        <v>894</v>
      </c>
      <c r="B368" s="77">
        <v>18</v>
      </c>
      <c r="C368" s="76" t="s">
        <v>395</v>
      </c>
      <c r="D368" s="76" t="s">
        <v>278</v>
      </c>
      <c r="E368" s="76">
        <v>7.3</v>
      </c>
      <c r="F368" s="76" t="s">
        <v>67</v>
      </c>
      <c r="G368" s="76" t="s">
        <v>90</v>
      </c>
      <c r="H368" s="76" t="s">
        <v>69</v>
      </c>
      <c r="I368" s="76" t="s">
        <v>378</v>
      </c>
      <c r="J368" s="74" t="s">
        <v>112</v>
      </c>
      <c r="K368" s="76" t="s">
        <v>77</v>
      </c>
      <c r="L368" s="242" t="str">
        <f>IF(ISNONTEXT(VLOOKUP(AimsData[[#This Row],[Student Reference]],Comments!$B$7:$C$5995,2,0)),"",VLOOKUP(AimsData[[#This Row],[Student Reference]],Comments!$B$7:$C$5995,2,0))</f>
        <v/>
      </c>
    </row>
    <row r="369" spans="1:12" x14ac:dyDescent="0.4">
      <c r="A369" s="76" t="s">
        <v>894</v>
      </c>
      <c r="B369" s="77">
        <v>18</v>
      </c>
      <c r="C369" s="76" t="s">
        <v>396</v>
      </c>
      <c r="D369" s="76" t="s">
        <v>397</v>
      </c>
      <c r="E369" s="76">
        <v>7.3</v>
      </c>
      <c r="F369" s="76" t="s">
        <v>67</v>
      </c>
      <c r="G369" s="76" t="s">
        <v>378</v>
      </c>
      <c r="H369" s="76" t="s">
        <v>69</v>
      </c>
      <c r="I369" s="76" t="s">
        <v>69</v>
      </c>
      <c r="J369" s="74" t="s">
        <v>71</v>
      </c>
      <c r="K369" s="76" t="s">
        <v>72</v>
      </c>
      <c r="L369" s="242" t="str">
        <f>IF(ISNONTEXT(VLOOKUP(AimsData[[#This Row],[Student Reference]],Comments!$B$7:$C$5995,2,0)),"",VLOOKUP(AimsData[[#This Row],[Student Reference]],Comments!$B$7:$C$5995,2,0))</f>
        <v/>
      </c>
    </row>
    <row r="370" spans="1:12" x14ac:dyDescent="0.4">
      <c r="A370" s="76" t="s">
        <v>894</v>
      </c>
      <c r="B370" s="77">
        <v>18</v>
      </c>
      <c r="C370" s="76" t="s">
        <v>233</v>
      </c>
      <c r="D370" s="76" t="s">
        <v>234</v>
      </c>
      <c r="E370" s="76">
        <v>14.1</v>
      </c>
      <c r="F370" s="76" t="s">
        <v>67</v>
      </c>
      <c r="G370" s="76" t="s">
        <v>139</v>
      </c>
      <c r="H370" s="76" t="s">
        <v>69</v>
      </c>
      <c r="I370" s="76" t="s">
        <v>69</v>
      </c>
      <c r="J370" s="74" t="s">
        <v>71</v>
      </c>
      <c r="K370" s="76" t="s">
        <v>77</v>
      </c>
      <c r="L370" s="242" t="str">
        <f>IF(ISNONTEXT(VLOOKUP(AimsData[[#This Row],[Student Reference]],Comments!$B$7:$C$5995,2,0)),"",VLOOKUP(AimsData[[#This Row],[Student Reference]],Comments!$B$7:$C$5995,2,0))</f>
        <v/>
      </c>
    </row>
    <row r="371" spans="1:12" x14ac:dyDescent="0.4">
      <c r="A371" s="76" t="s">
        <v>894</v>
      </c>
      <c r="B371" s="77">
        <v>18</v>
      </c>
      <c r="C371" s="76" t="s">
        <v>286</v>
      </c>
      <c r="D371" s="76" t="s">
        <v>287</v>
      </c>
      <c r="E371" s="76">
        <v>14.1</v>
      </c>
      <c r="F371" s="76" t="s">
        <v>67</v>
      </c>
      <c r="G371" s="76" t="s">
        <v>143</v>
      </c>
      <c r="H371" s="76" t="s">
        <v>190</v>
      </c>
      <c r="I371" s="76" t="s">
        <v>191</v>
      </c>
      <c r="J371" s="74" t="s">
        <v>71</v>
      </c>
      <c r="K371" s="76" t="s">
        <v>77</v>
      </c>
      <c r="L371" s="242" t="str">
        <f>IF(ISNONTEXT(VLOOKUP(AimsData[[#This Row],[Student Reference]],Comments!$B$7:$C$5995,2,0)),"",VLOOKUP(AimsData[[#This Row],[Student Reference]],Comments!$B$7:$C$5995,2,0))</f>
        <v/>
      </c>
    </row>
    <row r="372" spans="1:12" x14ac:dyDescent="0.4">
      <c r="A372" s="76" t="s">
        <v>894</v>
      </c>
      <c r="B372" s="77">
        <v>18</v>
      </c>
      <c r="C372" s="76" t="s">
        <v>78</v>
      </c>
      <c r="D372" s="76" t="s">
        <v>79</v>
      </c>
      <c r="E372" s="76">
        <v>2.2000000000000002</v>
      </c>
      <c r="F372" s="76" t="s">
        <v>67</v>
      </c>
      <c r="G372" s="76" t="s">
        <v>198</v>
      </c>
      <c r="H372" s="76" t="s">
        <v>69</v>
      </c>
      <c r="I372" s="76" t="s">
        <v>69</v>
      </c>
      <c r="J372" s="74" t="s">
        <v>71</v>
      </c>
      <c r="K372" s="76" t="s">
        <v>77</v>
      </c>
      <c r="L372" s="242" t="str">
        <f>IF(ISNONTEXT(VLOOKUP(AimsData[[#This Row],[Student Reference]],Comments!$B$7:$C$5995,2,0)),"",VLOOKUP(AimsData[[#This Row],[Student Reference]],Comments!$B$7:$C$5995,2,0))</f>
        <v/>
      </c>
    </row>
    <row r="373" spans="1:12" x14ac:dyDescent="0.4">
      <c r="A373" s="76" t="s">
        <v>894</v>
      </c>
      <c r="B373" s="77">
        <v>18</v>
      </c>
      <c r="C373" s="76" t="s">
        <v>81</v>
      </c>
      <c r="D373" s="76" t="s">
        <v>82</v>
      </c>
      <c r="E373" s="76">
        <v>14.1</v>
      </c>
      <c r="F373" s="76" t="s">
        <v>67</v>
      </c>
      <c r="G373" s="76" t="s">
        <v>90</v>
      </c>
      <c r="H373" s="76" t="s">
        <v>111</v>
      </c>
      <c r="I373" s="76" t="s">
        <v>111</v>
      </c>
      <c r="J373" s="74" t="s">
        <v>71</v>
      </c>
      <c r="K373" s="76" t="s">
        <v>77</v>
      </c>
      <c r="L373" s="242" t="str">
        <f>IF(ISNONTEXT(VLOOKUP(AimsData[[#This Row],[Student Reference]],Comments!$B$7:$C$5995,2,0)),"",VLOOKUP(AimsData[[#This Row],[Student Reference]],Comments!$B$7:$C$5995,2,0))</f>
        <v/>
      </c>
    </row>
    <row r="374" spans="1:12" x14ac:dyDescent="0.4">
      <c r="A374" s="76" t="s">
        <v>894</v>
      </c>
      <c r="B374" s="77">
        <v>18</v>
      </c>
      <c r="C374" s="76" t="s">
        <v>98</v>
      </c>
      <c r="D374" s="76" t="s">
        <v>99</v>
      </c>
      <c r="E374" s="76">
        <v>14.2</v>
      </c>
      <c r="F374" s="76" t="s">
        <v>67</v>
      </c>
      <c r="G374" s="76" t="s">
        <v>90</v>
      </c>
      <c r="H374" s="76" t="s">
        <v>69</v>
      </c>
      <c r="I374" s="76" t="s">
        <v>69</v>
      </c>
      <c r="J374" s="74" t="s">
        <v>71</v>
      </c>
      <c r="K374" s="76" t="s">
        <v>77</v>
      </c>
      <c r="L374" s="242" t="str">
        <f>IF(ISNONTEXT(VLOOKUP(AimsData[[#This Row],[Student Reference]],Comments!$B$7:$C$5995,2,0)),"",VLOOKUP(AimsData[[#This Row],[Student Reference]],Comments!$B$7:$C$5995,2,0))</f>
        <v/>
      </c>
    </row>
    <row r="375" spans="1:12" x14ac:dyDescent="0.4">
      <c r="A375" s="76" t="s">
        <v>895</v>
      </c>
      <c r="B375" s="77">
        <v>21</v>
      </c>
      <c r="C375" s="76" t="s">
        <v>211</v>
      </c>
      <c r="D375" s="76" t="s">
        <v>212</v>
      </c>
      <c r="E375" s="76">
        <v>14.1</v>
      </c>
      <c r="F375" s="76" t="s">
        <v>67</v>
      </c>
      <c r="G375" s="76" t="s">
        <v>374</v>
      </c>
      <c r="H375" s="76" t="s">
        <v>69</v>
      </c>
      <c r="I375" s="76" t="s">
        <v>119</v>
      </c>
      <c r="J375" s="74" t="s">
        <v>71</v>
      </c>
      <c r="K375" s="76" t="s">
        <v>77</v>
      </c>
      <c r="L375" s="242" t="str">
        <f>IF(ISNONTEXT(VLOOKUP(AimsData[[#This Row],[Student Reference]],Comments!$B$7:$C$5995,2,0)),"",VLOOKUP(AimsData[[#This Row],[Student Reference]],Comments!$B$7:$C$5995,2,0))</f>
        <v/>
      </c>
    </row>
    <row r="376" spans="1:12" x14ac:dyDescent="0.4">
      <c r="A376" s="76" t="s">
        <v>895</v>
      </c>
      <c r="B376" s="77">
        <v>21</v>
      </c>
      <c r="C376" s="76" t="s">
        <v>233</v>
      </c>
      <c r="D376" s="76" t="s">
        <v>234</v>
      </c>
      <c r="E376" s="76">
        <v>14.1</v>
      </c>
      <c r="F376" s="76" t="s">
        <v>67</v>
      </c>
      <c r="G376" s="76" t="s">
        <v>195</v>
      </c>
      <c r="H376" s="76" t="s">
        <v>69</v>
      </c>
      <c r="I376" s="76" t="s">
        <v>228</v>
      </c>
      <c r="J376" s="74" t="s">
        <v>71</v>
      </c>
      <c r="K376" s="76" t="s">
        <v>77</v>
      </c>
      <c r="L376" s="242" t="str">
        <f>IF(ISNONTEXT(VLOOKUP(AimsData[[#This Row],[Student Reference]],Comments!$B$7:$C$5995,2,0)),"",VLOOKUP(AimsData[[#This Row],[Student Reference]],Comments!$B$7:$C$5995,2,0))</f>
        <v/>
      </c>
    </row>
    <row r="377" spans="1:12" x14ac:dyDescent="0.4">
      <c r="A377" s="76" t="s">
        <v>895</v>
      </c>
      <c r="B377" s="77">
        <v>21</v>
      </c>
      <c r="C377" s="76" t="s">
        <v>398</v>
      </c>
      <c r="D377" s="76" t="s">
        <v>399</v>
      </c>
      <c r="E377" s="76">
        <v>6.2</v>
      </c>
      <c r="F377" s="76" t="s">
        <v>67</v>
      </c>
      <c r="G377" s="76" t="s">
        <v>90</v>
      </c>
      <c r="H377" s="76" t="s">
        <v>69</v>
      </c>
      <c r="I377" s="76" t="s">
        <v>240</v>
      </c>
      <c r="J377" s="74" t="s">
        <v>71</v>
      </c>
      <c r="K377" s="76" t="s">
        <v>72</v>
      </c>
      <c r="L377" s="242" t="str">
        <f>IF(ISNONTEXT(VLOOKUP(AimsData[[#This Row],[Student Reference]],Comments!$B$7:$C$5995,2,0)),"",VLOOKUP(AimsData[[#This Row],[Student Reference]],Comments!$B$7:$C$5995,2,0))</f>
        <v/>
      </c>
    </row>
    <row r="378" spans="1:12" x14ac:dyDescent="0.4">
      <c r="A378" s="76" t="s">
        <v>895</v>
      </c>
      <c r="B378" s="77">
        <v>21</v>
      </c>
      <c r="C378" s="76" t="s">
        <v>81</v>
      </c>
      <c r="D378" s="76" t="s">
        <v>82</v>
      </c>
      <c r="E378" s="76">
        <v>14.1</v>
      </c>
      <c r="F378" s="76" t="s">
        <v>67</v>
      </c>
      <c r="G378" s="76" t="s">
        <v>90</v>
      </c>
      <c r="H378" s="76" t="s">
        <v>157</v>
      </c>
      <c r="I378" s="76" t="s">
        <v>157</v>
      </c>
      <c r="J378" s="74" t="s">
        <v>71</v>
      </c>
      <c r="K378" s="76" t="s">
        <v>77</v>
      </c>
      <c r="L378" s="242" t="str">
        <f>IF(ISNONTEXT(VLOOKUP(AimsData[[#This Row],[Student Reference]],Comments!$B$7:$C$5995,2,0)),"",VLOOKUP(AimsData[[#This Row],[Student Reference]],Comments!$B$7:$C$5995,2,0))</f>
        <v/>
      </c>
    </row>
    <row r="379" spans="1:12" x14ac:dyDescent="0.4">
      <c r="A379" s="76" t="s">
        <v>896</v>
      </c>
      <c r="B379" s="77">
        <v>18</v>
      </c>
      <c r="C379" s="76" t="s">
        <v>211</v>
      </c>
      <c r="D379" s="76" t="s">
        <v>212</v>
      </c>
      <c r="E379" s="76">
        <v>14.1</v>
      </c>
      <c r="F379" s="76" t="s">
        <v>67</v>
      </c>
      <c r="G379" s="76" t="s">
        <v>198</v>
      </c>
      <c r="H379" s="76" t="s">
        <v>69</v>
      </c>
      <c r="I379" s="76" t="s">
        <v>163</v>
      </c>
      <c r="J379" s="74" t="s">
        <v>71</v>
      </c>
      <c r="K379" s="76" t="s">
        <v>77</v>
      </c>
      <c r="L379" s="242" t="str">
        <f>IF(ISNONTEXT(VLOOKUP(AimsData[[#This Row],[Student Reference]],Comments!$B$7:$C$5995,2,0)),"",VLOOKUP(AimsData[[#This Row],[Student Reference]],Comments!$B$7:$C$5995,2,0))</f>
        <v/>
      </c>
    </row>
    <row r="380" spans="1:12" x14ac:dyDescent="0.4">
      <c r="A380" s="76" t="s">
        <v>896</v>
      </c>
      <c r="B380" s="77">
        <v>18</v>
      </c>
      <c r="C380" s="76" t="s">
        <v>92</v>
      </c>
      <c r="D380" s="76" t="s">
        <v>93</v>
      </c>
      <c r="E380" s="76">
        <v>1.3</v>
      </c>
      <c r="F380" s="76" t="s">
        <v>67</v>
      </c>
      <c r="G380" s="76" t="s">
        <v>90</v>
      </c>
      <c r="H380" s="76" t="s">
        <v>157</v>
      </c>
      <c r="I380" s="76" t="s">
        <v>157</v>
      </c>
      <c r="J380" s="74" t="s">
        <v>71</v>
      </c>
      <c r="K380" s="76" t="s">
        <v>77</v>
      </c>
      <c r="L380" s="242" t="str">
        <f>IF(ISNONTEXT(VLOOKUP(AimsData[[#This Row],[Student Reference]],Comments!$B$7:$C$5995,2,0)),"",VLOOKUP(AimsData[[#This Row],[Student Reference]],Comments!$B$7:$C$5995,2,0))</f>
        <v/>
      </c>
    </row>
    <row r="381" spans="1:12" x14ac:dyDescent="0.4">
      <c r="A381" s="76" t="s">
        <v>896</v>
      </c>
      <c r="B381" s="77">
        <v>18</v>
      </c>
      <c r="C381" s="76" t="s">
        <v>217</v>
      </c>
      <c r="D381" s="76" t="s">
        <v>218</v>
      </c>
      <c r="E381" s="76">
        <v>3.3</v>
      </c>
      <c r="F381" s="76" t="s">
        <v>67</v>
      </c>
      <c r="G381" s="76" t="s">
        <v>90</v>
      </c>
      <c r="H381" s="76" t="s">
        <v>107</v>
      </c>
      <c r="J381" s="74" t="s">
        <v>161</v>
      </c>
      <c r="K381" s="76" t="s">
        <v>72</v>
      </c>
      <c r="L381" s="242" t="str">
        <f>IF(ISNONTEXT(VLOOKUP(AimsData[[#This Row],[Student Reference]],Comments!$B$7:$C$5995,2,0)),"",VLOOKUP(AimsData[[#This Row],[Student Reference]],Comments!$B$7:$C$5995,2,0))</f>
        <v/>
      </c>
    </row>
    <row r="382" spans="1:12" x14ac:dyDescent="0.4">
      <c r="A382" s="76" t="s">
        <v>896</v>
      </c>
      <c r="B382" s="77">
        <v>18</v>
      </c>
      <c r="C382" s="76" t="s">
        <v>98</v>
      </c>
      <c r="D382" s="76" t="s">
        <v>99</v>
      </c>
      <c r="E382" s="76">
        <v>14.2</v>
      </c>
      <c r="F382" s="76" t="s">
        <v>67</v>
      </c>
      <c r="G382" s="76" t="s">
        <v>90</v>
      </c>
      <c r="H382" s="76" t="s">
        <v>69</v>
      </c>
      <c r="I382" s="76" t="s">
        <v>69</v>
      </c>
      <c r="J382" s="74" t="s">
        <v>71</v>
      </c>
      <c r="K382" s="76" t="s">
        <v>77</v>
      </c>
      <c r="L382" s="242" t="str">
        <f>IF(ISNONTEXT(VLOOKUP(AimsData[[#This Row],[Student Reference]],Comments!$B$7:$C$5995,2,0)),"",VLOOKUP(AimsData[[#This Row],[Student Reference]],Comments!$B$7:$C$5995,2,0))</f>
        <v/>
      </c>
    </row>
    <row r="383" spans="1:12" x14ac:dyDescent="0.4">
      <c r="A383" s="76" t="s">
        <v>897</v>
      </c>
      <c r="B383" s="77">
        <v>18</v>
      </c>
      <c r="C383" s="76" t="s">
        <v>140</v>
      </c>
      <c r="D383" s="76" t="s">
        <v>141</v>
      </c>
      <c r="E383" s="76">
        <v>3.1</v>
      </c>
      <c r="F383" s="76" t="s">
        <v>67</v>
      </c>
      <c r="G383" s="76" t="s">
        <v>75</v>
      </c>
      <c r="H383" s="76" t="s">
        <v>190</v>
      </c>
      <c r="I383" s="76" t="s">
        <v>124</v>
      </c>
      <c r="J383" s="74" t="s">
        <v>71</v>
      </c>
      <c r="K383" s="76" t="s">
        <v>72</v>
      </c>
      <c r="L383" s="242" t="str">
        <f>IF(ISNONTEXT(VLOOKUP(AimsData[[#This Row],[Student Reference]],Comments!$B$7:$C$5995,2,0)),"",VLOOKUP(AimsData[[#This Row],[Student Reference]],Comments!$B$7:$C$5995,2,0))</f>
        <v/>
      </c>
    </row>
    <row r="384" spans="1:12" x14ac:dyDescent="0.4">
      <c r="A384" s="76" t="s">
        <v>897</v>
      </c>
      <c r="B384" s="77">
        <v>18</v>
      </c>
      <c r="C384" s="76" t="s">
        <v>78</v>
      </c>
      <c r="D384" s="76" t="s">
        <v>79</v>
      </c>
      <c r="E384" s="76">
        <v>2.2000000000000002</v>
      </c>
      <c r="F384" s="76" t="s">
        <v>67</v>
      </c>
      <c r="G384" s="76" t="s">
        <v>143</v>
      </c>
      <c r="H384" s="76" t="s">
        <v>69</v>
      </c>
      <c r="I384" s="76" t="s">
        <v>156</v>
      </c>
      <c r="J384" s="74" t="s">
        <v>71</v>
      </c>
      <c r="K384" s="76" t="s">
        <v>77</v>
      </c>
      <c r="L384" s="242" t="str">
        <f>IF(ISNONTEXT(VLOOKUP(AimsData[[#This Row],[Student Reference]],Comments!$B$7:$C$5995,2,0)),"",VLOOKUP(AimsData[[#This Row],[Student Reference]],Comments!$B$7:$C$5995,2,0))</f>
        <v/>
      </c>
    </row>
    <row r="385" spans="1:12" x14ac:dyDescent="0.4">
      <c r="A385" s="76" t="s">
        <v>897</v>
      </c>
      <c r="B385" s="77">
        <v>18</v>
      </c>
      <c r="C385" s="76" t="s">
        <v>98</v>
      </c>
      <c r="D385" s="76" t="s">
        <v>99</v>
      </c>
      <c r="E385" s="76">
        <v>14.2</v>
      </c>
      <c r="F385" s="76" t="s">
        <v>67</v>
      </c>
      <c r="G385" s="76" t="s">
        <v>209</v>
      </c>
      <c r="H385" s="76" t="s">
        <v>210</v>
      </c>
      <c r="I385" s="76" t="s">
        <v>210</v>
      </c>
      <c r="J385" s="74" t="s">
        <v>71</v>
      </c>
      <c r="K385" s="76" t="s">
        <v>77</v>
      </c>
      <c r="L385" s="242" t="str">
        <f>IF(ISNONTEXT(VLOOKUP(AimsData[[#This Row],[Student Reference]],Comments!$B$7:$C$5995,2,0)),"",VLOOKUP(AimsData[[#This Row],[Student Reference]],Comments!$B$7:$C$5995,2,0))</f>
        <v/>
      </c>
    </row>
    <row r="386" spans="1:12" x14ac:dyDescent="0.4">
      <c r="A386" s="76" t="s">
        <v>898</v>
      </c>
      <c r="B386" s="77">
        <v>18</v>
      </c>
      <c r="C386" s="76" t="s">
        <v>81</v>
      </c>
      <c r="D386" s="76" t="s">
        <v>82</v>
      </c>
      <c r="E386" s="76">
        <v>14.1</v>
      </c>
      <c r="F386" s="76" t="s">
        <v>67</v>
      </c>
      <c r="G386" s="76" t="s">
        <v>90</v>
      </c>
      <c r="H386" s="76" t="s">
        <v>157</v>
      </c>
      <c r="I386" s="76" t="s">
        <v>157</v>
      </c>
      <c r="J386" s="74" t="s">
        <v>71</v>
      </c>
      <c r="K386" s="76" t="s">
        <v>77</v>
      </c>
      <c r="L386" s="242" t="str">
        <f>IF(ISNONTEXT(VLOOKUP(AimsData[[#This Row],[Student Reference]],Comments!$B$7:$C$5995,2,0)),"",VLOOKUP(AimsData[[#This Row],[Student Reference]],Comments!$B$7:$C$5995,2,0))</f>
        <v/>
      </c>
    </row>
    <row r="387" spans="1:12" x14ac:dyDescent="0.4">
      <c r="A387" s="76" t="s">
        <v>898</v>
      </c>
      <c r="B387" s="77">
        <v>18</v>
      </c>
      <c r="C387" s="76" t="s">
        <v>174</v>
      </c>
      <c r="D387" s="76" t="s">
        <v>175</v>
      </c>
      <c r="E387" s="76">
        <v>3.3</v>
      </c>
      <c r="F387" s="76" t="s">
        <v>67</v>
      </c>
      <c r="G387" s="76" t="s">
        <v>368</v>
      </c>
      <c r="H387" s="76" t="s">
        <v>69</v>
      </c>
      <c r="I387" s="76" t="s">
        <v>379</v>
      </c>
      <c r="J387" s="74" t="s">
        <v>104</v>
      </c>
      <c r="K387" s="76" t="s">
        <v>72</v>
      </c>
      <c r="L387" s="242" t="str">
        <f>IF(ISNONTEXT(VLOOKUP(AimsData[[#This Row],[Student Reference]],Comments!$B$7:$C$5995,2,0)),"",VLOOKUP(AimsData[[#This Row],[Student Reference]],Comments!$B$7:$C$5995,2,0))</f>
        <v/>
      </c>
    </row>
    <row r="388" spans="1:12" x14ac:dyDescent="0.4">
      <c r="A388" s="76" t="s">
        <v>899</v>
      </c>
      <c r="B388" s="77">
        <v>18</v>
      </c>
      <c r="C388" s="76" t="s">
        <v>211</v>
      </c>
      <c r="D388" s="76" t="s">
        <v>212</v>
      </c>
      <c r="E388" s="76">
        <v>14.1</v>
      </c>
      <c r="F388" s="76" t="s">
        <v>67</v>
      </c>
      <c r="G388" s="76" t="s">
        <v>263</v>
      </c>
      <c r="H388" s="76" t="s">
        <v>69</v>
      </c>
      <c r="I388" s="76" t="s">
        <v>232</v>
      </c>
      <c r="J388" s="74" t="s">
        <v>71</v>
      </c>
      <c r="K388" s="76" t="s">
        <v>77</v>
      </c>
      <c r="L388" s="242" t="str">
        <f>IF(ISNONTEXT(VLOOKUP(AimsData[[#This Row],[Student Reference]],Comments!$B$7:$C$5995,2,0)),"",VLOOKUP(AimsData[[#This Row],[Student Reference]],Comments!$B$7:$C$5995,2,0))</f>
        <v/>
      </c>
    </row>
    <row r="389" spans="1:12" x14ac:dyDescent="0.4">
      <c r="A389" s="76" t="s">
        <v>899</v>
      </c>
      <c r="B389" s="77">
        <v>18</v>
      </c>
      <c r="C389" s="76" t="s">
        <v>92</v>
      </c>
      <c r="D389" s="76" t="s">
        <v>93</v>
      </c>
      <c r="E389" s="76">
        <v>1.3</v>
      </c>
      <c r="F389" s="76" t="s">
        <v>67</v>
      </c>
      <c r="G389" s="76" t="s">
        <v>90</v>
      </c>
      <c r="H389" s="76" t="s">
        <v>157</v>
      </c>
      <c r="I389" s="76" t="s">
        <v>157</v>
      </c>
      <c r="J389" s="74" t="s">
        <v>71</v>
      </c>
      <c r="K389" s="76" t="s">
        <v>77</v>
      </c>
      <c r="L389" s="242" t="str">
        <f>IF(ISNONTEXT(VLOOKUP(AimsData[[#This Row],[Student Reference]],Comments!$B$7:$C$5995,2,0)),"",VLOOKUP(AimsData[[#This Row],[Student Reference]],Comments!$B$7:$C$5995,2,0))</f>
        <v/>
      </c>
    </row>
    <row r="390" spans="1:12" x14ac:dyDescent="0.4">
      <c r="A390" s="76" t="s">
        <v>899</v>
      </c>
      <c r="B390" s="77">
        <v>18</v>
      </c>
      <c r="C390" s="76" t="s">
        <v>73</v>
      </c>
      <c r="D390" s="76" t="s">
        <v>74</v>
      </c>
      <c r="E390" s="76">
        <v>12.1</v>
      </c>
      <c r="F390" s="76" t="s">
        <v>67</v>
      </c>
      <c r="G390" s="76" t="s">
        <v>198</v>
      </c>
      <c r="H390" s="76" t="s">
        <v>107</v>
      </c>
      <c r="J390" s="74" t="s">
        <v>161</v>
      </c>
      <c r="K390" s="76" t="s">
        <v>77</v>
      </c>
      <c r="L390" s="242" t="str">
        <f>IF(ISNONTEXT(VLOOKUP(AimsData[[#This Row],[Student Reference]],Comments!$B$7:$C$5995,2,0)),"",VLOOKUP(AimsData[[#This Row],[Student Reference]],Comments!$B$7:$C$5995,2,0))</f>
        <v/>
      </c>
    </row>
    <row r="391" spans="1:12" x14ac:dyDescent="0.4">
      <c r="A391" s="76" t="s">
        <v>899</v>
      </c>
      <c r="B391" s="77">
        <v>18</v>
      </c>
      <c r="C391" s="76" t="s">
        <v>217</v>
      </c>
      <c r="D391" s="76" t="s">
        <v>218</v>
      </c>
      <c r="E391" s="76">
        <v>3.3</v>
      </c>
      <c r="F391" s="76" t="s">
        <v>67</v>
      </c>
      <c r="G391" s="76" t="s">
        <v>90</v>
      </c>
      <c r="H391" s="76" t="s">
        <v>107</v>
      </c>
      <c r="J391" s="74" t="s">
        <v>161</v>
      </c>
      <c r="K391" s="76" t="s">
        <v>72</v>
      </c>
      <c r="L391" s="242" t="str">
        <f>IF(ISNONTEXT(VLOOKUP(AimsData[[#This Row],[Student Reference]],Comments!$B$7:$C$5995,2,0)),"",VLOOKUP(AimsData[[#This Row],[Student Reference]],Comments!$B$7:$C$5995,2,0))</f>
        <v/>
      </c>
    </row>
    <row r="392" spans="1:12" x14ac:dyDescent="0.4">
      <c r="A392" s="76" t="s">
        <v>899</v>
      </c>
      <c r="B392" s="77">
        <v>18</v>
      </c>
      <c r="C392" s="76" t="s">
        <v>98</v>
      </c>
      <c r="D392" s="76" t="s">
        <v>99</v>
      </c>
      <c r="E392" s="76">
        <v>14.2</v>
      </c>
      <c r="F392" s="76" t="s">
        <v>67</v>
      </c>
      <c r="G392" s="76" t="s">
        <v>90</v>
      </c>
      <c r="H392" s="76" t="s">
        <v>69</v>
      </c>
      <c r="I392" s="76" t="s">
        <v>69</v>
      </c>
      <c r="J392" s="74" t="s">
        <v>71</v>
      </c>
      <c r="K392" s="76" t="s">
        <v>77</v>
      </c>
      <c r="L392" s="242" t="str">
        <f>IF(ISNONTEXT(VLOOKUP(AimsData[[#This Row],[Student Reference]],Comments!$B$7:$C$5995,2,0)),"",VLOOKUP(AimsData[[#This Row],[Student Reference]],Comments!$B$7:$C$5995,2,0))</f>
        <v/>
      </c>
    </row>
    <row r="393" spans="1:12" x14ac:dyDescent="0.4">
      <c r="A393" s="76" t="s">
        <v>900</v>
      </c>
      <c r="B393" s="77">
        <v>18</v>
      </c>
      <c r="C393" s="76" t="s">
        <v>241</v>
      </c>
      <c r="D393" s="76" t="s">
        <v>242</v>
      </c>
      <c r="E393" s="76">
        <v>9.1999999999999993</v>
      </c>
      <c r="F393" s="76" t="s">
        <v>67</v>
      </c>
      <c r="G393" s="76" t="s">
        <v>326</v>
      </c>
      <c r="H393" s="76" t="s">
        <v>107</v>
      </c>
      <c r="J393" s="74" t="s">
        <v>161</v>
      </c>
      <c r="K393" s="76" t="s">
        <v>72</v>
      </c>
      <c r="L393" s="242" t="str">
        <f>IF(ISNONTEXT(VLOOKUP(AimsData[[#This Row],[Student Reference]],Comments!$B$7:$C$5995,2,0)),"",VLOOKUP(AimsData[[#This Row],[Student Reference]],Comments!$B$7:$C$5995,2,0))</f>
        <v/>
      </c>
    </row>
    <row r="394" spans="1:12" x14ac:dyDescent="0.4">
      <c r="A394" s="76" t="s">
        <v>900</v>
      </c>
      <c r="B394" s="77">
        <v>18</v>
      </c>
      <c r="C394" s="76" t="s">
        <v>78</v>
      </c>
      <c r="D394" s="76" t="s">
        <v>79</v>
      </c>
      <c r="E394" s="76">
        <v>2.2000000000000002</v>
      </c>
      <c r="F394" s="76" t="s">
        <v>67</v>
      </c>
      <c r="G394" s="76" t="s">
        <v>326</v>
      </c>
      <c r="H394" s="76" t="s">
        <v>107</v>
      </c>
      <c r="J394" s="74" t="s">
        <v>161</v>
      </c>
      <c r="K394" s="76" t="s">
        <v>77</v>
      </c>
      <c r="L394" s="242" t="str">
        <f>IF(ISNONTEXT(VLOOKUP(AimsData[[#This Row],[Student Reference]],Comments!$B$7:$C$5995,2,0)),"",VLOOKUP(AimsData[[#This Row],[Student Reference]],Comments!$B$7:$C$5995,2,0))</f>
        <v/>
      </c>
    </row>
    <row r="395" spans="1:12" x14ac:dyDescent="0.4">
      <c r="A395" s="76" t="s">
        <v>900</v>
      </c>
      <c r="B395" s="77">
        <v>18</v>
      </c>
      <c r="C395" s="76" t="s">
        <v>98</v>
      </c>
      <c r="D395" s="76" t="s">
        <v>99</v>
      </c>
      <c r="E395" s="76">
        <v>14.2</v>
      </c>
      <c r="F395" s="76" t="s">
        <v>67</v>
      </c>
      <c r="G395" s="76" t="s">
        <v>326</v>
      </c>
      <c r="H395" s="76" t="s">
        <v>69</v>
      </c>
      <c r="I395" s="76" t="s">
        <v>69</v>
      </c>
      <c r="J395" s="74" t="s">
        <v>71</v>
      </c>
      <c r="K395" s="76" t="s">
        <v>77</v>
      </c>
      <c r="L395" s="242" t="str">
        <f>IF(ISNONTEXT(VLOOKUP(AimsData[[#This Row],[Student Reference]],Comments!$B$7:$C$5995,2,0)),"",VLOOKUP(AimsData[[#This Row],[Student Reference]],Comments!$B$7:$C$5995,2,0))</f>
        <v/>
      </c>
    </row>
    <row r="396" spans="1:12" x14ac:dyDescent="0.4">
      <c r="A396" s="76" t="s">
        <v>901</v>
      </c>
      <c r="B396" s="77">
        <v>18</v>
      </c>
      <c r="C396" s="76" t="s">
        <v>215</v>
      </c>
      <c r="D396" s="76" t="s">
        <v>216</v>
      </c>
      <c r="E396" s="76">
        <v>2.1</v>
      </c>
      <c r="F396" s="76" t="s">
        <v>67</v>
      </c>
      <c r="G396" s="76" t="s">
        <v>195</v>
      </c>
      <c r="H396" s="76" t="s">
        <v>69</v>
      </c>
      <c r="I396" s="76" t="s">
        <v>69</v>
      </c>
      <c r="J396" s="74" t="s">
        <v>71</v>
      </c>
      <c r="K396" s="76" t="s">
        <v>72</v>
      </c>
      <c r="L396" s="242" t="str">
        <f>IF(ISNONTEXT(VLOOKUP(AimsData[[#This Row],[Student Reference]],Comments!$B$7:$C$5995,2,0)),"",VLOOKUP(AimsData[[#This Row],[Student Reference]],Comments!$B$7:$C$5995,2,0))</f>
        <v/>
      </c>
    </row>
    <row r="397" spans="1:12" x14ac:dyDescent="0.4">
      <c r="A397" s="76" t="s">
        <v>902</v>
      </c>
      <c r="B397" s="77">
        <v>18</v>
      </c>
      <c r="C397" s="76" t="s">
        <v>73</v>
      </c>
      <c r="D397" s="76" t="s">
        <v>74</v>
      </c>
      <c r="E397" s="76">
        <v>12.1</v>
      </c>
      <c r="F397" s="76" t="s">
        <v>67</v>
      </c>
      <c r="G397" s="76" t="s">
        <v>143</v>
      </c>
      <c r="H397" s="76" t="s">
        <v>69</v>
      </c>
      <c r="I397" s="76" t="s">
        <v>191</v>
      </c>
      <c r="J397" s="74" t="s">
        <v>71</v>
      </c>
      <c r="K397" s="76" t="s">
        <v>72</v>
      </c>
      <c r="L397" s="242" t="str">
        <f>IF(ISNONTEXT(VLOOKUP(AimsData[[#This Row],[Student Reference]],Comments!$B$7:$C$5995,2,0)),"",VLOOKUP(AimsData[[#This Row],[Student Reference]],Comments!$B$7:$C$5995,2,0))</f>
        <v/>
      </c>
    </row>
    <row r="398" spans="1:12" x14ac:dyDescent="0.4">
      <c r="A398" s="76" t="s">
        <v>902</v>
      </c>
      <c r="B398" s="77">
        <v>18</v>
      </c>
      <c r="C398" s="76" t="s">
        <v>78</v>
      </c>
      <c r="D398" s="76" t="s">
        <v>79</v>
      </c>
      <c r="E398" s="76">
        <v>2.2000000000000002</v>
      </c>
      <c r="F398" s="76" t="s">
        <v>67</v>
      </c>
      <c r="G398" s="76" t="s">
        <v>143</v>
      </c>
      <c r="H398" s="76" t="s">
        <v>69</v>
      </c>
      <c r="I398" s="76" t="s">
        <v>191</v>
      </c>
      <c r="J398" s="74" t="s">
        <v>71</v>
      </c>
      <c r="K398" s="76" t="s">
        <v>77</v>
      </c>
      <c r="L398" s="242" t="str">
        <f>IF(ISNONTEXT(VLOOKUP(AimsData[[#This Row],[Student Reference]],Comments!$B$7:$C$5995,2,0)),"",VLOOKUP(AimsData[[#This Row],[Student Reference]],Comments!$B$7:$C$5995,2,0))</f>
        <v/>
      </c>
    </row>
    <row r="399" spans="1:12" x14ac:dyDescent="0.4">
      <c r="A399" s="76" t="s">
        <v>903</v>
      </c>
      <c r="B399" s="77">
        <v>18</v>
      </c>
      <c r="C399" s="76" t="s">
        <v>408</v>
      </c>
      <c r="D399" s="76" t="s">
        <v>409</v>
      </c>
      <c r="E399" s="76">
        <v>11.2</v>
      </c>
      <c r="F399" s="76" t="s">
        <v>67</v>
      </c>
      <c r="G399" s="76" t="s">
        <v>90</v>
      </c>
      <c r="H399" s="76" t="s">
        <v>107</v>
      </c>
      <c r="I399" s="76" t="s">
        <v>68</v>
      </c>
      <c r="J399" s="74" t="s">
        <v>104</v>
      </c>
      <c r="K399" s="76" t="s">
        <v>77</v>
      </c>
      <c r="L399" s="242" t="str">
        <f>IF(ISNONTEXT(VLOOKUP(AimsData[[#This Row],[Student Reference]],Comments!$B$7:$C$5995,2,0)),"",VLOOKUP(AimsData[[#This Row],[Student Reference]],Comments!$B$7:$C$5995,2,0))</f>
        <v/>
      </c>
    </row>
    <row r="400" spans="1:12" x14ac:dyDescent="0.4">
      <c r="A400" s="76" t="s">
        <v>903</v>
      </c>
      <c r="B400" s="77">
        <v>18</v>
      </c>
      <c r="C400" s="76" t="s">
        <v>410</v>
      </c>
      <c r="D400" s="76" t="s">
        <v>411</v>
      </c>
      <c r="E400" s="76">
        <v>2.1</v>
      </c>
      <c r="F400" s="76" t="s">
        <v>67</v>
      </c>
      <c r="G400" s="76" t="s">
        <v>90</v>
      </c>
      <c r="H400" s="76" t="s">
        <v>102</v>
      </c>
      <c r="I400" s="76" t="s">
        <v>344</v>
      </c>
      <c r="J400" s="74" t="s">
        <v>104</v>
      </c>
      <c r="K400" s="76" t="s">
        <v>72</v>
      </c>
      <c r="L400" s="242" t="str">
        <f>IF(ISNONTEXT(VLOOKUP(AimsData[[#This Row],[Student Reference]],Comments!$B$7:$C$5995,2,0)),"",VLOOKUP(AimsData[[#This Row],[Student Reference]],Comments!$B$7:$C$5995,2,0))</f>
        <v/>
      </c>
    </row>
    <row r="401" spans="1:12" x14ac:dyDescent="0.4">
      <c r="A401" s="76" t="s">
        <v>904</v>
      </c>
      <c r="B401" s="77">
        <v>18</v>
      </c>
      <c r="C401" s="76" t="s">
        <v>73</v>
      </c>
      <c r="D401" s="76" t="s">
        <v>74</v>
      </c>
      <c r="E401" s="76">
        <v>12.1</v>
      </c>
      <c r="F401" s="76" t="s">
        <v>67</v>
      </c>
      <c r="G401" s="76" t="s">
        <v>143</v>
      </c>
      <c r="H401" s="76" t="s">
        <v>69</v>
      </c>
      <c r="I401" s="76" t="s">
        <v>143</v>
      </c>
      <c r="J401" s="74" t="s">
        <v>112</v>
      </c>
      <c r="K401" s="76" t="s">
        <v>72</v>
      </c>
      <c r="L401" s="242" t="str">
        <f>IF(ISNONTEXT(VLOOKUP(AimsData[[#This Row],[Student Reference]],Comments!$B$7:$C$5995,2,0)),"",VLOOKUP(AimsData[[#This Row],[Student Reference]],Comments!$B$7:$C$5995,2,0))</f>
        <v/>
      </c>
    </row>
    <row r="402" spans="1:12" x14ac:dyDescent="0.4">
      <c r="A402" s="76" t="s">
        <v>904</v>
      </c>
      <c r="B402" s="77">
        <v>18</v>
      </c>
      <c r="C402" s="76" t="s">
        <v>78</v>
      </c>
      <c r="D402" s="76" t="s">
        <v>79</v>
      </c>
      <c r="E402" s="76">
        <v>2.2000000000000002</v>
      </c>
      <c r="F402" s="76" t="s">
        <v>67</v>
      </c>
      <c r="G402" s="76" t="s">
        <v>143</v>
      </c>
      <c r="H402" s="76" t="s">
        <v>69</v>
      </c>
      <c r="I402" s="76" t="s">
        <v>143</v>
      </c>
      <c r="J402" s="74" t="s">
        <v>112</v>
      </c>
      <c r="K402" s="76" t="s">
        <v>77</v>
      </c>
      <c r="L402" s="242" t="str">
        <f>IF(ISNONTEXT(VLOOKUP(AimsData[[#This Row],[Student Reference]],Comments!$B$7:$C$5995,2,0)),"",VLOOKUP(AimsData[[#This Row],[Student Reference]],Comments!$B$7:$C$5995,2,0))</f>
        <v/>
      </c>
    </row>
    <row r="403" spans="1:12" x14ac:dyDescent="0.4">
      <c r="A403" s="76" t="s">
        <v>905</v>
      </c>
      <c r="B403" s="77">
        <v>18</v>
      </c>
      <c r="C403" s="76" t="s">
        <v>92</v>
      </c>
      <c r="D403" s="76" t="s">
        <v>93</v>
      </c>
      <c r="E403" s="76">
        <v>1.3</v>
      </c>
      <c r="F403" s="76" t="s">
        <v>67</v>
      </c>
      <c r="G403" s="76" t="s">
        <v>90</v>
      </c>
      <c r="H403" s="76" t="s">
        <v>157</v>
      </c>
      <c r="I403" s="76" t="s">
        <v>157</v>
      </c>
      <c r="J403" s="74" t="s">
        <v>71</v>
      </c>
      <c r="K403" s="76" t="s">
        <v>77</v>
      </c>
      <c r="L403" s="242" t="str">
        <f>IF(ISNONTEXT(VLOOKUP(AimsData[[#This Row],[Student Reference]],Comments!$B$7:$C$5995,2,0)),"",VLOOKUP(AimsData[[#This Row],[Student Reference]],Comments!$B$7:$C$5995,2,0))</f>
        <v/>
      </c>
    </row>
    <row r="404" spans="1:12" x14ac:dyDescent="0.4">
      <c r="A404" s="76" t="s">
        <v>905</v>
      </c>
      <c r="B404" s="77">
        <v>18</v>
      </c>
      <c r="C404" s="76" t="s">
        <v>412</v>
      </c>
      <c r="D404" s="76" t="s">
        <v>413</v>
      </c>
      <c r="E404" s="76">
        <v>3.3</v>
      </c>
      <c r="F404" s="76" t="s">
        <v>67</v>
      </c>
      <c r="G404" s="76" t="s">
        <v>90</v>
      </c>
      <c r="H404" s="76" t="s">
        <v>69</v>
      </c>
      <c r="I404" s="76" t="s">
        <v>378</v>
      </c>
      <c r="J404" s="74" t="s">
        <v>112</v>
      </c>
      <c r="K404" s="76" t="s">
        <v>77</v>
      </c>
      <c r="L404" s="242" t="str">
        <f>IF(ISNONTEXT(VLOOKUP(AimsData[[#This Row],[Student Reference]],Comments!$B$7:$C$5995,2,0)),"",VLOOKUP(AimsData[[#This Row],[Student Reference]],Comments!$B$7:$C$5995,2,0))</f>
        <v/>
      </c>
    </row>
    <row r="405" spans="1:12" x14ac:dyDescent="0.4">
      <c r="A405" s="76" t="s">
        <v>905</v>
      </c>
      <c r="B405" s="77">
        <v>18</v>
      </c>
      <c r="C405" s="76" t="s">
        <v>174</v>
      </c>
      <c r="D405" s="76" t="s">
        <v>175</v>
      </c>
      <c r="E405" s="76">
        <v>3.3</v>
      </c>
      <c r="F405" s="76" t="s">
        <v>67</v>
      </c>
      <c r="G405" s="76" t="s">
        <v>406</v>
      </c>
      <c r="H405" s="76" t="s">
        <v>107</v>
      </c>
      <c r="J405" s="74" t="s">
        <v>161</v>
      </c>
      <c r="K405" s="76" t="s">
        <v>72</v>
      </c>
      <c r="L405" s="242" t="str">
        <f>IF(ISNONTEXT(VLOOKUP(AimsData[[#This Row],[Student Reference]],Comments!$B$7:$C$5995,2,0)),"",VLOOKUP(AimsData[[#This Row],[Student Reference]],Comments!$B$7:$C$5995,2,0))</f>
        <v/>
      </c>
    </row>
    <row r="406" spans="1:12" x14ac:dyDescent="0.4">
      <c r="A406" s="76" t="s">
        <v>905</v>
      </c>
      <c r="B406" s="77">
        <v>18</v>
      </c>
      <c r="C406" s="76" t="s">
        <v>98</v>
      </c>
      <c r="D406" s="76" t="s">
        <v>99</v>
      </c>
      <c r="E406" s="76">
        <v>14.2</v>
      </c>
      <c r="F406" s="76" t="s">
        <v>67</v>
      </c>
      <c r="G406" s="76" t="s">
        <v>90</v>
      </c>
      <c r="H406" s="76" t="s">
        <v>69</v>
      </c>
      <c r="I406" s="76" t="s">
        <v>69</v>
      </c>
      <c r="J406" s="74" t="s">
        <v>71</v>
      </c>
      <c r="K406" s="76" t="s">
        <v>77</v>
      </c>
      <c r="L406" s="242" t="str">
        <f>IF(ISNONTEXT(VLOOKUP(AimsData[[#This Row],[Student Reference]],Comments!$B$7:$C$5995,2,0)),"",VLOOKUP(AimsData[[#This Row],[Student Reference]],Comments!$B$7:$C$5995,2,0))</f>
        <v/>
      </c>
    </row>
    <row r="407" spans="1:12" x14ac:dyDescent="0.4">
      <c r="A407" s="76" t="s">
        <v>906</v>
      </c>
      <c r="B407" s="77">
        <v>18</v>
      </c>
      <c r="C407" s="76" t="s">
        <v>88</v>
      </c>
      <c r="D407" s="76" t="s">
        <v>89</v>
      </c>
      <c r="E407" s="76">
        <v>9.1999999999999993</v>
      </c>
      <c r="F407" s="76" t="s">
        <v>67</v>
      </c>
      <c r="G407" s="76" t="s">
        <v>90</v>
      </c>
      <c r="H407" s="76" t="s">
        <v>69</v>
      </c>
      <c r="I407" s="76" t="s">
        <v>108</v>
      </c>
      <c r="J407" s="74" t="s">
        <v>104</v>
      </c>
      <c r="K407" s="76" t="s">
        <v>77</v>
      </c>
      <c r="L407" s="242" t="str">
        <f>IF(ISNONTEXT(VLOOKUP(AimsData[[#This Row],[Student Reference]],Comments!$B$7:$C$5995,2,0)),"",VLOOKUP(AimsData[[#This Row],[Student Reference]],Comments!$B$7:$C$5995,2,0))</f>
        <v/>
      </c>
    </row>
    <row r="408" spans="1:12" x14ac:dyDescent="0.4">
      <c r="A408" s="76" t="s">
        <v>906</v>
      </c>
      <c r="B408" s="77">
        <v>18</v>
      </c>
      <c r="C408" s="76" t="s">
        <v>92</v>
      </c>
      <c r="D408" s="76" t="s">
        <v>93</v>
      </c>
      <c r="E408" s="76">
        <v>1.3</v>
      </c>
      <c r="F408" s="76" t="s">
        <v>67</v>
      </c>
      <c r="G408" s="76" t="s">
        <v>366</v>
      </c>
      <c r="H408" s="76" t="s">
        <v>94</v>
      </c>
      <c r="I408" s="76" t="s">
        <v>394</v>
      </c>
      <c r="J408" s="74" t="s">
        <v>71</v>
      </c>
      <c r="K408" s="76" t="s">
        <v>77</v>
      </c>
      <c r="L408" s="242" t="str">
        <f>IF(ISNONTEXT(VLOOKUP(AimsData[[#This Row],[Student Reference]],Comments!$B$7:$C$5995,2,0)),"",VLOOKUP(AimsData[[#This Row],[Student Reference]],Comments!$B$7:$C$5995,2,0))</f>
        <v/>
      </c>
    </row>
    <row r="409" spans="1:12" x14ac:dyDescent="0.4">
      <c r="A409" s="76" t="s">
        <v>906</v>
      </c>
      <c r="B409" s="77">
        <v>18</v>
      </c>
      <c r="C409" s="76" t="s">
        <v>340</v>
      </c>
      <c r="D409" s="76" t="s">
        <v>341</v>
      </c>
      <c r="E409" s="76">
        <v>14.2</v>
      </c>
      <c r="F409" s="76" t="s">
        <v>67</v>
      </c>
      <c r="G409" s="76" t="s">
        <v>363</v>
      </c>
      <c r="H409" s="76" t="s">
        <v>364</v>
      </c>
      <c r="I409" s="76" t="s">
        <v>365</v>
      </c>
      <c r="J409" s="74" t="s">
        <v>71</v>
      </c>
      <c r="K409" s="76" t="s">
        <v>77</v>
      </c>
      <c r="L409" s="242" t="str">
        <f>IF(ISNONTEXT(VLOOKUP(AimsData[[#This Row],[Student Reference]],Comments!$B$7:$C$5995,2,0)),"",VLOOKUP(AimsData[[#This Row],[Student Reference]],Comments!$B$7:$C$5995,2,0))</f>
        <v/>
      </c>
    </row>
    <row r="410" spans="1:12" x14ac:dyDescent="0.4">
      <c r="A410" s="76" t="s">
        <v>906</v>
      </c>
      <c r="B410" s="77">
        <v>18</v>
      </c>
      <c r="C410" s="76" t="s">
        <v>95</v>
      </c>
      <c r="D410" s="76" t="s">
        <v>96</v>
      </c>
      <c r="E410" s="76">
        <v>9.1999999999999993</v>
      </c>
      <c r="F410" s="76" t="s">
        <v>67</v>
      </c>
      <c r="G410" s="76" t="s">
        <v>90</v>
      </c>
      <c r="H410" s="76" t="s">
        <v>69</v>
      </c>
      <c r="I410" s="76" t="s">
        <v>108</v>
      </c>
      <c r="J410" s="74" t="s">
        <v>104</v>
      </c>
      <c r="K410" s="76" t="s">
        <v>72</v>
      </c>
      <c r="L410" s="242" t="str">
        <f>IF(ISNONTEXT(VLOOKUP(AimsData[[#This Row],[Student Reference]],Comments!$B$7:$C$5995,2,0)),"",VLOOKUP(AimsData[[#This Row],[Student Reference]],Comments!$B$7:$C$5995,2,0))</f>
        <v/>
      </c>
    </row>
    <row r="411" spans="1:12" x14ac:dyDescent="0.4">
      <c r="A411" s="76" t="s">
        <v>907</v>
      </c>
      <c r="B411" s="77">
        <v>18</v>
      </c>
      <c r="C411" s="76" t="s">
        <v>211</v>
      </c>
      <c r="D411" s="76" t="s">
        <v>212</v>
      </c>
      <c r="E411" s="76">
        <v>14.1</v>
      </c>
      <c r="F411" s="76" t="s">
        <v>67</v>
      </c>
      <c r="G411" s="76" t="s">
        <v>198</v>
      </c>
      <c r="H411" s="76" t="s">
        <v>69</v>
      </c>
      <c r="I411" s="76" t="s">
        <v>119</v>
      </c>
      <c r="J411" s="74" t="s">
        <v>71</v>
      </c>
      <c r="K411" s="76" t="s">
        <v>77</v>
      </c>
      <c r="L411" s="242" t="str">
        <f>IF(ISNONTEXT(VLOOKUP(AimsData[[#This Row],[Student Reference]],Comments!$B$7:$C$5995,2,0)),"",VLOOKUP(AimsData[[#This Row],[Student Reference]],Comments!$B$7:$C$5995,2,0))</f>
        <v/>
      </c>
    </row>
    <row r="412" spans="1:12" x14ac:dyDescent="0.4">
      <c r="A412" s="76" t="s">
        <v>907</v>
      </c>
      <c r="B412" s="77">
        <v>18</v>
      </c>
      <c r="C412" s="76" t="s">
        <v>233</v>
      </c>
      <c r="D412" s="76" t="s">
        <v>234</v>
      </c>
      <c r="E412" s="76">
        <v>14.1</v>
      </c>
      <c r="F412" s="76" t="s">
        <v>67</v>
      </c>
      <c r="G412" s="76" t="s">
        <v>198</v>
      </c>
      <c r="H412" s="76" t="s">
        <v>69</v>
      </c>
      <c r="I412" s="76" t="s">
        <v>163</v>
      </c>
      <c r="J412" s="74" t="s">
        <v>71</v>
      </c>
      <c r="K412" s="76" t="s">
        <v>77</v>
      </c>
      <c r="L412" s="242" t="str">
        <f>IF(ISNONTEXT(VLOOKUP(AimsData[[#This Row],[Student Reference]],Comments!$B$7:$C$5995,2,0)),"",VLOOKUP(AimsData[[#This Row],[Student Reference]],Comments!$B$7:$C$5995,2,0))</f>
        <v/>
      </c>
    </row>
    <row r="413" spans="1:12" x14ac:dyDescent="0.4">
      <c r="A413" s="76" t="s">
        <v>907</v>
      </c>
      <c r="B413" s="77">
        <v>18</v>
      </c>
      <c r="C413" s="76" t="s">
        <v>419</v>
      </c>
      <c r="D413" s="76" t="s">
        <v>420</v>
      </c>
      <c r="E413" s="76">
        <v>3.1</v>
      </c>
      <c r="F413" s="76" t="s">
        <v>67</v>
      </c>
      <c r="G413" s="76" t="s">
        <v>90</v>
      </c>
      <c r="H413" s="76" t="s">
        <v>163</v>
      </c>
      <c r="I413" s="76" t="s">
        <v>228</v>
      </c>
      <c r="J413" s="74" t="s">
        <v>71</v>
      </c>
      <c r="K413" s="76" t="s">
        <v>72</v>
      </c>
      <c r="L413" s="242" t="str">
        <f>IF(ISNONTEXT(VLOOKUP(AimsData[[#This Row],[Student Reference]],Comments!$B$7:$C$5995,2,0)),"",VLOOKUP(AimsData[[#This Row],[Student Reference]],Comments!$B$7:$C$5995,2,0))</f>
        <v/>
      </c>
    </row>
    <row r="414" spans="1:12" x14ac:dyDescent="0.4">
      <c r="A414" s="76" t="s">
        <v>907</v>
      </c>
      <c r="B414" s="77">
        <v>18</v>
      </c>
      <c r="C414" s="76" t="s">
        <v>187</v>
      </c>
      <c r="D414" s="76" t="s">
        <v>188</v>
      </c>
      <c r="E414" s="76">
        <v>14.1</v>
      </c>
      <c r="F414" s="76" t="s">
        <v>67</v>
      </c>
      <c r="G414" s="76" t="s">
        <v>143</v>
      </c>
      <c r="H414" s="76" t="s">
        <v>190</v>
      </c>
      <c r="I414" s="76" t="s">
        <v>191</v>
      </c>
      <c r="J414" s="74" t="s">
        <v>71</v>
      </c>
      <c r="K414" s="76" t="s">
        <v>77</v>
      </c>
      <c r="L414" s="242" t="str">
        <f>IF(ISNONTEXT(VLOOKUP(AimsData[[#This Row],[Student Reference]],Comments!$B$7:$C$5995,2,0)),"",VLOOKUP(AimsData[[#This Row],[Student Reference]],Comments!$B$7:$C$5995,2,0))</f>
        <v/>
      </c>
    </row>
    <row r="415" spans="1:12" x14ac:dyDescent="0.4">
      <c r="A415" s="76" t="s">
        <v>907</v>
      </c>
      <c r="B415" s="77">
        <v>18</v>
      </c>
      <c r="C415" s="76" t="s">
        <v>92</v>
      </c>
      <c r="D415" s="76" t="s">
        <v>93</v>
      </c>
      <c r="E415" s="76">
        <v>1.3</v>
      </c>
      <c r="F415" s="76" t="s">
        <v>67</v>
      </c>
      <c r="G415" s="76" t="s">
        <v>90</v>
      </c>
      <c r="H415" s="76" t="s">
        <v>157</v>
      </c>
      <c r="I415" s="76" t="s">
        <v>157</v>
      </c>
      <c r="J415" s="74" t="s">
        <v>71</v>
      </c>
      <c r="K415" s="76" t="s">
        <v>77</v>
      </c>
      <c r="L415" s="242" t="str">
        <f>IF(ISNONTEXT(VLOOKUP(AimsData[[#This Row],[Student Reference]],Comments!$B$7:$C$5995,2,0)),"",VLOOKUP(AimsData[[#This Row],[Student Reference]],Comments!$B$7:$C$5995,2,0))</f>
        <v/>
      </c>
    </row>
    <row r="416" spans="1:12" x14ac:dyDescent="0.4">
      <c r="A416" s="76" t="s">
        <v>907</v>
      </c>
      <c r="B416" s="77">
        <v>18</v>
      </c>
      <c r="C416" s="76" t="s">
        <v>98</v>
      </c>
      <c r="D416" s="76" t="s">
        <v>99</v>
      </c>
      <c r="E416" s="76">
        <v>14.2</v>
      </c>
      <c r="F416" s="76" t="s">
        <v>67</v>
      </c>
      <c r="G416" s="76" t="s">
        <v>90</v>
      </c>
      <c r="H416" s="76" t="s">
        <v>69</v>
      </c>
      <c r="I416" s="76" t="s">
        <v>69</v>
      </c>
      <c r="J416" s="74" t="s">
        <v>71</v>
      </c>
      <c r="K416" s="76" t="s">
        <v>77</v>
      </c>
      <c r="L416" s="242" t="str">
        <f>IF(ISNONTEXT(VLOOKUP(AimsData[[#This Row],[Student Reference]],Comments!$B$7:$C$5995,2,0)),"",VLOOKUP(AimsData[[#This Row],[Student Reference]],Comments!$B$7:$C$5995,2,0))</f>
        <v/>
      </c>
    </row>
    <row r="417" spans="1:12" x14ac:dyDescent="0.4">
      <c r="A417" s="76" t="s">
        <v>908</v>
      </c>
      <c r="B417" s="77">
        <v>18</v>
      </c>
      <c r="C417" s="76" t="s">
        <v>423</v>
      </c>
      <c r="D417" s="76" t="s">
        <v>89</v>
      </c>
      <c r="E417" s="76">
        <v>9.1999999999999993</v>
      </c>
      <c r="F417" s="76" t="s">
        <v>67</v>
      </c>
      <c r="G417" s="76" t="s">
        <v>90</v>
      </c>
      <c r="H417" s="76" t="s">
        <v>69</v>
      </c>
      <c r="I417" s="76" t="s">
        <v>69</v>
      </c>
      <c r="J417" s="74" t="s">
        <v>71</v>
      </c>
      <c r="K417" s="76" t="s">
        <v>77</v>
      </c>
      <c r="L417" s="242" t="str">
        <f>IF(ISNONTEXT(VLOOKUP(AimsData[[#This Row],[Student Reference]],Comments!$B$7:$C$5995,2,0)),"",VLOOKUP(AimsData[[#This Row],[Student Reference]],Comments!$B$7:$C$5995,2,0))</f>
        <v/>
      </c>
    </row>
    <row r="418" spans="1:12" x14ac:dyDescent="0.4">
      <c r="A418" s="76" t="s">
        <v>908</v>
      </c>
      <c r="B418" s="77">
        <v>18</v>
      </c>
      <c r="C418" s="76" t="s">
        <v>92</v>
      </c>
      <c r="D418" s="76" t="s">
        <v>93</v>
      </c>
      <c r="E418" s="76">
        <v>1.3</v>
      </c>
      <c r="F418" s="76" t="s">
        <v>67</v>
      </c>
      <c r="G418" s="76" t="s">
        <v>90</v>
      </c>
      <c r="H418" s="76" t="s">
        <v>94</v>
      </c>
      <c r="I418" s="76" t="s">
        <v>94</v>
      </c>
      <c r="J418" s="74" t="s">
        <v>71</v>
      </c>
      <c r="K418" s="76" t="s">
        <v>77</v>
      </c>
      <c r="L418" s="242" t="str">
        <f>IF(ISNONTEXT(VLOOKUP(AimsData[[#This Row],[Student Reference]],Comments!$B$7:$C$5995,2,0)),"",VLOOKUP(AimsData[[#This Row],[Student Reference]],Comments!$B$7:$C$5995,2,0))</f>
        <v/>
      </c>
    </row>
    <row r="419" spans="1:12" x14ac:dyDescent="0.4">
      <c r="A419" s="76" t="s">
        <v>908</v>
      </c>
      <c r="B419" s="77">
        <v>18</v>
      </c>
      <c r="C419" s="76" t="s">
        <v>421</v>
      </c>
      <c r="D419" s="76" t="s">
        <v>96</v>
      </c>
      <c r="E419" s="76">
        <v>9.1999999999999993</v>
      </c>
      <c r="F419" s="76" t="s">
        <v>67</v>
      </c>
      <c r="G419" s="76" t="s">
        <v>90</v>
      </c>
      <c r="H419" s="76" t="s">
        <v>69</v>
      </c>
      <c r="I419" s="76" t="s">
        <v>97</v>
      </c>
      <c r="J419" s="74" t="s">
        <v>71</v>
      </c>
      <c r="K419" s="76" t="s">
        <v>72</v>
      </c>
      <c r="L419" s="242" t="str">
        <f>IF(ISNONTEXT(VLOOKUP(AimsData[[#This Row],[Student Reference]],Comments!$B$7:$C$5995,2,0)),"",VLOOKUP(AimsData[[#This Row],[Student Reference]],Comments!$B$7:$C$5995,2,0))</f>
        <v/>
      </c>
    </row>
    <row r="420" spans="1:12" x14ac:dyDescent="0.4">
      <c r="A420" s="76" t="s">
        <v>908</v>
      </c>
      <c r="B420" s="77">
        <v>18</v>
      </c>
      <c r="C420" s="76" t="s">
        <v>98</v>
      </c>
      <c r="D420" s="76" t="s">
        <v>99</v>
      </c>
      <c r="E420" s="76">
        <v>14.2</v>
      </c>
      <c r="F420" s="76" t="s">
        <v>67</v>
      </c>
      <c r="G420" s="76" t="s">
        <v>90</v>
      </c>
      <c r="H420" s="76" t="s">
        <v>69</v>
      </c>
      <c r="I420" s="76" t="s">
        <v>69</v>
      </c>
      <c r="J420" s="74" t="s">
        <v>71</v>
      </c>
      <c r="K420" s="76" t="s">
        <v>77</v>
      </c>
      <c r="L420" s="242" t="str">
        <f>IF(ISNONTEXT(VLOOKUP(AimsData[[#This Row],[Student Reference]],Comments!$B$7:$C$5995,2,0)),"",VLOOKUP(AimsData[[#This Row],[Student Reference]],Comments!$B$7:$C$5995,2,0))</f>
        <v/>
      </c>
    </row>
    <row r="421" spans="1:12" x14ac:dyDescent="0.4">
      <c r="A421" s="76" t="s">
        <v>909</v>
      </c>
      <c r="B421" s="77">
        <v>18</v>
      </c>
      <c r="C421" s="76" t="s">
        <v>92</v>
      </c>
      <c r="D421" s="76" t="s">
        <v>93</v>
      </c>
      <c r="E421" s="76">
        <v>1.3</v>
      </c>
      <c r="F421" s="76" t="s">
        <v>67</v>
      </c>
      <c r="G421" s="76" t="s">
        <v>90</v>
      </c>
      <c r="H421" s="76" t="s">
        <v>262</v>
      </c>
      <c r="I421" s="76" t="s">
        <v>262</v>
      </c>
      <c r="J421" s="74" t="s">
        <v>71</v>
      </c>
      <c r="K421" s="76" t="s">
        <v>77</v>
      </c>
      <c r="L421" s="242" t="str">
        <f>IF(ISNONTEXT(VLOOKUP(AimsData[[#This Row],[Student Reference]],Comments!$B$7:$C$5995,2,0)),"",VLOOKUP(AimsData[[#This Row],[Student Reference]],Comments!$B$7:$C$5995,2,0))</f>
        <v/>
      </c>
    </row>
    <row r="422" spans="1:12" x14ac:dyDescent="0.4">
      <c r="A422" s="76" t="s">
        <v>909</v>
      </c>
      <c r="B422" s="77">
        <v>18</v>
      </c>
      <c r="C422" s="76" t="s">
        <v>402</v>
      </c>
      <c r="D422" s="76" t="s">
        <v>403</v>
      </c>
      <c r="E422" s="76">
        <v>8.1</v>
      </c>
      <c r="F422" s="76" t="s">
        <v>67</v>
      </c>
      <c r="G422" s="76" t="s">
        <v>90</v>
      </c>
      <c r="H422" s="76" t="s">
        <v>107</v>
      </c>
      <c r="J422" s="74" t="s">
        <v>161</v>
      </c>
      <c r="K422" s="76" t="s">
        <v>72</v>
      </c>
      <c r="L422" s="242" t="str">
        <f>IF(ISNONTEXT(VLOOKUP(AimsData[[#This Row],[Student Reference]],Comments!$B$7:$C$5995,2,0)),"",VLOOKUP(AimsData[[#This Row],[Student Reference]],Comments!$B$7:$C$5995,2,0))</f>
        <v/>
      </c>
    </row>
    <row r="423" spans="1:12" x14ac:dyDescent="0.4">
      <c r="A423" s="76" t="s">
        <v>909</v>
      </c>
      <c r="B423" s="77">
        <v>18</v>
      </c>
      <c r="C423" s="76" t="s">
        <v>98</v>
      </c>
      <c r="D423" s="76" t="s">
        <v>99</v>
      </c>
      <c r="E423" s="76">
        <v>14.2</v>
      </c>
      <c r="F423" s="76" t="s">
        <v>67</v>
      </c>
      <c r="G423" s="76" t="s">
        <v>90</v>
      </c>
      <c r="H423" s="76" t="s">
        <v>69</v>
      </c>
      <c r="I423" s="76" t="s">
        <v>69</v>
      </c>
      <c r="J423" s="74" t="s">
        <v>71</v>
      </c>
      <c r="K423" s="76" t="s">
        <v>77</v>
      </c>
      <c r="L423" s="242" t="str">
        <f>IF(ISNONTEXT(VLOOKUP(AimsData[[#This Row],[Student Reference]],Comments!$B$7:$C$5995,2,0)),"",VLOOKUP(AimsData[[#This Row],[Student Reference]],Comments!$B$7:$C$5995,2,0))</f>
        <v/>
      </c>
    </row>
    <row r="424" spans="1:12" x14ac:dyDescent="0.4">
      <c r="A424" s="76" t="s">
        <v>910</v>
      </c>
      <c r="B424" s="77">
        <v>19</v>
      </c>
      <c r="C424" s="76" t="s">
        <v>180</v>
      </c>
      <c r="D424" s="76" t="s">
        <v>181</v>
      </c>
      <c r="E424" s="76">
        <v>14.1</v>
      </c>
      <c r="F424" s="76" t="s">
        <v>67</v>
      </c>
      <c r="G424" s="76" t="s">
        <v>182</v>
      </c>
      <c r="H424" s="76" t="s">
        <v>183</v>
      </c>
      <c r="I424" s="76" t="s">
        <v>183</v>
      </c>
      <c r="J424" s="74" t="s">
        <v>71</v>
      </c>
      <c r="K424" s="76" t="s">
        <v>77</v>
      </c>
      <c r="L424" s="242" t="str">
        <f>IF(ISNONTEXT(VLOOKUP(AimsData[[#This Row],[Student Reference]],Comments!$B$7:$C$5995,2,0)),"",VLOOKUP(AimsData[[#This Row],[Student Reference]],Comments!$B$7:$C$5995,2,0))</f>
        <v/>
      </c>
    </row>
    <row r="425" spans="1:12" x14ac:dyDescent="0.4">
      <c r="A425" s="76" t="s">
        <v>910</v>
      </c>
      <c r="B425" s="77">
        <v>19</v>
      </c>
      <c r="C425" s="76" t="s">
        <v>184</v>
      </c>
      <c r="D425" s="76" t="s">
        <v>185</v>
      </c>
      <c r="E425" s="76">
        <v>-2</v>
      </c>
      <c r="F425" s="76" t="s">
        <v>67</v>
      </c>
      <c r="G425" s="76" t="s">
        <v>182</v>
      </c>
      <c r="H425" s="76" t="s">
        <v>183</v>
      </c>
      <c r="I425" s="76" t="s">
        <v>183</v>
      </c>
      <c r="J425" s="74" t="s">
        <v>71</v>
      </c>
      <c r="K425" s="76" t="s">
        <v>186</v>
      </c>
      <c r="L425" s="242" t="str">
        <f>IF(ISNONTEXT(VLOOKUP(AimsData[[#This Row],[Student Reference]],Comments!$B$7:$C$5995,2,0)),"",VLOOKUP(AimsData[[#This Row],[Student Reference]],Comments!$B$7:$C$5995,2,0))</f>
        <v/>
      </c>
    </row>
    <row r="426" spans="1:12" x14ac:dyDescent="0.4">
      <c r="A426" s="76" t="s">
        <v>910</v>
      </c>
      <c r="B426" s="77">
        <v>19</v>
      </c>
      <c r="C426" s="76" t="s">
        <v>98</v>
      </c>
      <c r="D426" s="76" t="s">
        <v>99</v>
      </c>
      <c r="E426" s="76">
        <v>14.2</v>
      </c>
      <c r="F426" s="76" t="s">
        <v>67</v>
      </c>
      <c r="G426" s="76" t="s">
        <v>182</v>
      </c>
      <c r="H426" s="76" t="s">
        <v>183</v>
      </c>
      <c r="I426" s="76" t="s">
        <v>183</v>
      </c>
      <c r="J426" s="74" t="s">
        <v>71</v>
      </c>
      <c r="K426" s="76" t="s">
        <v>72</v>
      </c>
      <c r="L426" s="242" t="str">
        <f>IF(ISNONTEXT(VLOOKUP(AimsData[[#This Row],[Student Reference]],Comments!$B$7:$C$5995,2,0)),"",VLOOKUP(AimsData[[#This Row],[Student Reference]],Comments!$B$7:$C$5995,2,0))</f>
        <v/>
      </c>
    </row>
    <row r="427" spans="1:12" x14ac:dyDescent="0.4">
      <c r="A427" s="76" t="s">
        <v>911</v>
      </c>
      <c r="B427" s="77">
        <v>20</v>
      </c>
      <c r="C427" s="76" t="s">
        <v>196</v>
      </c>
      <c r="D427" s="76" t="s">
        <v>197</v>
      </c>
      <c r="E427" s="76">
        <v>14.1</v>
      </c>
      <c r="F427" s="76" t="s">
        <v>67</v>
      </c>
      <c r="G427" s="76" t="s">
        <v>426</v>
      </c>
      <c r="H427" s="76" t="s">
        <v>69</v>
      </c>
      <c r="I427" s="76" t="s">
        <v>69</v>
      </c>
      <c r="J427" s="74" t="s">
        <v>71</v>
      </c>
      <c r="K427" s="76" t="s">
        <v>72</v>
      </c>
      <c r="L427" s="242" t="str">
        <f>IF(ISNONTEXT(VLOOKUP(AimsData[[#This Row],[Student Reference]],Comments!$B$7:$C$5995,2,0)),"",VLOOKUP(AimsData[[#This Row],[Student Reference]],Comments!$B$7:$C$5995,2,0))</f>
        <v/>
      </c>
    </row>
    <row r="428" spans="1:12" x14ac:dyDescent="0.4">
      <c r="A428" s="76" t="s">
        <v>911</v>
      </c>
      <c r="B428" s="77">
        <v>20</v>
      </c>
      <c r="C428" s="76" t="s">
        <v>98</v>
      </c>
      <c r="D428" s="76" t="s">
        <v>99</v>
      </c>
      <c r="E428" s="76">
        <v>14.2</v>
      </c>
      <c r="F428" s="76" t="s">
        <v>67</v>
      </c>
      <c r="G428" s="76" t="s">
        <v>90</v>
      </c>
      <c r="H428" s="76" t="s">
        <v>69</v>
      </c>
      <c r="I428" s="76" t="s">
        <v>69</v>
      </c>
      <c r="J428" s="74" t="s">
        <v>71</v>
      </c>
      <c r="K428" s="76" t="s">
        <v>77</v>
      </c>
      <c r="L428" s="242" t="str">
        <f>IF(ISNONTEXT(VLOOKUP(AimsData[[#This Row],[Student Reference]],Comments!$B$7:$C$5995,2,0)),"",VLOOKUP(AimsData[[#This Row],[Student Reference]],Comments!$B$7:$C$5995,2,0))</f>
        <v/>
      </c>
    </row>
    <row r="429" spans="1:12" x14ac:dyDescent="0.4">
      <c r="A429" s="76" t="s">
        <v>912</v>
      </c>
      <c r="B429" s="77">
        <v>18</v>
      </c>
      <c r="C429" s="76" t="s">
        <v>259</v>
      </c>
      <c r="D429" s="76" t="s">
        <v>260</v>
      </c>
      <c r="E429" s="76">
        <v>14.1</v>
      </c>
      <c r="F429" s="76" t="s">
        <v>67</v>
      </c>
      <c r="G429" s="76" t="s">
        <v>427</v>
      </c>
      <c r="H429" s="76" t="s">
        <v>227</v>
      </c>
      <c r="I429" s="76" t="s">
        <v>163</v>
      </c>
      <c r="J429" s="74" t="s">
        <v>71</v>
      </c>
      <c r="K429" s="76" t="s">
        <v>77</v>
      </c>
      <c r="L429" s="242" t="str">
        <f>IF(ISNONTEXT(VLOOKUP(AimsData[[#This Row],[Student Reference]],Comments!$B$7:$C$5995,2,0)),"",VLOOKUP(AimsData[[#This Row],[Student Reference]],Comments!$B$7:$C$5995,2,0))</f>
        <v/>
      </c>
    </row>
    <row r="430" spans="1:12" x14ac:dyDescent="0.4">
      <c r="A430" s="76" t="s">
        <v>912</v>
      </c>
      <c r="B430" s="77">
        <v>18</v>
      </c>
      <c r="C430" s="76" t="s">
        <v>286</v>
      </c>
      <c r="D430" s="76" t="s">
        <v>287</v>
      </c>
      <c r="E430" s="76">
        <v>14.1</v>
      </c>
      <c r="F430" s="76" t="s">
        <v>67</v>
      </c>
      <c r="G430" s="76" t="s">
        <v>427</v>
      </c>
      <c r="H430" s="76" t="s">
        <v>227</v>
      </c>
      <c r="J430" s="74" t="s">
        <v>161</v>
      </c>
      <c r="K430" s="76" t="s">
        <v>77</v>
      </c>
      <c r="L430" s="242" t="str">
        <f>IF(ISNONTEXT(VLOOKUP(AimsData[[#This Row],[Student Reference]],Comments!$B$7:$C$5995,2,0)),"",VLOOKUP(AimsData[[#This Row],[Student Reference]],Comments!$B$7:$C$5995,2,0))</f>
        <v/>
      </c>
    </row>
    <row r="431" spans="1:12" x14ac:dyDescent="0.4">
      <c r="A431" s="76" t="s">
        <v>912</v>
      </c>
      <c r="B431" s="77">
        <v>18</v>
      </c>
      <c r="C431" s="76" t="s">
        <v>229</v>
      </c>
      <c r="D431" s="76" t="s">
        <v>230</v>
      </c>
      <c r="E431" s="76">
        <v>14.1</v>
      </c>
      <c r="F431" s="76" t="s">
        <v>67</v>
      </c>
      <c r="G431" s="76" t="s">
        <v>377</v>
      </c>
      <c r="H431" s="76" t="s">
        <v>69</v>
      </c>
      <c r="I431" s="76" t="s">
        <v>228</v>
      </c>
      <c r="J431" s="74" t="s">
        <v>71</v>
      </c>
      <c r="K431" s="76" t="s">
        <v>72</v>
      </c>
      <c r="L431" s="242" t="str">
        <f>IF(ISNONTEXT(VLOOKUP(AimsData[[#This Row],[Student Reference]],Comments!$B$7:$C$5995,2,0)),"",VLOOKUP(AimsData[[#This Row],[Student Reference]],Comments!$B$7:$C$5995,2,0))</f>
        <v/>
      </c>
    </row>
    <row r="432" spans="1:12" x14ac:dyDescent="0.4">
      <c r="A432" s="76" t="s">
        <v>912</v>
      </c>
      <c r="B432" s="77">
        <v>18</v>
      </c>
      <c r="C432" s="76" t="s">
        <v>98</v>
      </c>
      <c r="D432" s="76" t="s">
        <v>99</v>
      </c>
      <c r="E432" s="76">
        <v>14.2</v>
      </c>
      <c r="F432" s="76" t="s">
        <v>67</v>
      </c>
      <c r="G432" s="76" t="s">
        <v>90</v>
      </c>
      <c r="H432" s="76" t="s">
        <v>69</v>
      </c>
      <c r="I432" s="76" t="s">
        <v>69</v>
      </c>
      <c r="J432" s="74" t="s">
        <v>71</v>
      </c>
      <c r="K432" s="76" t="s">
        <v>77</v>
      </c>
      <c r="L432" s="242" t="str">
        <f>IF(ISNONTEXT(VLOOKUP(AimsData[[#This Row],[Student Reference]],Comments!$B$7:$C$5995,2,0)),"",VLOOKUP(AimsData[[#This Row],[Student Reference]],Comments!$B$7:$C$5995,2,0))</f>
        <v/>
      </c>
    </row>
    <row r="433" spans="1:12" x14ac:dyDescent="0.4">
      <c r="A433" s="76" t="s">
        <v>913</v>
      </c>
      <c r="B433" s="77">
        <v>18</v>
      </c>
      <c r="C433" s="76" t="s">
        <v>217</v>
      </c>
      <c r="D433" s="76" t="s">
        <v>218</v>
      </c>
      <c r="E433" s="76">
        <v>3.3</v>
      </c>
      <c r="F433" s="76" t="s">
        <v>67</v>
      </c>
      <c r="G433" s="76" t="s">
        <v>429</v>
      </c>
      <c r="H433" s="76" t="s">
        <v>69</v>
      </c>
      <c r="I433" s="76" t="s">
        <v>69</v>
      </c>
      <c r="J433" s="74" t="s">
        <v>71</v>
      </c>
      <c r="K433" s="76" t="s">
        <v>72</v>
      </c>
      <c r="L433" s="242" t="str">
        <f>IF(ISNONTEXT(VLOOKUP(AimsData[[#This Row],[Student Reference]],Comments!$B$7:$C$5995,2,0)),"",VLOOKUP(AimsData[[#This Row],[Student Reference]],Comments!$B$7:$C$5995,2,0))</f>
        <v/>
      </c>
    </row>
    <row r="434" spans="1:12" x14ac:dyDescent="0.4">
      <c r="A434" s="76" t="s">
        <v>913</v>
      </c>
      <c r="B434" s="77">
        <v>18</v>
      </c>
      <c r="C434" s="76" t="s">
        <v>81</v>
      </c>
      <c r="D434" s="76" t="s">
        <v>82</v>
      </c>
      <c r="E434" s="76">
        <v>14.1</v>
      </c>
      <c r="F434" s="76" t="s">
        <v>67</v>
      </c>
      <c r="G434" s="76" t="s">
        <v>90</v>
      </c>
      <c r="H434" s="76" t="s">
        <v>157</v>
      </c>
      <c r="I434" s="76" t="s">
        <v>157</v>
      </c>
      <c r="J434" s="74" t="s">
        <v>71</v>
      </c>
      <c r="K434" s="76" t="s">
        <v>77</v>
      </c>
      <c r="L434" s="242" t="str">
        <f>IF(ISNONTEXT(VLOOKUP(AimsData[[#This Row],[Student Reference]],Comments!$B$7:$C$5995,2,0)),"",VLOOKUP(AimsData[[#This Row],[Student Reference]],Comments!$B$7:$C$5995,2,0))</f>
        <v/>
      </c>
    </row>
    <row r="435" spans="1:12" x14ac:dyDescent="0.4">
      <c r="A435" s="76" t="s">
        <v>913</v>
      </c>
      <c r="B435" s="77">
        <v>18</v>
      </c>
      <c r="C435" s="76" t="s">
        <v>98</v>
      </c>
      <c r="D435" s="76" t="s">
        <v>99</v>
      </c>
      <c r="E435" s="76">
        <v>14.2</v>
      </c>
      <c r="F435" s="76" t="s">
        <v>67</v>
      </c>
      <c r="G435" s="76" t="s">
        <v>90</v>
      </c>
      <c r="H435" s="76" t="s">
        <v>69</v>
      </c>
      <c r="I435" s="76" t="s">
        <v>69</v>
      </c>
      <c r="J435" s="74" t="s">
        <v>71</v>
      </c>
      <c r="K435" s="76" t="s">
        <v>77</v>
      </c>
      <c r="L435" s="242" t="str">
        <f>IF(ISNONTEXT(VLOOKUP(AimsData[[#This Row],[Student Reference]],Comments!$B$7:$C$5995,2,0)),"",VLOOKUP(AimsData[[#This Row],[Student Reference]],Comments!$B$7:$C$5995,2,0))</f>
        <v/>
      </c>
    </row>
    <row r="436" spans="1:12" x14ac:dyDescent="0.4">
      <c r="A436" s="76" t="s">
        <v>914</v>
      </c>
      <c r="B436" s="77">
        <v>16</v>
      </c>
      <c r="C436" s="76" t="s">
        <v>243</v>
      </c>
      <c r="D436" s="76" t="s">
        <v>244</v>
      </c>
      <c r="E436" s="76">
        <v>5.2</v>
      </c>
      <c r="F436" s="76" t="s">
        <v>67</v>
      </c>
      <c r="G436" s="76" t="s">
        <v>90</v>
      </c>
      <c r="H436" s="76" t="s">
        <v>69</v>
      </c>
      <c r="I436" s="76" t="s">
        <v>358</v>
      </c>
      <c r="J436" s="74" t="s">
        <v>104</v>
      </c>
      <c r="K436" s="76" t="s">
        <v>72</v>
      </c>
      <c r="L436" s="242" t="str">
        <f>IF(ISNONTEXT(VLOOKUP(AimsData[[#This Row],[Student Reference]],Comments!$B$7:$C$5995,2,0)),"",VLOOKUP(AimsData[[#This Row],[Student Reference]],Comments!$B$7:$C$5995,2,0))</f>
        <v/>
      </c>
    </row>
    <row r="437" spans="1:12" x14ac:dyDescent="0.4">
      <c r="A437" s="76" t="s">
        <v>914</v>
      </c>
      <c r="B437" s="77">
        <v>16</v>
      </c>
      <c r="C437" s="76" t="s">
        <v>73</v>
      </c>
      <c r="D437" s="76" t="s">
        <v>74</v>
      </c>
      <c r="E437" s="76">
        <v>12.1</v>
      </c>
      <c r="F437" s="76" t="s">
        <v>67</v>
      </c>
      <c r="G437" s="76" t="s">
        <v>198</v>
      </c>
      <c r="H437" s="76" t="s">
        <v>107</v>
      </c>
      <c r="I437" s="76" t="s">
        <v>422</v>
      </c>
      <c r="J437" s="74" t="s">
        <v>104</v>
      </c>
      <c r="K437" s="76" t="s">
        <v>77</v>
      </c>
      <c r="L437" s="242" t="str">
        <f>IF(ISNONTEXT(VLOOKUP(AimsData[[#This Row],[Student Reference]],Comments!$B$7:$C$5995,2,0)),"",VLOOKUP(AimsData[[#This Row],[Student Reference]],Comments!$B$7:$C$5995,2,0))</f>
        <v/>
      </c>
    </row>
    <row r="438" spans="1:12" x14ac:dyDescent="0.4">
      <c r="A438" s="76" t="s">
        <v>914</v>
      </c>
      <c r="B438" s="77">
        <v>16</v>
      </c>
      <c r="C438" s="76" t="s">
        <v>78</v>
      </c>
      <c r="D438" s="76" t="s">
        <v>79</v>
      </c>
      <c r="E438" s="76">
        <v>2.2000000000000002</v>
      </c>
      <c r="F438" s="76" t="s">
        <v>67</v>
      </c>
      <c r="G438" s="76" t="s">
        <v>198</v>
      </c>
      <c r="H438" s="76" t="s">
        <v>107</v>
      </c>
      <c r="I438" s="76" t="s">
        <v>422</v>
      </c>
      <c r="J438" s="74" t="s">
        <v>104</v>
      </c>
      <c r="K438" s="76" t="s">
        <v>77</v>
      </c>
      <c r="L438" s="242" t="str">
        <f>IF(ISNONTEXT(VLOOKUP(AimsData[[#This Row],[Student Reference]],Comments!$B$7:$C$5995,2,0)),"",VLOOKUP(AimsData[[#This Row],[Student Reference]],Comments!$B$7:$C$5995,2,0))</f>
        <v/>
      </c>
    </row>
    <row r="439" spans="1:12" x14ac:dyDescent="0.4">
      <c r="A439" s="76" t="s">
        <v>915</v>
      </c>
      <c r="B439" s="77">
        <v>18</v>
      </c>
      <c r="C439" s="76" t="s">
        <v>215</v>
      </c>
      <c r="D439" s="76" t="s">
        <v>216</v>
      </c>
      <c r="E439" s="76">
        <v>2.1</v>
      </c>
      <c r="F439" s="76" t="s">
        <v>67</v>
      </c>
      <c r="G439" s="76" t="s">
        <v>68</v>
      </c>
      <c r="H439" s="76" t="s">
        <v>69</v>
      </c>
      <c r="I439" s="76" t="s">
        <v>69</v>
      </c>
      <c r="J439" s="74" t="s">
        <v>71</v>
      </c>
      <c r="K439" s="76" t="s">
        <v>72</v>
      </c>
      <c r="L439" s="242" t="str">
        <f>IF(ISNONTEXT(VLOOKUP(AimsData[[#This Row],[Student Reference]],Comments!$B$7:$C$5995,2,0)),"",VLOOKUP(AimsData[[#This Row],[Student Reference]],Comments!$B$7:$C$5995,2,0))</f>
        <v/>
      </c>
    </row>
    <row r="440" spans="1:12" x14ac:dyDescent="0.4">
      <c r="A440" s="76" t="s">
        <v>916</v>
      </c>
      <c r="B440" s="77">
        <v>17</v>
      </c>
      <c r="C440" s="76" t="s">
        <v>92</v>
      </c>
      <c r="D440" s="76" t="s">
        <v>93</v>
      </c>
      <c r="E440" s="76">
        <v>1.3</v>
      </c>
      <c r="F440" s="76" t="s">
        <v>67</v>
      </c>
      <c r="G440" s="76" t="s">
        <v>394</v>
      </c>
      <c r="H440" s="76" t="s">
        <v>262</v>
      </c>
      <c r="I440" s="76" t="s">
        <v>111</v>
      </c>
      <c r="J440" s="74" t="s">
        <v>71</v>
      </c>
      <c r="K440" s="76" t="s">
        <v>77</v>
      </c>
      <c r="L440" s="242" t="str">
        <f>IF(ISNONTEXT(VLOOKUP(AimsData[[#This Row],[Student Reference]],Comments!$B$7:$C$5995,2,0)),"",VLOOKUP(AimsData[[#This Row],[Student Reference]],Comments!$B$7:$C$5995,2,0))</f>
        <v/>
      </c>
    </row>
    <row r="441" spans="1:12" x14ac:dyDescent="0.4">
      <c r="A441" s="76" t="s">
        <v>916</v>
      </c>
      <c r="B441" s="77">
        <v>17</v>
      </c>
      <c r="C441" s="76" t="s">
        <v>78</v>
      </c>
      <c r="D441" s="76" t="s">
        <v>79</v>
      </c>
      <c r="E441" s="76">
        <v>2.2000000000000002</v>
      </c>
      <c r="F441" s="76" t="s">
        <v>67</v>
      </c>
      <c r="G441" s="76" t="s">
        <v>195</v>
      </c>
      <c r="H441" s="76" t="s">
        <v>107</v>
      </c>
      <c r="I441" s="76" t="s">
        <v>108</v>
      </c>
      <c r="J441" s="74" t="s">
        <v>104</v>
      </c>
      <c r="K441" s="76" t="s">
        <v>77</v>
      </c>
      <c r="L441" s="242" t="str">
        <f>IF(ISNONTEXT(VLOOKUP(AimsData[[#This Row],[Student Reference]],Comments!$B$7:$C$5995,2,0)),"",VLOOKUP(AimsData[[#This Row],[Student Reference]],Comments!$B$7:$C$5995,2,0))</f>
        <v/>
      </c>
    </row>
    <row r="442" spans="1:12" x14ac:dyDescent="0.4">
      <c r="A442" s="76" t="s">
        <v>916</v>
      </c>
      <c r="B442" s="77">
        <v>17</v>
      </c>
      <c r="C442" s="76" t="s">
        <v>256</v>
      </c>
      <c r="D442" s="76" t="s">
        <v>257</v>
      </c>
      <c r="E442" s="76">
        <v>15.3</v>
      </c>
      <c r="F442" s="76" t="s">
        <v>67</v>
      </c>
      <c r="G442" s="76" t="s">
        <v>90</v>
      </c>
      <c r="H442" s="76" t="s">
        <v>69</v>
      </c>
      <c r="I442" s="76" t="s">
        <v>315</v>
      </c>
      <c r="J442" s="74" t="s">
        <v>104</v>
      </c>
      <c r="K442" s="76" t="s">
        <v>72</v>
      </c>
      <c r="L442" s="242" t="str">
        <f>IF(ISNONTEXT(VLOOKUP(AimsData[[#This Row],[Student Reference]],Comments!$B$7:$C$5995,2,0)),"",VLOOKUP(AimsData[[#This Row],[Student Reference]],Comments!$B$7:$C$5995,2,0))</f>
        <v/>
      </c>
    </row>
    <row r="443" spans="1:12" x14ac:dyDescent="0.4">
      <c r="A443" s="76" t="s">
        <v>916</v>
      </c>
      <c r="B443" s="77">
        <v>17</v>
      </c>
      <c r="C443" s="76" t="s">
        <v>86</v>
      </c>
      <c r="D443" s="76" t="s">
        <v>87</v>
      </c>
      <c r="E443" s="76">
        <v>14.2</v>
      </c>
      <c r="F443" s="76" t="s">
        <v>67</v>
      </c>
      <c r="G443" s="76" t="s">
        <v>90</v>
      </c>
      <c r="H443" s="76" t="s">
        <v>107</v>
      </c>
      <c r="I443" s="76" t="s">
        <v>315</v>
      </c>
      <c r="J443" s="74" t="s">
        <v>104</v>
      </c>
      <c r="K443" s="76" t="s">
        <v>77</v>
      </c>
      <c r="L443" s="242" t="str">
        <f>IF(ISNONTEXT(VLOOKUP(AimsData[[#This Row],[Student Reference]],Comments!$B$7:$C$5995,2,0)),"",VLOOKUP(AimsData[[#This Row],[Student Reference]],Comments!$B$7:$C$5995,2,0))</f>
        <v/>
      </c>
    </row>
    <row r="444" spans="1:12" x14ac:dyDescent="0.4">
      <c r="A444" s="76" t="s">
        <v>917</v>
      </c>
      <c r="B444" s="77">
        <v>17</v>
      </c>
      <c r="C444" s="76" t="s">
        <v>359</v>
      </c>
      <c r="D444" s="76" t="s">
        <v>360</v>
      </c>
      <c r="E444" s="76">
        <v>4.0999999999999996</v>
      </c>
      <c r="F444" s="76" t="s">
        <v>160</v>
      </c>
      <c r="G444" s="76" t="s">
        <v>90</v>
      </c>
      <c r="H444" s="76" t="s">
        <v>69</v>
      </c>
      <c r="I444" s="76" t="s">
        <v>69</v>
      </c>
      <c r="J444" s="74" t="s">
        <v>71</v>
      </c>
      <c r="K444" s="76" t="s">
        <v>72</v>
      </c>
      <c r="L444" s="242" t="str">
        <f>IF(ISNONTEXT(VLOOKUP(AimsData[[#This Row],[Student Reference]],Comments!$B$7:$C$5995,2,0)),"",VLOOKUP(AimsData[[#This Row],[Student Reference]],Comments!$B$7:$C$5995,2,0))</f>
        <v/>
      </c>
    </row>
    <row r="445" spans="1:12" x14ac:dyDescent="0.4">
      <c r="A445" s="76" t="s">
        <v>917</v>
      </c>
      <c r="B445" s="77">
        <v>17</v>
      </c>
      <c r="C445" s="76" t="s">
        <v>98</v>
      </c>
      <c r="D445" s="76" t="s">
        <v>99</v>
      </c>
      <c r="E445" s="76">
        <v>14.2</v>
      </c>
      <c r="F445" s="76" t="s">
        <v>67</v>
      </c>
      <c r="G445" s="76" t="s">
        <v>90</v>
      </c>
      <c r="H445" s="76" t="s">
        <v>69</v>
      </c>
      <c r="I445" s="76" t="s">
        <v>69</v>
      </c>
      <c r="J445" s="74" t="s">
        <v>71</v>
      </c>
      <c r="K445" s="76" t="s">
        <v>77</v>
      </c>
      <c r="L445" s="242" t="str">
        <f>IF(ISNONTEXT(VLOOKUP(AimsData[[#This Row],[Student Reference]],Comments!$B$7:$C$5995,2,0)),"",VLOOKUP(AimsData[[#This Row],[Student Reference]],Comments!$B$7:$C$5995,2,0))</f>
        <v/>
      </c>
    </row>
    <row r="446" spans="1:12" x14ac:dyDescent="0.4">
      <c r="A446" s="76" t="s">
        <v>918</v>
      </c>
      <c r="B446" s="77">
        <v>17</v>
      </c>
      <c r="C446" s="76" t="s">
        <v>408</v>
      </c>
      <c r="D446" s="76" t="s">
        <v>409</v>
      </c>
      <c r="E446" s="76">
        <v>11.2</v>
      </c>
      <c r="F446" s="76" t="s">
        <v>67</v>
      </c>
      <c r="G446" s="76" t="s">
        <v>134</v>
      </c>
      <c r="H446" s="76" t="s">
        <v>69</v>
      </c>
      <c r="I446" s="76" t="s">
        <v>311</v>
      </c>
      <c r="J446" s="74" t="s">
        <v>71</v>
      </c>
      <c r="K446" s="76" t="s">
        <v>77</v>
      </c>
      <c r="L446" s="242" t="str">
        <f>IF(ISNONTEXT(VLOOKUP(AimsData[[#This Row],[Student Reference]],Comments!$B$7:$C$5995,2,0)),"",VLOOKUP(AimsData[[#This Row],[Student Reference]],Comments!$B$7:$C$5995,2,0))</f>
        <v/>
      </c>
    </row>
    <row r="447" spans="1:12" x14ac:dyDescent="0.4">
      <c r="A447" s="76" t="s">
        <v>918</v>
      </c>
      <c r="B447" s="77">
        <v>17</v>
      </c>
      <c r="C447" s="76" t="s">
        <v>435</v>
      </c>
      <c r="D447" s="76" t="s">
        <v>436</v>
      </c>
      <c r="E447" s="76">
        <v>2.1</v>
      </c>
      <c r="F447" s="76" t="s">
        <v>160</v>
      </c>
      <c r="G447" s="76" t="s">
        <v>134</v>
      </c>
      <c r="H447" s="76" t="s">
        <v>69</v>
      </c>
      <c r="I447" s="76" t="s">
        <v>155</v>
      </c>
      <c r="J447" s="74" t="s">
        <v>71</v>
      </c>
      <c r="K447" s="76" t="s">
        <v>77</v>
      </c>
      <c r="L447" s="242" t="str">
        <f>IF(ISNONTEXT(VLOOKUP(AimsData[[#This Row],[Student Reference]],Comments!$B$7:$C$5995,2,0)),"",VLOOKUP(AimsData[[#This Row],[Student Reference]],Comments!$B$7:$C$5995,2,0))</f>
        <v/>
      </c>
    </row>
    <row r="448" spans="1:12" x14ac:dyDescent="0.4">
      <c r="A448" s="76" t="s">
        <v>918</v>
      </c>
      <c r="B448" s="77">
        <v>17</v>
      </c>
      <c r="C448" s="76" t="s">
        <v>353</v>
      </c>
      <c r="D448" s="76" t="s">
        <v>354</v>
      </c>
      <c r="E448" s="76">
        <v>2.1</v>
      </c>
      <c r="F448" s="76" t="s">
        <v>67</v>
      </c>
      <c r="G448" s="76" t="s">
        <v>90</v>
      </c>
      <c r="H448" s="76" t="s">
        <v>69</v>
      </c>
      <c r="I448" s="76" t="s">
        <v>119</v>
      </c>
      <c r="J448" s="74" t="s">
        <v>71</v>
      </c>
      <c r="K448" s="76" t="s">
        <v>72</v>
      </c>
      <c r="L448" s="242" t="str">
        <f>IF(ISNONTEXT(VLOOKUP(AimsData[[#This Row],[Student Reference]],Comments!$B$7:$C$5995,2,0)),"",VLOOKUP(AimsData[[#This Row],[Student Reference]],Comments!$B$7:$C$5995,2,0))</f>
        <v/>
      </c>
    </row>
    <row r="449" spans="1:12" x14ac:dyDescent="0.4">
      <c r="A449" s="76" t="s">
        <v>919</v>
      </c>
      <c r="B449" s="77">
        <v>17</v>
      </c>
      <c r="C449" s="76" t="s">
        <v>439</v>
      </c>
      <c r="D449" s="76" t="s">
        <v>440</v>
      </c>
      <c r="E449" s="76">
        <v>4.0999999999999996</v>
      </c>
      <c r="F449" s="76" t="s">
        <v>67</v>
      </c>
      <c r="G449" s="76" t="s">
        <v>90</v>
      </c>
      <c r="H449" s="76" t="s">
        <v>69</v>
      </c>
      <c r="I449" s="76" t="s">
        <v>163</v>
      </c>
      <c r="J449" s="74" t="s">
        <v>71</v>
      </c>
      <c r="K449" s="76" t="s">
        <v>72</v>
      </c>
      <c r="L449" s="242" t="str">
        <f>IF(ISNONTEXT(VLOOKUP(AimsData[[#This Row],[Student Reference]],Comments!$B$7:$C$5995,2,0)),"",VLOOKUP(AimsData[[#This Row],[Student Reference]],Comments!$B$7:$C$5995,2,0))</f>
        <v/>
      </c>
    </row>
    <row r="450" spans="1:12" x14ac:dyDescent="0.4">
      <c r="A450" s="76" t="s">
        <v>919</v>
      </c>
      <c r="B450" s="77">
        <v>17</v>
      </c>
      <c r="C450" s="76" t="s">
        <v>73</v>
      </c>
      <c r="D450" s="76" t="s">
        <v>74</v>
      </c>
      <c r="E450" s="76">
        <v>12.1</v>
      </c>
      <c r="F450" s="76" t="s">
        <v>67</v>
      </c>
      <c r="G450" s="76" t="s">
        <v>90</v>
      </c>
      <c r="H450" s="76" t="s">
        <v>69</v>
      </c>
      <c r="I450" s="76" t="s">
        <v>311</v>
      </c>
      <c r="J450" s="74" t="s">
        <v>71</v>
      </c>
      <c r="K450" s="76" t="s">
        <v>77</v>
      </c>
      <c r="L450" s="242" t="str">
        <f>IF(ISNONTEXT(VLOOKUP(AimsData[[#This Row],[Student Reference]],Comments!$B$7:$C$5995,2,0)),"",VLOOKUP(AimsData[[#This Row],[Student Reference]],Comments!$B$7:$C$5995,2,0))</f>
        <v/>
      </c>
    </row>
    <row r="451" spans="1:12" x14ac:dyDescent="0.4">
      <c r="A451" s="76" t="s">
        <v>919</v>
      </c>
      <c r="B451" s="77">
        <v>17</v>
      </c>
      <c r="C451" s="76" t="s">
        <v>78</v>
      </c>
      <c r="D451" s="76" t="s">
        <v>79</v>
      </c>
      <c r="E451" s="76">
        <v>2.2000000000000002</v>
      </c>
      <c r="F451" s="76" t="s">
        <v>67</v>
      </c>
      <c r="G451" s="76" t="s">
        <v>90</v>
      </c>
      <c r="H451" s="76" t="s">
        <v>69</v>
      </c>
      <c r="I451" s="76" t="s">
        <v>102</v>
      </c>
      <c r="J451" s="74" t="s">
        <v>71</v>
      </c>
      <c r="K451" s="76" t="s">
        <v>77</v>
      </c>
      <c r="L451" s="242" t="str">
        <f>IF(ISNONTEXT(VLOOKUP(AimsData[[#This Row],[Student Reference]],Comments!$B$7:$C$5995,2,0)),"",VLOOKUP(AimsData[[#This Row],[Student Reference]],Comments!$B$7:$C$5995,2,0))</f>
        <v/>
      </c>
    </row>
    <row r="452" spans="1:12" x14ac:dyDescent="0.4">
      <c r="A452" s="76" t="s">
        <v>919</v>
      </c>
      <c r="B452" s="77">
        <v>17</v>
      </c>
      <c r="C452" s="76" t="s">
        <v>98</v>
      </c>
      <c r="D452" s="76" t="s">
        <v>99</v>
      </c>
      <c r="E452" s="76">
        <v>14.2</v>
      </c>
      <c r="F452" s="76" t="s">
        <v>67</v>
      </c>
      <c r="G452" s="76" t="s">
        <v>90</v>
      </c>
      <c r="H452" s="76" t="s">
        <v>69</v>
      </c>
      <c r="I452" s="76" t="s">
        <v>69</v>
      </c>
      <c r="J452" s="74" t="s">
        <v>71</v>
      </c>
      <c r="K452" s="76" t="s">
        <v>77</v>
      </c>
      <c r="L452" s="242" t="str">
        <f>IF(ISNONTEXT(VLOOKUP(AimsData[[#This Row],[Student Reference]],Comments!$B$7:$C$5995,2,0)),"",VLOOKUP(AimsData[[#This Row],[Student Reference]],Comments!$B$7:$C$5995,2,0))</f>
        <v/>
      </c>
    </row>
    <row r="453" spans="1:12" x14ac:dyDescent="0.4">
      <c r="A453" s="76" t="s">
        <v>920</v>
      </c>
      <c r="B453" s="77">
        <v>17</v>
      </c>
      <c r="C453" s="76" t="s">
        <v>259</v>
      </c>
      <c r="D453" s="76" t="s">
        <v>260</v>
      </c>
      <c r="E453" s="76">
        <v>14.1</v>
      </c>
      <c r="F453" s="76" t="s">
        <v>67</v>
      </c>
      <c r="G453" s="76" t="s">
        <v>374</v>
      </c>
      <c r="H453" s="76" t="s">
        <v>69</v>
      </c>
      <c r="I453" s="76" t="s">
        <v>389</v>
      </c>
      <c r="J453" s="74" t="s">
        <v>104</v>
      </c>
      <c r="K453" s="76" t="s">
        <v>77</v>
      </c>
      <c r="L453" s="242" t="str">
        <f>IF(ISNONTEXT(VLOOKUP(AimsData[[#This Row],[Student Reference]],Comments!$B$7:$C$5995,2,0)),"",VLOOKUP(AimsData[[#This Row],[Student Reference]],Comments!$B$7:$C$5995,2,0))</f>
        <v/>
      </c>
    </row>
    <row r="454" spans="1:12" x14ac:dyDescent="0.4">
      <c r="A454" s="76" t="s">
        <v>920</v>
      </c>
      <c r="B454" s="77">
        <v>17</v>
      </c>
      <c r="C454" s="76" t="s">
        <v>92</v>
      </c>
      <c r="D454" s="76" t="s">
        <v>93</v>
      </c>
      <c r="E454" s="76">
        <v>1.3</v>
      </c>
      <c r="F454" s="76" t="s">
        <v>67</v>
      </c>
      <c r="G454" s="76" t="s">
        <v>90</v>
      </c>
      <c r="H454" s="76" t="s">
        <v>201</v>
      </c>
      <c r="I454" s="76" t="s">
        <v>201</v>
      </c>
      <c r="J454" s="74" t="s">
        <v>71</v>
      </c>
      <c r="K454" s="76" t="s">
        <v>77</v>
      </c>
      <c r="L454" s="242" t="str">
        <f>IF(ISNONTEXT(VLOOKUP(AimsData[[#This Row],[Student Reference]],Comments!$B$7:$C$5995,2,0)),"",VLOOKUP(AimsData[[#This Row],[Student Reference]],Comments!$B$7:$C$5995,2,0))</f>
        <v/>
      </c>
    </row>
    <row r="455" spans="1:12" x14ac:dyDescent="0.4">
      <c r="A455" s="76" t="s">
        <v>920</v>
      </c>
      <c r="B455" s="77">
        <v>17</v>
      </c>
      <c r="C455" s="76" t="s">
        <v>247</v>
      </c>
      <c r="D455" s="76" t="s">
        <v>248</v>
      </c>
      <c r="E455" s="76">
        <v>1.3</v>
      </c>
      <c r="F455" s="76" t="s">
        <v>67</v>
      </c>
      <c r="G455" s="76" t="s">
        <v>195</v>
      </c>
      <c r="H455" s="76" t="s">
        <v>249</v>
      </c>
      <c r="I455" s="76" t="s">
        <v>323</v>
      </c>
      <c r="J455" s="74" t="s">
        <v>104</v>
      </c>
      <c r="K455" s="76" t="s">
        <v>72</v>
      </c>
      <c r="L455" s="242" t="str">
        <f>IF(ISNONTEXT(VLOOKUP(AimsData[[#This Row],[Student Reference]],Comments!$B$7:$C$5995,2,0)),"",VLOOKUP(AimsData[[#This Row],[Student Reference]],Comments!$B$7:$C$5995,2,0))</f>
        <v/>
      </c>
    </row>
    <row r="456" spans="1:12" x14ac:dyDescent="0.4">
      <c r="A456" s="76" t="s">
        <v>921</v>
      </c>
      <c r="B456" s="77">
        <v>17</v>
      </c>
      <c r="C456" s="76" t="s">
        <v>416</v>
      </c>
      <c r="D456" s="76" t="s">
        <v>188</v>
      </c>
      <c r="E456" s="76">
        <v>14.1</v>
      </c>
      <c r="F456" s="76" t="s">
        <v>67</v>
      </c>
      <c r="G456" s="76" t="s">
        <v>261</v>
      </c>
      <c r="H456" s="76" t="s">
        <v>69</v>
      </c>
      <c r="I456" s="76" t="s">
        <v>69</v>
      </c>
      <c r="J456" s="74" t="s">
        <v>71</v>
      </c>
      <c r="K456" s="76" t="s">
        <v>77</v>
      </c>
      <c r="L456" s="242" t="str">
        <f>IF(ISNONTEXT(VLOOKUP(AimsData[[#This Row],[Student Reference]],Comments!$B$7:$C$5995,2,0)),"",VLOOKUP(AimsData[[#This Row],[Student Reference]],Comments!$B$7:$C$5995,2,0))</f>
        <v/>
      </c>
    </row>
    <row r="457" spans="1:12" x14ac:dyDescent="0.4">
      <c r="A457" s="76" t="s">
        <v>921</v>
      </c>
      <c r="B457" s="77">
        <v>17</v>
      </c>
      <c r="C457" s="76" t="s">
        <v>438</v>
      </c>
      <c r="D457" s="76" t="s">
        <v>375</v>
      </c>
      <c r="E457" s="76">
        <v>7.3</v>
      </c>
      <c r="F457" s="76" t="s">
        <v>67</v>
      </c>
      <c r="G457" s="76" t="s">
        <v>422</v>
      </c>
      <c r="H457" s="76" t="s">
        <v>69</v>
      </c>
      <c r="I457" s="76" t="s">
        <v>437</v>
      </c>
      <c r="J457" s="74" t="s">
        <v>71</v>
      </c>
      <c r="K457" s="76" t="s">
        <v>72</v>
      </c>
      <c r="L457" s="242" t="str">
        <f>IF(ISNONTEXT(VLOOKUP(AimsData[[#This Row],[Student Reference]],Comments!$B$7:$C$5995,2,0)),"",VLOOKUP(AimsData[[#This Row],[Student Reference]],Comments!$B$7:$C$5995,2,0))</f>
        <v/>
      </c>
    </row>
    <row r="458" spans="1:12" x14ac:dyDescent="0.4">
      <c r="A458" s="76" t="s">
        <v>922</v>
      </c>
      <c r="B458" s="77">
        <v>17</v>
      </c>
      <c r="C458" s="76" t="s">
        <v>340</v>
      </c>
      <c r="D458" s="76" t="s">
        <v>341</v>
      </c>
      <c r="E458" s="76">
        <v>14.2</v>
      </c>
      <c r="F458" s="76" t="s">
        <v>67</v>
      </c>
      <c r="G458" s="76" t="s">
        <v>363</v>
      </c>
      <c r="H458" s="76" t="s">
        <v>364</v>
      </c>
      <c r="I458" s="76" t="s">
        <v>365</v>
      </c>
      <c r="J458" s="74" t="s">
        <v>71</v>
      </c>
      <c r="K458" s="76" t="s">
        <v>72</v>
      </c>
      <c r="L458" s="242" t="str">
        <f>IF(ISNONTEXT(VLOOKUP(AimsData[[#This Row],[Student Reference]],Comments!$B$7:$C$5995,2,0)),"",VLOOKUP(AimsData[[#This Row],[Student Reference]],Comments!$B$7:$C$5995,2,0))</f>
        <v/>
      </c>
    </row>
    <row r="459" spans="1:12" x14ac:dyDescent="0.4">
      <c r="A459" s="76" t="s">
        <v>923</v>
      </c>
      <c r="B459" s="77">
        <v>17</v>
      </c>
      <c r="C459" s="76" t="s">
        <v>340</v>
      </c>
      <c r="D459" s="76" t="s">
        <v>341</v>
      </c>
      <c r="E459" s="76">
        <v>14.2</v>
      </c>
      <c r="F459" s="76" t="s">
        <v>67</v>
      </c>
      <c r="G459" s="76" t="s">
        <v>147</v>
      </c>
      <c r="H459" s="76" t="s">
        <v>111</v>
      </c>
      <c r="I459" s="76" t="s">
        <v>111</v>
      </c>
      <c r="J459" s="74" t="s">
        <v>71</v>
      </c>
      <c r="K459" s="76" t="s">
        <v>72</v>
      </c>
      <c r="L459" s="242" t="str">
        <f>IF(ISNONTEXT(VLOOKUP(AimsData[[#This Row],[Student Reference]],Comments!$B$7:$C$5995,2,0)),"",VLOOKUP(AimsData[[#This Row],[Student Reference]],Comments!$B$7:$C$5995,2,0))</f>
        <v/>
      </c>
    </row>
    <row r="460" spans="1:12" x14ac:dyDescent="0.4">
      <c r="A460" s="76" t="s">
        <v>924</v>
      </c>
      <c r="B460" s="77">
        <v>17</v>
      </c>
      <c r="C460" s="76" t="s">
        <v>269</v>
      </c>
      <c r="D460" s="76" t="s">
        <v>270</v>
      </c>
      <c r="E460" s="76">
        <v>3.1</v>
      </c>
      <c r="F460" s="76" t="s">
        <v>67</v>
      </c>
      <c r="G460" s="76" t="s">
        <v>90</v>
      </c>
      <c r="H460" s="76" t="s">
        <v>124</v>
      </c>
      <c r="I460" s="76" t="s">
        <v>124</v>
      </c>
      <c r="J460" s="74" t="s">
        <v>71</v>
      </c>
      <c r="K460" s="76" t="s">
        <v>72</v>
      </c>
      <c r="L460" s="242" t="str">
        <f>IF(ISNONTEXT(VLOOKUP(AimsData[[#This Row],[Student Reference]],Comments!$B$7:$C$5995,2,0)),"",VLOOKUP(AimsData[[#This Row],[Student Reference]],Comments!$B$7:$C$5995,2,0))</f>
        <v/>
      </c>
    </row>
    <row r="461" spans="1:12" x14ac:dyDescent="0.4">
      <c r="A461" s="76" t="s">
        <v>924</v>
      </c>
      <c r="B461" s="77">
        <v>17</v>
      </c>
      <c r="C461" s="76" t="s">
        <v>78</v>
      </c>
      <c r="D461" s="76" t="s">
        <v>79</v>
      </c>
      <c r="E461" s="76">
        <v>2.2000000000000002</v>
      </c>
      <c r="F461" s="76" t="s">
        <v>67</v>
      </c>
      <c r="G461" s="76" t="s">
        <v>143</v>
      </c>
      <c r="H461" s="76" t="s">
        <v>69</v>
      </c>
      <c r="I461" s="76" t="s">
        <v>102</v>
      </c>
      <c r="J461" s="74" t="s">
        <v>71</v>
      </c>
      <c r="K461" s="76" t="s">
        <v>77</v>
      </c>
      <c r="L461" s="242" t="str">
        <f>IF(ISNONTEXT(VLOOKUP(AimsData[[#This Row],[Student Reference]],Comments!$B$7:$C$5995,2,0)),"",VLOOKUP(AimsData[[#This Row],[Student Reference]],Comments!$B$7:$C$5995,2,0))</f>
        <v/>
      </c>
    </row>
    <row r="462" spans="1:12" x14ac:dyDescent="0.4">
      <c r="A462" s="76" t="s">
        <v>924</v>
      </c>
      <c r="B462" s="77">
        <v>17</v>
      </c>
      <c r="C462" s="76" t="s">
        <v>81</v>
      </c>
      <c r="D462" s="76" t="s">
        <v>82</v>
      </c>
      <c r="E462" s="76">
        <v>14.1</v>
      </c>
      <c r="F462" s="76" t="s">
        <v>67</v>
      </c>
      <c r="G462" s="76" t="s">
        <v>90</v>
      </c>
      <c r="H462" s="76" t="s">
        <v>157</v>
      </c>
      <c r="I462" s="76" t="s">
        <v>157</v>
      </c>
      <c r="J462" s="74" t="s">
        <v>71</v>
      </c>
      <c r="K462" s="76" t="s">
        <v>77</v>
      </c>
      <c r="L462" s="242" t="str">
        <f>IF(ISNONTEXT(VLOOKUP(AimsData[[#This Row],[Student Reference]],Comments!$B$7:$C$5995,2,0)),"",VLOOKUP(AimsData[[#This Row],[Student Reference]],Comments!$B$7:$C$5995,2,0))</f>
        <v/>
      </c>
    </row>
    <row r="463" spans="1:12" x14ac:dyDescent="0.4">
      <c r="A463" s="76" t="s">
        <v>924</v>
      </c>
      <c r="B463" s="77">
        <v>17</v>
      </c>
      <c r="C463" s="76" t="s">
        <v>98</v>
      </c>
      <c r="D463" s="76" t="s">
        <v>99</v>
      </c>
      <c r="E463" s="76">
        <v>14.2</v>
      </c>
      <c r="F463" s="76" t="s">
        <v>67</v>
      </c>
      <c r="G463" s="76" t="s">
        <v>90</v>
      </c>
      <c r="H463" s="76" t="s">
        <v>124</v>
      </c>
      <c r="I463" s="76" t="s">
        <v>124</v>
      </c>
      <c r="J463" s="74" t="s">
        <v>71</v>
      </c>
      <c r="K463" s="76" t="s">
        <v>77</v>
      </c>
      <c r="L463" s="242" t="str">
        <f>IF(ISNONTEXT(VLOOKUP(AimsData[[#This Row],[Student Reference]],Comments!$B$7:$C$5995,2,0)),"",VLOOKUP(AimsData[[#This Row],[Student Reference]],Comments!$B$7:$C$5995,2,0))</f>
        <v/>
      </c>
    </row>
    <row r="464" spans="1:12" x14ac:dyDescent="0.4">
      <c r="A464" s="76" t="s">
        <v>925</v>
      </c>
      <c r="B464" s="77">
        <v>17</v>
      </c>
      <c r="C464" s="76" t="s">
        <v>445</v>
      </c>
      <c r="D464" s="76" t="s">
        <v>446</v>
      </c>
      <c r="E464" s="76">
        <v>3.1</v>
      </c>
      <c r="F464" s="76" t="s">
        <v>67</v>
      </c>
      <c r="G464" s="76" t="s">
        <v>90</v>
      </c>
      <c r="H464" s="76" t="s">
        <v>69</v>
      </c>
      <c r="I464" s="76" t="s">
        <v>376</v>
      </c>
      <c r="J464" s="74" t="s">
        <v>104</v>
      </c>
      <c r="K464" s="76" t="s">
        <v>72</v>
      </c>
      <c r="L464" s="242" t="str">
        <f>IF(ISNONTEXT(VLOOKUP(AimsData[[#This Row],[Student Reference]],Comments!$B$7:$C$5995,2,0)),"",VLOOKUP(AimsData[[#This Row],[Student Reference]],Comments!$B$7:$C$5995,2,0))</f>
        <v/>
      </c>
    </row>
    <row r="465" spans="1:12" x14ac:dyDescent="0.4">
      <c r="A465" s="76" t="s">
        <v>925</v>
      </c>
      <c r="B465" s="77">
        <v>17</v>
      </c>
      <c r="C465" s="76" t="s">
        <v>78</v>
      </c>
      <c r="D465" s="76" t="s">
        <v>79</v>
      </c>
      <c r="E465" s="76">
        <v>2.2000000000000002</v>
      </c>
      <c r="F465" s="76" t="s">
        <v>67</v>
      </c>
      <c r="G465" s="76" t="s">
        <v>195</v>
      </c>
      <c r="H465" s="76" t="s">
        <v>107</v>
      </c>
      <c r="I465" s="76" t="s">
        <v>231</v>
      </c>
      <c r="J465" s="74" t="s">
        <v>104</v>
      </c>
      <c r="K465" s="76" t="s">
        <v>77</v>
      </c>
      <c r="L465" s="242" t="str">
        <f>IF(ISNONTEXT(VLOOKUP(AimsData[[#This Row],[Student Reference]],Comments!$B$7:$C$5995,2,0)),"",VLOOKUP(AimsData[[#This Row],[Student Reference]],Comments!$B$7:$C$5995,2,0))</f>
        <v/>
      </c>
    </row>
    <row r="466" spans="1:12" x14ac:dyDescent="0.4">
      <c r="A466" s="76" t="s">
        <v>926</v>
      </c>
      <c r="B466" s="77">
        <v>17</v>
      </c>
      <c r="C466" s="76" t="s">
        <v>359</v>
      </c>
      <c r="D466" s="76" t="s">
        <v>360</v>
      </c>
      <c r="E466" s="76">
        <v>4.0999999999999996</v>
      </c>
      <c r="F466" s="76" t="s">
        <v>160</v>
      </c>
      <c r="G466" s="76" t="s">
        <v>90</v>
      </c>
      <c r="H466" s="76" t="s">
        <v>107</v>
      </c>
      <c r="J466" s="74" t="s">
        <v>161</v>
      </c>
      <c r="K466" s="76" t="s">
        <v>72</v>
      </c>
      <c r="L466" s="242" t="str">
        <f>IF(ISNONTEXT(VLOOKUP(AimsData[[#This Row],[Student Reference]],Comments!$B$7:$C$5995,2,0)),"",VLOOKUP(AimsData[[#This Row],[Student Reference]],Comments!$B$7:$C$5995,2,0))</f>
        <v/>
      </c>
    </row>
    <row r="467" spans="1:12" x14ac:dyDescent="0.4">
      <c r="A467" s="76" t="s">
        <v>926</v>
      </c>
      <c r="B467" s="77">
        <v>17</v>
      </c>
      <c r="C467" s="76" t="s">
        <v>443</v>
      </c>
      <c r="D467" s="76" t="s">
        <v>444</v>
      </c>
      <c r="E467" s="76">
        <v>4.0999999999999996</v>
      </c>
      <c r="F467" s="76" t="s">
        <v>160</v>
      </c>
      <c r="G467" s="76" t="s">
        <v>90</v>
      </c>
      <c r="H467" s="76" t="s">
        <v>69</v>
      </c>
      <c r="I467" s="76" t="s">
        <v>69</v>
      </c>
      <c r="J467" s="74" t="s">
        <v>71</v>
      </c>
      <c r="K467" s="76" t="s">
        <v>77</v>
      </c>
      <c r="L467" s="242" t="str">
        <f>IF(ISNONTEXT(VLOOKUP(AimsData[[#This Row],[Student Reference]],Comments!$B$7:$C$5995,2,0)),"",VLOOKUP(AimsData[[#This Row],[Student Reference]],Comments!$B$7:$C$5995,2,0))</f>
        <v/>
      </c>
    </row>
    <row r="468" spans="1:12" x14ac:dyDescent="0.4">
      <c r="A468" s="76" t="s">
        <v>926</v>
      </c>
      <c r="B468" s="77">
        <v>17</v>
      </c>
      <c r="C468" s="76" t="s">
        <v>73</v>
      </c>
      <c r="D468" s="76" t="s">
        <v>74</v>
      </c>
      <c r="E468" s="76">
        <v>12.1</v>
      </c>
      <c r="F468" s="76" t="s">
        <v>67</v>
      </c>
      <c r="G468" s="76" t="s">
        <v>198</v>
      </c>
      <c r="H468" s="76" t="s">
        <v>107</v>
      </c>
      <c r="J468" s="74" t="s">
        <v>161</v>
      </c>
      <c r="K468" s="76" t="s">
        <v>77</v>
      </c>
      <c r="L468" s="242" t="str">
        <f>IF(ISNONTEXT(VLOOKUP(AimsData[[#This Row],[Student Reference]],Comments!$B$7:$C$5995,2,0)),"",VLOOKUP(AimsData[[#This Row],[Student Reference]],Comments!$B$7:$C$5995,2,0))</f>
        <v/>
      </c>
    </row>
    <row r="469" spans="1:12" x14ac:dyDescent="0.4">
      <c r="A469" s="76" t="s">
        <v>926</v>
      </c>
      <c r="B469" s="77">
        <v>17</v>
      </c>
      <c r="C469" s="76" t="s">
        <v>98</v>
      </c>
      <c r="D469" s="76" t="s">
        <v>99</v>
      </c>
      <c r="E469" s="76">
        <v>14.2</v>
      </c>
      <c r="F469" s="76" t="s">
        <v>67</v>
      </c>
      <c r="G469" s="76" t="s">
        <v>90</v>
      </c>
      <c r="H469" s="76" t="s">
        <v>69</v>
      </c>
      <c r="I469" s="76" t="s">
        <v>69</v>
      </c>
      <c r="J469" s="74" t="s">
        <v>71</v>
      </c>
      <c r="K469" s="76" t="s">
        <v>77</v>
      </c>
      <c r="L469" s="242" t="str">
        <f>IF(ISNONTEXT(VLOOKUP(AimsData[[#This Row],[Student Reference]],Comments!$B$7:$C$5995,2,0)),"",VLOOKUP(AimsData[[#This Row],[Student Reference]],Comments!$B$7:$C$5995,2,0))</f>
        <v/>
      </c>
    </row>
    <row r="470" spans="1:12" x14ac:dyDescent="0.4">
      <c r="A470" s="76" t="s">
        <v>927</v>
      </c>
      <c r="B470" s="77">
        <v>17</v>
      </c>
      <c r="C470" s="76" t="s">
        <v>241</v>
      </c>
      <c r="D470" s="76" t="s">
        <v>242</v>
      </c>
      <c r="E470" s="76">
        <v>9.1999999999999993</v>
      </c>
      <c r="F470" s="76" t="s">
        <v>67</v>
      </c>
      <c r="G470" s="76" t="s">
        <v>115</v>
      </c>
      <c r="H470" s="76" t="s">
        <v>69</v>
      </c>
      <c r="I470" s="76" t="s">
        <v>97</v>
      </c>
      <c r="J470" s="74" t="s">
        <v>71</v>
      </c>
      <c r="K470" s="76" t="s">
        <v>72</v>
      </c>
      <c r="L470" s="242" t="str">
        <f>IF(ISNONTEXT(VLOOKUP(AimsData[[#This Row],[Student Reference]],Comments!$B$7:$C$5995,2,0)),"",VLOOKUP(AimsData[[#This Row],[Student Reference]],Comments!$B$7:$C$5995,2,0))</f>
        <v/>
      </c>
    </row>
    <row r="471" spans="1:12" x14ac:dyDescent="0.4">
      <c r="A471" s="76" t="s">
        <v>928</v>
      </c>
      <c r="B471" s="77">
        <v>18</v>
      </c>
      <c r="C471" s="76" t="s">
        <v>417</v>
      </c>
      <c r="D471" s="76" t="s">
        <v>418</v>
      </c>
      <c r="E471" s="76">
        <v>8.1</v>
      </c>
      <c r="F471" s="76" t="s">
        <v>67</v>
      </c>
      <c r="G471" s="76" t="s">
        <v>90</v>
      </c>
      <c r="H471" s="76" t="s">
        <v>124</v>
      </c>
      <c r="I471" s="76" t="s">
        <v>124</v>
      </c>
      <c r="J471" s="74" t="s">
        <v>71</v>
      </c>
      <c r="K471" s="76" t="s">
        <v>72</v>
      </c>
      <c r="L471" s="242" t="str">
        <f>IF(ISNONTEXT(VLOOKUP(AimsData[[#This Row],[Student Reference]],Comments!$B$7:$C$5995,2,0)),"",VLOOKUP(AimsData[[#This Row],[Student Reference]],Comments!$B$7:$C$5995,2,0))</f>
        <v/>
      </c>
    </row>
    <row r="472" spans="1:12" x14ac:dyDescent="0.4">
      <c r="A472" s="76" t="s">
        <v>929</v>
      </c>
      <c r="B472" s="77">
        <v>19</v>
      </c>
      <c r="C472" s="76" t="s">
        <v>356</v>
      </c>
      <c r="D472" s="76" t="s">
        <v>357</v>
      </c>
      <c r="E472" s="76">
        <v>14.1</v>
      </c>
      <c r="F472" s="76" t="s">
        <v>67</v>
      </c>
      <c r="G472" s="76" t="s">
        <v>147</v>
      </c>
      <c r="H472" s="76" t="s">
        <v>69</v>
      </c>
      <c r="I472" s="76" t="s">
        <v>69</v>
      </c>
      <c r="J472" s="74" t="s">
        <v>71</v>
      </c>
      <c r="K472" s="76" t="s">
        <v>72</v>
      </c>
      <c r="L472" s="242" t="str">
        <f>IF(ISNONTEXT(VLOOKUP(AimsData[[#This Row],[Student Reference]],Comments!$B$7:$C$5995,2,0)),"",VLOOKUP(AimsData[[#This Row],[Student Reference]],Comments!$B$7:$C$5995,2,0))</f>
        <v/>
      </c>
    </row>
    <row r="473" spans="1:12" x14ac:dyDescent="0.4">
      <c r="A473" s="76" t="s">
        <v>929</v>
      </c>
      <c r="B473" s="77">
        <v>19</v>
      </c>
      <c r="C473" s="76" t="s">
        <v>98</v>
      </c>
      <c r="D473" s="76" t="s">
        <v>99</v>
      </c>
      <c r="E473" s="76">
        <v>14.2</v>
      </c>
      <c r="F473" s="76" t="s">
        <v>67</v>
      </c>
      <c r="G473" s="76" t="s">
        <v>147</v>
      </c>
      <c r="H473" s="76" t="s">
        <v>69</v>
      </c>
      <c r="I473" s="76" t="s">
        <v>69</v>
      </c>
      <c r="J473" s="74" t="s">
        <v>71</v>
      </c>
      <c r="K473" s="76" t="s">
        <v>77</v>
      </c>
      <c r="L473" s="242" t="str">
        <f>IF(ISNONTEXT(VLOOKUP(AimsData[[#This Row],[Student Reference]],Comments!$B$7:$C$5995,2,0)),"",VLOOKUP(AimsData[[#This Row],[Student Reference]],Comments!$B$7:$C$5995,2,0))</f>
        <v/>
      </c>
    </row>
    <row r="474" spans="1:12" x14ac:dyDescent="0.4">
      <c r="A474" s="76" t="s">
        <v>930</v>
      </c>
      <c r="B474" s="77">
        <v>18</v>
      </c>
      <c r="C474" s="76" t="s">
        <v>73</v>
      </c>
      <c r="D474" s="76" t="s">
        <v>74</v>
      </c>
      <c r="E474" s="76">
        <v>12.1</v>
      </c>
      <c r="F474" s="76" t="s">
        <v>67</v>
      </c>
      <c r="G474" s="76" t="s">
        <v>143</v>
      </c>
      <c r="H474" s="76" t="s">
        <v>69</v>
      </c>
      <c r="I474" s="76" t="s">
        <v>191</v>
      </c>
      <c r="J474" s="74" t="s">
        <v>71</v>
      </c>
      <c r="K474" s="76" t="s">
        <v>77</v>
      </c>
      <c r="L474" s="242" t="str">
        <f>IF(ISNONTEXT(VLOOKUP(AimsData[[#This Row],[Student Reference]],Comments!$B$7:$C$5995,2,0)),"",VLOOKUP(AimsData[[#This Row],[Student Reference]],Comments!$B$7:$C$5995,2,0))</f>
        <v/>
      </c>
    </row>
    <row r="475" spans="1:12" x14ac:dyDescent="0.4">
      <c r="A475" s="76" t="s">
        <v>930</v>
      </c>
      <c r="B475" s="77">
        <v>18</v>
      </c>
      <c r="C475" s="76" t="s">
        <v>78</v>
      </c>
      <c r="D475" s="76" t="s">
        <v>79</v>
      </c>
      <c r="E475" s="76">
        <v>2.2000000000000002</v>
      </c>
      <c r="F475" s="76" t="s">
        <v>67</v>
      </c>
      <c r="G475" s="76" t="s">
        <v>143</v>
      </c>
      <c r="H475" s="76" t="s">
        <v>69</v>
      </c>
      <c r="I475" s="76" t="s">
        <v>69</v>
      </c>
      <c r="J475" s="74" t="s">
        <v>71</v>
      </c>
      <c r="K475" s="76" t="s">
        <v>77</v>
      </c>
      <c r="L475" s="242" t="str">
        <f>IF(ISNONTEXT(VLOOKUP(AimsData[[#This Row],[Student Reference]],Comments!$B$7:$C$5995,2,0)),"",VLOOKUP(AimsData[[#This Row],[Student Reference]],Comments!$B$7:$C$5995,2,0))</f>
        <v/>
      </c>
    </row>
    <row r="476" spans="1:12" x14ac:dyDescent="0.4">
      <c r="A476" s="76" t="s">
        <v>930</v>
      </c>
      <c r="B476" s="77">
        <v>18</v>
      </c>
      <c r="C476" s="76" t="s">
        <v>217</v>
      </c>
      <c r="D476" s="76" t="s">
        <v>218</v>
      </c>
      <c r="E476" s="76">
        <v>3.3</v>
      </c>
      <c r="F476" s="76" t="s">
        <v>67</v>
      </c>
      <c r="G476" s="76" t="s">
        <v>143</v>
      </c>
      <c r="H476" s="76" t="s">
        <v>69</v>
      </c>
      <c r="I476" s="76" t="s">
        <v>69</v>
      </c>
      <c r="J476" s="74" t="s">
        <v>71</v>
      </c>
      <c r="K476" s="76" t="s">
        <v>72</v>
      </c>
      <c r="L476" s="242" t="str">
        <f>IF(ISNONTEXT(VLOOKUP(AimsData[[#This Row],[Student Reference]],Comments!$B$7:$C$5995,2,0)),"",VLOOKUP(AimsData[[#This Row],[Student Reference]],Comments!$B$7:$C$5995,2,0))</f>
        <v/>
      </c>
    </row>
    <row r="477" spans="1:12" x14ac:dyDescent="0.4">
      <c r="A477" s="76" t="s">
        <v>930</v>
      </c>
      <c r="B477" s="77">
        <v>18</v>
      </c>
      <c r="C477" s="76" t="s">
        <v>98</v>
      </c>
      <c r="D477" s="76" t="s">
        <v>99</v>
      </c>
      <c r="E477" s="76">
        <v>14.2</v>
      </c>
      <c r="F477" s="76" t="s">
        <v>67</v>
      </c>
      <c r="G477" s="76" t="s">
        <v>90</v>
      </c>
      <c r="H477" s="76" t="s">
        <v>69</v>
      </c>
      <c r="I477" s="76" t="s">
        <v>69</v>
      </c>
      <c r="J477" s="74" t="s">
        <v>71</v>
      </c>
      <c r="K477" s="76" t="s">
        <v>77</v>
      </c>
      <c r="L477" s="242" t="str">
        <f>IF(ISNONTEXT(VLOOKUP(AimsData[[#This Row],[Student Reference]],Comments!$B$7:$C$5995,2,0)),"",VLOOKUP(AimsData[[#This Row],[Student Reference]],Comments!$B$7:$C$5995,2,0))</f>
        <v/>
      </c>
    </row>
    <row r="478" spans="1:12" x14ac:dyDescent="0.4">
      <c r="A478" s="76" t="s">
        <v>931</v>
      </c>
      <c r="B478" s="77">
        <v>18</v>
      </c>
      <c r="C478" s="76" t="s">
        <v>417</v>
      </c>
      <c r="D478" s="76" t="s">
        <v>418</v>
      </c>
      <c r="E478" s="76">
        <v>8.1</v>
      </c>
      <c r="F478" s="76" t="s">
        <v>67</v>
      </c>
      <c r="G478" s="76" t="s">
        <v>90</v>
      </c>
      <c r="H478" s="76" t="s">
        <v>124</v>
      </c>
      <c r="I478" s="76" t="s">
        <v>124</v>
      </c>
      <c r="J478" s="74" t="s">
        <v>71</v>
      </c>
      <c r="K478" s="76" t="s">
        <v>72</v>
      </c>
      <c r="L478" s="242" t="str">
        <f>IF(ISNONTEXT(VLOOKUP(AimsData[[#This Row],[Student Reference]],Comments!$B$7:$C$5995,2,0)),"",VLOOKUP(AimsData[[#This Row],[Student Reference]],Comments!$B$7:$C$5995,2,0))</f>
        <v/>
      </c>
    </row>
    <row r="479" spans="1:12" x14ac:dyDescent="0.4">
      <c r="A479" s="76" t="s">
        <v>932</v>
      </c>
      <c r="B479" s="77">
        <v>18</v>
      </c>
      <c r="C479" s="76" t="s">
        <v>81</v>
      </c>
      <c r="D479" s="76" t="s">
        <v>82</v>
      </c>
      <c r="E479" s="76">
        <v>14.1</v>
      </c>
      <c r="F479" s="76" t="s">
        <v>67</v>
      </c>
      <c r="G479" s="76" t="s">
        <v>90</v>
      </c>
      <c r="H479" s="76" t="s">
        <v>157</v>
      </c>
      <c r="I479" s="76" t="s">
        <v>157</v>
      </c>
      <c r="J479" s="74" t="s">
        <v>71</v>
      </c>
      <c r="K479" s="76" t="s">
        <v>77</v>
      </c>
      <c r="L479" s="242" t="str">
        <f>IF(ISNONTEXT(VLOOKUP(AimsData[[#This Row],[Student Reference]],Comments!$B$7:$C$5995,2,0)),"",VLOOKUP(AimsData[[#This Row],[Student Reference]],Comments!$B$7:$C$5995,2,0))</f>
        <v/>
      </c>
    </row>
    <row r="480" spans="1:12" x14ac:dyDescent="0.4">
      <c r="A480" s="76" t="s">
        <v>932</v>
      </c>
      <c r="B480" s="77">
        <v>18</v>
      </c>
      <c r="C480" s="76" t="s">
        <v>174</v>
      </c>
      <c r="D480" s="76" t="s">
        <v>175</v>
      </c>
      <c r="E480" s="76">
        <v>3.3</v>
      </c>
      <c r="F480" s="76" t="s">
        <v>67</v>
      </c>
      <c r="G480" s="76" t="s">
        <v>90</v>
      </c>
      <c r="H480" s="76" t="s">
        <v>69</v>
      </c>
      <c r="I480" s="76" t="s">
        <v>69</v>
      </c>
      <c r="J480" s="74" t="s">
        <v>71</v>
      </c>
      <c r="K480" s="76" t="s">
        <v>72</v>
      </c>
      <c r="L480" s="242" t="str">
        <f>IF(ISNONTEXT(VLOOKUP(AimsData[[#This Row],[Student Reference]],Comments!$B$7:$C$5995,2,0)),"",VLOOKUP(AimsData[[#This Row],[Student Reference]],Comments!$B$7:$C$5995,2,0))</f>
        <v/>
      </c>
    </row>
    <row r="481" spans="1:12" x14ac:dyDescent="0.4">
      <c r="A481" s="76" t="s">
        <v>932</v>
      </c>
      <c r="B481" s="77">
        <v>18</v>
      </c>
      <c r="C481" s="76" t="s">
        <v>98</v>
      </c>
      <c r="D481" s="76" t="s">
        <v>99</v>
      </c>
      <c r="E481" s="76">
        <v>14.2</v>
      </c>
      <c r="F481" s="76" t="s">
        <v>67</v>
      </c>
      <c r="G481" s="76" t="s">
        <v>90</v>
      </c>
      <c r="H481" s="76" t="s">
        <v>69</v>
      </c>
      <c r="I481" s="76" t="s">
        <v>69</v>
      </c>
      <c r="J481" s="74" t="s">
        <v>71</v>
      </c>
      <c r="K481" s="76" t="s">
        <v>77</v>
      </c>
      <c r="L481" s="242" t="str">
        <f>IF(ISNONTEXT(VLOOKUP(AimsData[[#This Row],[Student Reference]],Comments!$B$7:$C$5995,2,0)),"",VLOOKUP(AimsData[[#This Row],[Student Reference]],Comments!$B$7:$C$5995,2,0))</f>
        <v/>
      </c>
    </row>
    <row r="482" spans="1:12" x14ac:dyDescent="0.4">
      <c r="A482" s="76" t="s">
        <v>933</v>
      </c>
      <c r="B482" s="77">
        <v>17</v>
      </c>
      <c r="C482" s="76" t="s">
        <v>340</v>
      </c>
      <c r="D482" s="76" t="s">
        <v>341</v>
      </c>
      <c r="E482" s="76">
        <v>14.2</v>
      </c>
      <c r="F482" s="76" t="s">
        <v>67</v>
      </c>
      <c r="G482" s="76" t="s">
        <v>272</v>
      </c>
      <c r="H482" s="76" t="s">
        <v>442</v>
      </c>
      <c r="I482" s="76" t="s">
        <v>424</v>
      </c>
      <c r="J482" s="74" t="s">
        <v>71</v>
      </c>
      <c r="K482" s="76" t="s">
        <v>72</v>
      </c>
      <c r="L482" s="242" t="str">
        <f>IF(ISNONTEXT(VLOOKUP(AimsData[[#This Row],[Student Reference]],Comments!$B$7:$C$5995,2,0)),"",VLOOKUP(AimsData[[#This Row],[Student Reference]],Comments!$B$7:$C$5995,2,0))</f>
        <v/>
      </c>
    </row>
    <row r="483" spans="1:12" x14ac:dyDescent="0.4">
      <c r="A483" s="76" t="s">
        <v>934</v>
      </c>
      <c r="B483" s="77">
        <v>17</v>
      </c>
      <c r="C483" s="76" t="s">
        <v>78</v>
      </c>
      <c r="D483" s="76" t="s">
        <v>79</v>
      </c>
      <c r="E483" s="76">
        <v>2.2000000000000002</v>
      </c>
      <c r="F483" s="76" t="s">
        <v>67</v>
      </c>
      <c r="G483" s="76" t="s">
        <v>263</v>
      </c>
      <c r="H483" s="76" t="s">
        <v>69</v>
      </c>
      <c r="I483" s="76" t="s">
        <v>157</v>
      </c>
      <c r="J483" s="74" t="s">
        <v>104</v>
      </c>
      <c r="K483" s="76" t="s">
        <v>77</v>
      </c>
      <c r="L483" s="242" t="str">
        <f>IF(ISNONTEXT(VLOOKUP(AimsData[[#This Row],[Student Reference]],Comments!$B$7:$C$5995,2,0)),"",VLOOKUP(AimsData[[#This Row],[Student Reference]],Comments!$B$7:$C$5995,2,0))</f>
        <v/>
      </c>
    </row>
    <row r="484" spans="1:12" x14ac:dyDescent="0.4">
      <c r="A484" s="76" t="s">
        <v>934</v>
      </c>
      <c r="B484" s="77">
        <v>17</v>
      </c>
      <c r="C484" s="76" t="s">
        <v>415</v>
      </c>
      <c r="D484" s="76" t="s">
        <v>74</v>
      </c>
      <c r="E484" s="76">
        <v>12.1</v>
      </c>
      <c r="F484" s="76" t="s">
        <v>67</v>
      </c>
      <c r="G484" s="76" t="s">
        <v>139</v>
      </c>
      <c r="H484" s="76" t="s">
        <v>69</v>
      </c>
      <c r="I484" s="76" t="s">
        <v>231</v>
      </c>
      <c r="J484" s="74" t="s">
        <v>104</v>
      </c>
      <c r="K484" s="76" t="s">
        <v>77</v>
      </c>
      <c r="L484" s="242" t="str">
        <f>IF(ISNONTEXT(VLOOKUP(AimsData[[#This Row],[Student Reference]],Comments!$B$7:$C$5995,2,0)),"",VLOOKUP(AimsData[[#This Row],[Student Reference]],Comments!$B$7:$C$5995,2,0))</f>
        <v/>
      </c>
    </row>
    <row r="485" spans="1:12" x14ac:dyDescent="0.4">
      <c r="A485" s="76" t="s">
        <v>934</v>
      </c>
      <c r="B485" s="77">
        <v>17</v>
      </c>
      <c r="C485" s="76" t="s">
        <v>447</v>
      </c>
      <c r="D485" s="76" t="s">
        <v>448</v>
      </c>
      <c r="E485" s="76">
        <v>14.2</v>
      </c>
      <c r="F485" s="76" t="s">
        <v>67</v>
      </c>
      <c r="G485" s="76" t="s">
        <v>90</v>
      </c>
      <c r="H485" s="76" t="s">
        <v>69</v>
      </c>
      <c r="I485" s="76" t="s">
        <v>231</v>
      </c>
      <c r="J485" s="74" t="s">
        <v>104</v>
      </c>
      <c r="K485" s="76" t="s">
        <v>72</v>
      </c>
      <c r="L485" s="242" t="str">
        <f>IF(ISNONTEXT(VLOOKUP(AimsData[[#This Row],[Student Reference]],Comments!$B$7:$C$5995,2,0)),"",VLOOKUP(AimsData[[#This Row],[Student Reference]],Comments!$B$7:$C$5995,2,0))</f>
        <v/>
      </c>
    </row>
    <row r="486" spans="1:12" x14ac:dyDescent="0.4">
      <c r="A486" s="76" t="s">
        <v>935</v>
      </c>
      <c r="B486" s="77">
        <v>19</v>
      </c>
      <c r="C486" s="76" t="s">
        <v>385</v>
      </c>
      <c r="D486" s="76" t="s">
        <v>386</v>
      </c>
      <c r="E486" s="76">
        <v>9.3000000000000007</v>
      </c>
      <c r="F486" s="76" t="s">
        <v>67</v>
      </c>
      <c r="G486" s="76" t="s">
        <v>387</v>
      </c>
      <c r="H486" s="76" t="s">
        <v>388</v>
      </c>
      <c r="I486" s="76" t="s">
        <v>209</v>
      </c>
      <c r="J486" s="74" t="s">
        <v>104</v>
      </c>
      <c r="K486" s="76" t="s">
        <v>72</v>
      </c>
      <c r="L486" s="242" t="str">
        <f>IF(ISNONTEXT(VLOOKUP(AimsData[[#This Row],[Student Reference]],Comments!$B$7:$C$5995,2,0)),"",VLOOKUP(AimsData[[#This Row],[Student Reference]],Comments!$B$7:$C$5995,2,0))</f>
        <v/>
      </c>
    </row>
    <row r="487" spans="1:12" x14ac:dyDescent="0.4">
      <c r="A487" s="76" t="s">
        <v>936</v>
      </c>
      <c r="B487" s="77">
        <v>18</v>
      </c>
      <c r="C487" s="76" t="s">
        <v>451</v>
      </c>
      <c r="D487" s="76" t="s">
        <v>341</v>
      </c>
      <c r="E487" s="76">
        <v>14.2</v>
      </c>
      <c r="F487" s="76" t="s">
        <v>67</v>
      </c>
      <c r="G487" s="76" t="s">
        <v>441</v>
      </c>
      <c r="H487" s="76" t="s">
        <v>166</v>
      </c>
      <c r="I487" s="76" t="s">
        <v>166</v>
      </c>
      <c r="J487" s="74" t="s">
        <v>71</v>
      </c>
      <c r="K487" s="76" t="s">
        <v>72</v>
      </c>
      <c r="L487" s="242" t="str">
        <f>IF(ISNONTEXT(VLOOKUP(AimsData[[#This Row],[Student Reference]],Comments!$B$7:$C$5995,2,0)),"",VLOOKUP(AimsData[[#This Row],[Student Reference]],Comments!$B$7:$C$5995,2,0))</f>
        <v/>
      </c>
    </row>
    <row r="488" spans="1:12" x14ac:dyDescent="0.4">
      <c r="A488" s="76" t="s">
        <v>937</v>
      </c>
      <c r="B488" s="77">
        <v>16</v>
      </c>
      <c r="C488" s="76" t="s">
        <v>92</v>
      </c>
      <c r="D488" s="76" t="s">
        <v>93</v>
      </c>
      <c r="E488" s="76">
        <v>1.3</v>
      </c>
      <c r="F488" s="76" t="s">
        <v>67</v>
      </c>
      <c r="G488" s="76" t="s">
        <v>90</v>
      </c>
      <c r="H488" s="76" t="s">
        <v>157</v>
      </c>
      <c r="I488" s="76" t="s">
        <v>157</v>
      </c>
      <c r="J488" s="74" t="s">
        <v>71</v>
      </c>
      <c r="K488" s="76" t="s">
        <v>77</v>
      </c>
      <c r="L488" s="242" t="str">
        <f>IF(ISNONTEXT(VLOOKUP(AimsData[[#This Row],[Student Reference]],Comments!$B$7:$C$5995,2,0)),"",VLOOKUP(AimsData[[#This Row],[Student Reference]],Comments!$B$7:$C$5995,2,0))</f>
        <v/>
      </c>
    </row>
    <row r="489" spans="1:12" x14ac:dyDescent="0.4">
      <c r="A489" s="76" t="s">
        <v>937</v>
      </c>
      <c r="B489" s="77">
        <v>16</v>
      </c>
      <c r="C489" s="76" t="s">
        <v>412</v>
      </c>
      <c r="D489" s="76" t="s">
        <v>413</v>
      </c>
      <c r="E489" s="76">
        <v>3.3</v>
      </c>
      <c r="F489" s="76" t="s">
        <v>67</v>
      </c>
      <c r="G489" s="76" t="s">
        <v>90</v>
      </c>
      <c r="H489" s="76" t="s">
        <v>69</v>
      </c>
      <c r="I489" s="76" t="s">
        <v>69</v>
      </c>
      <c r="J489" s="74" t="s">
        <v>71</v>
      </c>
      <c r="K489" s="76" t="s">
        <v>72</v>
      </c>
      <c r="L489" s="242" t="str">
        <f>IF(ISNONTEXT(VLOOKUP(AimsData[[#This Row],[Student Reference]],Comments!$B$7:$C$5995,2,0)),"",VLOOKUP(AimsData[[#This Row],[Student Reference]],Comments!$B$7:$C$5995,2,0))</f>
        <v/>
      </c>
    </row>
    <row r="490" spans="1:12" x14ac:dyDescent="0.4">
      <c r="A490" s="76" t="s">
        <v>937</v>
      </c>
      <c r="B490" s="77">
        <v>16</v>
      </c>
      <c r="C490" s="76" t="s">
        <v>98</v>
      </c>
      <c r="D490" s="76" t="s">
        <v>99</v>
      </c>
      <c r="E490" s="76">
        <v>14.2</v>
      </c>
      <c r="F490" s="76" t="s">
        <v>67</v>
      </c>
      <c r="G490" s="76" t="s">
        <v>90</v>
      </c>
      <c r="H490" s="76" t="s">
        <v>69</v>
      </c>
      <c r="I490" s="76" t="s">
        <v>69</v>
      </c>
      <c r="J490" s="74" t="s">
        <v>71</v>
      </c>
      <c r="K490" s="76" t="s">
        <v>77</v>
      </c>
      <c r="L490" s="242" t="str">
        <f>IF(ISNONTEXT(VLOOKUP(AimsData[[#This Row],[Student Reference]],Comments!$B$7:$C$5995,2,0)),"",VLOOKUP(AimsData[[#This Row],[Student Reference]],Comments!$B$7:$C$5995,2,0))</f>
        <v/>
      </c>
    </row>
    <row r="491" spans="1:12" x14ac:dyDescent="0.4">
      <c r="A491" s="76" t="s">
        <v>938</v>
      </c>
      <c r="B491" s="77">
        <v>16</v>
      </c>
      <c r="C491" s="76" t="s">
        <v>340</v>
      </c>
      <c r="D491" s="76" t="s">
        <v>341</v>
      </c>
      <c r="E491" s="76">
        <v>14.2</v>
      </c>
      <c r="F491" s="76" t="s">
        <v>67</v>
      </c>
      <c r="G491" s="76" t="s">
        <v>441</v>
      </c>
      <c r="H491" s="76" t="s">
        <v>166</v>
      </c>
      <c r="I491" s="76" t="s">
        <v>166</v>
      </c>
      <c r="J491" s="74" t="s">
        <v>71</v>
      </c>
      <c r="K491" s="76" t="s">
        <v>72</v>
      </c>
      <c r="L491" s="242" t="str">
        <f>IF(ISNONTEXT(VLOOKUP(AimsData[[#This Row],[Student Reference]],Comments!$B$7:$C$5995,2,0)),"",VLOOKUP(AimsData[[#This Row],[Student Reference]],Comments!$B$7:$C$5995,2,0))</f>
        <v/>
      </c>
    </row>
    <row r="492" spans="1:12" x14ac:dyDescent="0.4">
      <c r="A492" s="76" t="s">
        <v>939</v>
      </c>
      <c r="B492" s="77">
        <v>16</v>
      </c>
      <c r="C492" s="76" t="s">
        <v>340</v>
      </c>
      <c r="D492" s="76" t="s">
        <v>341</v>
      </c>
      <c r="E492" s="76">
        <v>14.2</v>
      </c>
      <c r="F492" s="76" t="s">
        <v>67</v>
      </c>
      <c r="G492" s="76" t="s">
        <v>441</v>
      </c>
      <c r="H492" s="76" t="s">
        <v>166</v>
      </c>
      <c r="I492" s="76" t="s">
        <v>166</v>
      </c>
      <c r="J492" s="74" t="s">
        <v>71</v>
      </c>
      <c r="K492" s="76" t="s">
        <v>72</v>
      </c>
      <c r="L492" s="242" t="str">
        <f>IF(ISNONTEXT(VLOOKUP(AimsData[[#This Row],[Student Reference]],Comments!$B$7:$C$5995,2,0)),"",VLOOKUP(AimsData[[#This Row],[Student Reference]],Comments!$B$7:$C$5995,2,0))</f>
        <v/>
      </c>
    </row>
    <row r="493" spans="1:12" x14ac:dyDescent="0.4">
      <c r="A493" s="76" t="s">
        <v>939</v>
      </c>
      <c r="B493" s="77">
        <v>16</v>
      </c>
      <c r="C493" s="76" t="s">
        <v>449</v>
      </c>
      <c r="D493" s="76" t="s">
        <v>450</v>
      </c>
      <c r="E493" s="76">
        <v>1.3</v>
      </c>
      <c r="F493" s="76" t="s">
        <v>67</v>
      </c>
      <c r="G493" s="76" t="s">
        <v>366</v>
      </c>
      <c r="H493" s="76" t="s">
        <v>102</v>
      </c>
      <c r="I493" s="76" t="s">
        <v>358</v>
      </c>
      <c r="J493" s="74" t="s">
        <v>104</v>
      </c>
      <c r="K493" s="76" t="s">
        <v>77</v>
      </c>
      <c r="L493" s="242" t="str">
        <f>IF(ISNONTEXT(VLOOKUP(AimsData[[#This Row],[Student Reference]],Comments!$B$7:$C$5995,2,0)),"",VLOOKUP(AimsData[[#This Row],[Student Reference]],Comments!$B$7:$C$5995,2,0))</f>
        <v/>
      </c>
    </row>
    <row r="494" spans="1:12" x14ac:dyDescent="0.4">
      <c r="A494" s="76" t="s">
        <v>940</v>
      </c>
      <c r="B494" s="77">
        <v>16</v>
      </c>
      <c r="C494" s="76" t="s">
        <v>433</v>
      </c>
      <c r="D494" s="76" t="s">
        <v>434</v>
      </c>
      <c r="E494" s="76">
        <v>8.1</v>
      </c>
      <c r="F494" s="76" t="s">
        <v>67</v>
      </c>
      <c r="G494" s="76" t="s">
        <v>90</v>
      </c>
      <c r="H494" s="76" t="s">
        <v>69</v>
      </c>
      <c r="I494" s="76" t="s">
        <v>69</v>
      </c>
      <c r="J494" s="74" t="s">
        <v>71</v>
      </c>
      <c r="K494" s="76" t="s">
        <v>72</v>
      </c>
      <c r="L494" s="242" t="str">
        <f>IF(ISNONTEXT(VLOOKUP(AimsData[[#This Row],[Student Reference]],Comments!$B$7:$C$5995,2,0)),"",VLOOKUP(AimsData[[#This Row],[Student Reference]],Comments!$B$7:$C$5995,2,0))</f>
        <v/>
      </c>
    </row>
    <row r="495" spans="1:12" x14ac:dyDescent="0.4">
      <c r="A495" s="76" t="s">
        <v>940</v>
      </c>
      <c r="B495" s="77">
        <v>16</v>
      </c>
      <c r="C495" s="76" t="s">
        <v>73</v>
      </c>
      <c r="D495" s="76" t="s">
        <v>74</v>
      </c>
      <c r="E495" s="76">
        <v>12.1</v>
      </c>
      <c r="F495" s="76" t="s">
        <v>67</v>
      </c>
      <c r="G495" s="76" t="s">
        <v>198</v>
      </c>
      <c r="H495" s="76" t="s">
        <v>107</v>
      </c>
      <c r="I495" s="76" t="s">
        <v>69</v>
      </c>
      <c r="J495" s="74" t="s">
        <v>71</v>
      </c>
      <c r="K495" s="76" t="s">
        <v>77</v>
      </c>
      <c r="L495" s="242" t="str">
        <f>IF(ISNONTEXT(VLOOKUP(AimsData[[#This Row],[Student Reference]],Comments!$B$7:$C$5995,2,0)),"",VLOOKUP(AimsData[[#This Row],[Student Reference]],Comments!$B$7:$C$5995,2,0))</f>
        <v/>
      </c>
    </row>
    <row r="496" spans="1:12" x14ac:dyDescent="0.4">
      <c r="A496" s="76" t="s">
        <v>940</v>
      </c>
      <c r="B496" s="77">
        <v>16</v>
      </c>
      <c r="C496" s="76" t="s">
        <v>78</v>
      </c>
      <c r="D496" s="76" t="s">
        <v>79</v>
      </c>
      <c r="E496" s="76">
        <v>2.2000000000000002</v>
      </c>
      <c r="F496" s="76" t="s">
        <v>67</v>
      </c>
      <c r="G496" s="76" t="s">
        <v>198</v>
      </c>
      <c r="H496" s="76" t="s">
        <v>107</v>
      </c>
      <c r="I496" s="76" t="s">
        <v>367</v>
      </c>
      <c r="J496" s="74" t="s">
        <v>104</v>
      </c>
      <c r="K496" s="76" t="s">
        <v>77</v>
      </c>
      <c r="L496" s="242" t="str">
        <f>IF(ISNONTEXT(VLOOKUP(AimsData[[#This Row],[Student Reference]],Comments!$B$7:$C$5995,2,0)),"",VLOOKUP(AimsData[[#This Row],[Student Reference]],Comments!$B$7:$C$5995,2,0))</f>
        <v/>
      </c>
    </row>
    <row r="497" spans="1:12" x14ac:dyDescent="0.4">
      <c r="A497" s="76" t="s">
        <v>940</v>
      </c>
      <c r="B497" s="77">
        <v>16</v>
      </c>
      <c r="C497" s="76" t="s">
        <v>98</v>
      </c>
      <c r="D497" s="76" t="s">
        <v>99</v>
      </c>
      <c r="E497" s="76">
        <v>14.2</v>
      </c>
      <c r="F497" s="76" t="s">
        <v>67</v>
      </c>
      <c r="G497" s="76" t="s">
        <v>90</v>
      </c>
      <c r="H497" s="76" t="s">
        <v>69</v>
      </c>
      <c r="I497" s="76" t="s">
        <v>69</v>
      </c>
      <c r="J497" s="74" t="s">
        <v>71</v>
      </c>
      <c r="K497" s="76" t="s">
        <v>77</v>
      </c>
      <c r="L497" s="242" t="str">
        <f>IF(ISNONTEXT(VLOOKUP(AimsData[[#This Row],[Student Reference]],Comments!$B$7:$C$5995,2,0)),"",VLOOKUP(AimsData[[#This Row],[Student Reference]],Comments!$B$7:$C$5995,2,0))</f>
        <v/>
      </c>
    </row>
    <row r="498" spans="1:12" x14ac:dyDescent="0.4">
      <c r="A498" s="76" t="s">
        <v>941</v>
      </c>
      <c r="B498" s="77">
        <v>17</v>
      </c>
      <c r="C498" s="76" t="s">
        <v>431</v>
      </c>
      <c r="D498" s="76" t="s">
        <v>432</v>
      </c>
      <c r="E498" s="76">
        <v>14.1</v>
      </c>
      <c r="F498" s="76" t="s">
        <v>67</v>
      </c>
      <c r="G498" s="76" t="s">
        <v>90</v>
      </c>
      <c r="H498" s="76" t="s">
        <v>69</v>
      </c>
      <c r="I498" s="76" t="s">
        <v>148</v>
      </c>
      <c r="J498" s="74" t="s">
        <v>71</v>
      </c>
      <c r="K498" s="76" t="s">
        <v>77</v>
      </c>
      <c r="L498" s="242" t="str">
        <f>IF(ISNONTEXT(VLOOKUP(AimsData[[#This Row],[Student Reference]],Comments!$B$7:$C$5995,2,0)),"",VLOOKUP(AimsData[[#This Row],[Student Reference]],Comments!$B$7:$C$5995,2,0))</f>
        <v/>
      </c>
    </row>
    <row r="499" spans="1:12" x14ac:dyDescent="0.4">
      <c r="A499" s="76" t="s">
        <v>941</v>
      </c>
      <c r="B499" s="77">
        <v>17</v>
      </c>
      <c r="C499" s="76" t="s">
        <v>380</v>
      </c>
      <c r="D499" s="76" t="s">
        <v>260</v>
      </c>
      <c r="E499" s="76">
        <v>14.1</v>
      </c>
      <c r="F499" s="76" t="s">
        <v>67</v>
      </c>
      <c r="G499" s="76" t="s">
        <v>366</v>
      </c>
      <c r="H499" s="76" t="s">
        <v>69</v>
      </c>
      <c r="I499" s="76" t="s">
        <v>404</v>
      </c>
      <c r="J499" s="74" t="s">
        <v>71</v>
      </c>
      <c r="K499" s="76" t="s">
        <v>77</v>
      </c>
      <c r="L499" s="242" t="str">
        <f>IF(ISNONTEXT(VLOOKUP(AimsData[[#This Row],[Student Reference]],Comments!$B$7:$C$5995,2,0)),"",VLOOKUP(AimsData[[#This Row],[Student Reference]],Comments!$B$7:$C$5995,2,0))</f>
        <v/>
      </c>
    </row>
    <row r="500" spans="1:12" x14ac:dyDescent="0.4">
      <c r="A500" s="76" t="s">
        <v>941</v>
      </c>
      <c r="B500" s="77">
        <v>17</v>
      </c>
      <c r="C500" s="76" t="s">
        <v>456</v>
      </c>
      <c r="D500" s="76" t="s">
        <v>457</v>
      </c>
      <c r="E500" s="76">
        <v>14.1</v>
      </c>
      <c r="F500" s="76" t="s">
        <v>67</v>
      </c>
      <c r="G500" s="76" t="s">
        <v>90</v>
      </c>
      <c r="H500" s="76" t="s">
        <v>69</v>
      </c>
      <c r="I500" s="76" t="s">
        <v>163</v>
      </c>
      <c r="J500" s="74" t="s">
        <v>71</v>
      </c>
      <c r="K500" s="76" t="s">
        <v>72</v>
      </c>
      <c r="L500" s="242" t="str">
        <f>IF(ISNONTEXT(VLOOKUP(AimsData[[#This Row],[Student Reference]],Comments!$B$7:$C$5995,2,0)),"",VLOOKUP(AimsData[[#This Row],[Student Reference]],Comments!$B$7:$C$5995,2,0))</f>
        <v/>
      </c>
    </row>
    <row r="501" spans="1:12" x14ac:dyDescent="0.4">
      <c r="A501" s="76" t="s">
        <v>941</v>
      </c>
      <c r="B501" s="77">
        <v>17</v>
      </c>
      <c r="C501" s="76" t="s">
        <v>452</v>
      </c>
      <c r="D501" s="76" t="s">
        <v>453</v>
      </c>
      <c r="E501" s="76">
        <v>14.1</v>
      </c>
      <c r="F501" s="76" t="s">
        <v>67</v>
      </c>
      <c r="G501" s="76" t="s">
        <v>68</v>
      </c>
      <c r="H501" s="76" t="s">
        <v>69</v>
      </c>
      <c r="I501" s="76" t="s">
        <v>163</v>
      </c>
      <c r="J501" s="74" t="s">
        <v>71</v>
      </c>
      <c r="K501" s="76" t="s">
        <v>77</v>
      </c>
      <c r="L501" s="242" t="str">
        <f>IF(ISNONTEXT(VLOOKUP(AimsData[[#This Row],[Student Reference]],Comments!$B$7:$C$5995,2,0)),"",VLOOKUP(AimsData[[#This Row],[Student Reference]],Comments!$B$7:$C$5995,2,0))</f>
        <v/>
      </c>
    </row>
    <row r="502" spans="1:12" x14ac:dyDescent="0.4">
      <c r="A502" s="76" t="s">
        <v>941</v>
      </c>
      <c r="B502" s="77">
        <v>17</v>
      </c>
      <c r="C502" s="76" t="s">
        <v>454</v>
      </c>
      <c r="D502" s="76" t="s">
        <v>455</v>
      </c>
      <c r="E502" s="76">
        <v>14.1</v>
      </c>
      <c r="F502" s="76" t="s">
        <v>67</v>
      </c>
      <c r="G502" s="76" t="s">
        <v>430</v>
      </c>
      <c r="H502" s="76" t="s">
        <v>69</v>
      </c>
      <c r="I502" s="76" t="s">
        <v>69</v>
      </c>
      <c r="J502" s="74" t="s">
        <v>71</v>
      </c>
      <c r="K502" s="76" t="s">
        <v>77</v>
      </c>
      <c r="L502" s="242" t="str">
        <f>IF(ISNONTEXT(VLOOKUP(AimsData[[#This Row],[Student Reference]],Comments!$B$7:$C$5995,2,0)),"",VLOOKUP(AimsData[[#This Row],[Student Reference]],Comments!$B$7:$C$5995,2,0))</f>
        <v/>
      </c>
    </row>
    <row r="503" spans="1:12" x14ac:dyDescent="0.4">
      <c r="A503" s="76" t="s">
        <v>941</v>
      </c>
      <c r="B503" s="77">
        <v>17</v>
      </c>
      <c r="C503" s="76" t="s">
        <v>98</v>
      </c>
      <c r="D503" s="76" t="s">
        <v>99</v>
      </c>
      <c r="E503" s="76">
        <v>14.2</v>
      </c>
      <c r="F503" s="76" t="s">
        <v>67</v>
      </c>
      <c r="G503" s="76" t="s">
        <v>90</v>
      </c>
      <c r="H503" s="76" t="s">
        <v>69</v>
      </c>
      <c r="I503" s="76" t="s">
        <v>69</v>
      </c>
      <c r="J503" s="74" t="s">
        <v>71</v>
      </c>
      <c r="K503" s="76" t="s">
        <v>77</v>
      </c>
      <c r="L503" s="242" t="str">
        <f>IF(ISNONTEXT(VLOOKUP(AimsData[[#This Row],[Student Reference]],Comments!$B$7:$C$5995,2,0)),"",VLOOKUP(AimsData[[#This Row],[Student Reference]],Comments!$B$7:$C$5995,2,0))</f>
        <v/>
      </c>
    </row>
    <row r="504" spans="1:12" x14ac:dyDescent="0.4">
      <c r="A504" s="76" t="s">
        <v>942</v>
      </c>
      <c r="B504" s="77">
        <v>15</v>
      </c>
      <c r="C504" s="76" t="s">
        <v>233</v>
      </c>
      <c r="D504" s="76" t="s">
        <v>234</v>
      </c>
      <c r="E504" s="76">
        <v>14.1</v>
      </c>
      <c r="F504" s="76" t="s">
        <v>67</v>
      </c>
      <c r="G504" s="76" t="s">
        <v>425</v>
      </c>
      <c r="H504" s="76" t="s">
        <v>69</v>
      </c>
      <c r="I504" s="76" t="s">
        <v>407</v>
      </c>
      <c r="J504" s="74" t="s">
        <v>104</v>
      </c>
      <c r="K504" s="76" t="s">
        <v>77</v>
      </c>
      <c r="L504" s="242" t="str">
        <f>IF(ISNONTEXT(VLOOKUP(AimsData[[#This Row],[Student Reference]],Comments!$B$7:$C$5995,2,0)),"",VLOOKUP(AimsData[[#This Row],[Student Reference]],Comments!$B$7:$C$5995,2,0))</f>
        <v/>
      </c>
    </row>
    <row r="505" spans="1:12" x14ac:dyDescent="0.4">
      <c r="A505" s="76" t="s">
        <v>942</v>
      </c>
      <c r="B505" s="77">
        <v>15</v>
      </c>
      <c r="C505" s="76" t="s">
        <v>98</v>
      </c>
      <c r="D505" s="76" t="s">
        <v>99</v>
      </c>
      <c r="E505" s="76">
        <v>14.2</v>
      </c>
      <c r="F505" s="76" t="s">
        <v>67</v>
      </c>
      <c r="G505" s="76" t="s">
        <v>280</v>
      </c>
      <c r="H505" s="76" t="s">
        <v>69</v>
      </c>
      <c r="I505" s="76" t="s">
        <v>405</v>
      </c>
      <c r="J505" s="74" t="s">
        <v>104</v>
      </c>
      <c r="K505" s="76" t="s">
        <v>77</v>
      </c>
      <c r="L505" s="242" t="str">
        <f>IF(ISNONTEXT(VLOOKUP(AimsData[[#This Row],[Student Reference]],Comments!$B$7:$C$5995,2,0)),"",VLOOKUP(AimsData[[#This Row],[Student Reference]],Comments!$B$7:$C$5995,2,0))</f>
        <v/>
      </c>
    </row>
    <row r="506" spans="1:12" x14ac:dyDescent="0.4">
      <c r="A506" s="76" t="s">
        <v>942</v>
      </c>
      <c r="B506" s="77">
        <v>15</v>
      </c>
      <c r="C506" s="76" t="s">
        <v>400</v>
      </c>
      <c r="D506" s="76" t="s">
        <v>401</v>
      </c>
      <c r="E506" s="76">
        <v>7.3</v>
      </c>
      <c r="F506" s="76" t="s">
        <v>67</v>
      </c>
      <c r="G506" s="76" t="s">
        <v>280</v>
      </c>
      <c r="H506" s="76" t="s">
        <v>111</v>
      </c>
      <c r="I506" s="76" t="s">
        <v>405</v>
      </c>
      <c r="J506" s="74" t="s">
        <v>104</v>
      </c>
      <c r="K506" s="76" t="s">
        <v>72</v>
      </c>
      <c r="L506" s="242" t="str">
        <f>IF(ISNONTEXT(VLOOKUP(AimsData[[#This Row],[Student Reference]],Comments!$B$7:$C$5995,2,0)),"",VLOOKUP(AimsData[[#This Row],[Student Reference]],Comments!$B$7:$C$5995,2,0))</f>
        <v/>
      </c>
    </row>
    <row r="507" spans="1:12" x14ac:dyDescent="0.4">
      <c r="A507" s="76" t="s">
        <v>942</v>
      </c>
      <c r="B507" s="77">
        <v>15</v>
      </c>
      <c r="C507" s="76" t="s">
        <v>211</v>
      </c>
      <c r="D507" s="76" t="s">
        <v>212</v>
      </c>
      <c r="E507" s="76">
        <v>14.1</v>
      </c>
      <c r="F507" s="76" t="s">
        <v>67</v>
      </c>
      <c r="G507" s="76" t="s">
        <v>280</v>
      </c>
      <c r="H507" s="76" t="s">
        <v>107</v>
      </c>
      <c r="I507" s="76" t="s">
        <v>414</v>
      </c>
      <c r="J507" s="74" t="s">
        <v>104</v>
      </c>
      <c r="K507" s="76" t="s">
        <v>77</v>
      </c>
      <c r="L507" s="242" t="str">
        <f>IF(ISNONTEXT(VLOOKUP(AimsData[[#This Row],[Student Reference]],Comments!$B$7:$C$5995,2,0)),"",VLOOKUP(AimsData[[#This Row],[Student Reference]],Comments!$B$7:$C$5995,2,0))</f>
        <v/>
      </c>
    </row>
    <row r="508" spans="1:12" x14ac:dyDescent="0.4">
      <c r="A508" s="76" t="s">
        <v>942</v>
      </c>
      <c r="B508" s="77">
        <v>15</v>
      </c>
      <c r="C508" s="76" t="s">
        <v>396</v>
      </c>
      <c r="D508" s="76" t="s">
        <v>397</v>
      </c>
      <c r="E508" s="76">
        <v>7.3</v>
      </c>
      <c r="F508" s="76" t="s">
        <v>67</v>
      </c>
      <c r="G508" s="76" t="s">
        <v>280</v>
      </c>
      <c r="H508" s="76" t="s">
        <v>69</v>
      </c>
      <c r="I508" s="76" t="s">
        <v>405</v>
      </c>
      <c r="J508" s="74" t="s">
        <v>104</v>
      </c>
      <c r="K508" s="76" t="s">
        <v>77</v>
      </c>
      <c r="L508" s="242" t="str">
        <f>IF(ISNONTEXT(VLOOKUP(AimsData[[#This Row],[Student Reference]],Comments!$B$7:$C$5995,2,0)),"",VLOOKUP(AimsData[[#This Row],[Student Reference]],Comments!$B$7:$C$5995,2,0))</f>
        <v/>
      </c>
    </row>
    <row r="509" spans="1:12" x14ac:dyDescent="0.4">
      <c r="A509" s="76" t="s">
        <v>943</v>
      </c>
      <c r="B509" s="77">
        <v>18</v>
      </c>
      <c r="C509" s="76" t="s">
        <v>140</v>
      </c>
      <c r="D509" s="76" t="s">
        <v>141</v>
      </c>
      <c r="E509" s="76">
        <v>3.1</v>
      </c>
      <c r="F509" s="76" t="s">
        <v>67</v>
      </c>
      <c r="G509" s="76" t="s">
        <v>90</v>
      </c>
      <c r="H509" s="76" t="s">
        <v>107</v>
      </c>
      <c r="J509" s="74" t="s">
        <v>161</v>
      </c>
      <c r="K509" s="76" t="s">
        <v>72</v>
      </c>
      <c r="L509" s="242" t="str">
        <f>IF(ISNONTEXT(VLOOKUP(AimsData[[#This Row],[Student Reference]],Comments!$B$7:$C$5995,2,0)),"",VLOOKUP(AimsData[[#This Row],[Student Reference]],Comments!$B$7:$C$5995,2,0))</f>
        <v/>
      </c>
    </row>
    <row r="510" spans="1:12" x14ac:dyDescent="0.4">
      <c r="A510" s="76" t="s">
        <v>943</v>
      </c>
      <c r="B510" s="77">
        <v>18</v>
      </c>
      <c r="C510" s="76" t="s">
        <v>81</v>
      </c>
      <c r="D510" s="76" t="s">
        <v>82</v>
      </c>
      <c r="E510" s="76">
        <v>14.1</v>
      </c>
      <c r="F510" s="76" t="s">
        <v>67</v>
      </c>
      <c r="G510" s="76" t="s">
        <v>90</v>
      </c>
      <c r="H510" s="76" t="s">
        <v>157</v>
      </c>
      <c r="I510" s="76" t="s">
        <v>157</v>
      </c>
      <c r="J510" s="74" t="s">
        <v>71</v>
      </c>
      <c r="K510" s="76" t="s">
        <v>77</v>
      </c>
      <c r="L510" s="242" t="str">
        <f>IF(ISNONTEXT(VLOOKUP(AimsData[[#This Row],[Student Reference]],Comments!$B$7:$C$5995,2,0)),"",VLOOKUP(AimsData[[#This Row],[Student Reference]],Comments!$B$7:$C$5995,2,0))</f>
        <v/>
      </c>
    </row>
    <row r="511" spans="1:12" x14ac:dyDescent="0.4">
      <c r="A511" s="76" t="s">
        <v>943</v>
      </c>
      <c r="B511" s="77">
        <v>18</v>
      </c>
      <c r="C511" s="76" t="s">
        <v>86</v>
      </c>
      <c r="D511" s="76" t="s">
        <v>87</v>
      </c>
      <c r="E511" s="76">
        <v>14.2</v>
      </c>
      <c r="F511" s="76" t="s">
        <v>67</v>
      </c>
      <c r="G511" s="76" t="s">
        <v>381</v>
      </c>
      <c r="H511" s="76" t="s">
        <v>428</v>
      </c>
      <c r="J511" s="74" t="s">
        <v>161</v>
      </c>
      <c r="K511" s="76" t="s">
        <v>77</v>
      </c>
      <c r="L511" s="242" t="str">
        <f>IF(ISNONTEXT(VLOOKUP(AimsData[[#This Row],[Student Reference]],Comments!$B$7:$C$5995,2,0)),"",VLOOKUP(AimsData[[#This Row],[Student Reference]],Comments!$B$7:$C$5995,2,0))</f>
        <v/>
      </c>
    </row>
  </sheetData>
  <mergeCells count="2">
    <mergeCell ref="A3:B3"/>
    <mergeCell ref="C3:K3"/>
  </mergeCells>
  <pageMargins left="0.23622047244094491" right="0.23622047244094491" top="0.74803149606299213" bottom="0.74803149606299213" header="0.31496062992125984" footer="0.31496062992125984"/>
  <pageSetup paperSize="8" scale="94" fitToHeight="0" orientation="landscape" r:id="rId1"/>
  <headerFooter alignWithMargins="0">
    <oddFooter>&amp;CPage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theme="1"/>
    <pageSetUpPr fitToPage="1"/>
  </sheetPr>
  <dimension ref="A1:CI172"/>
  <sheetViews>
    <sheetView showGridLines="0" zoomScale="75" zoomScaleNormal="75" workbookViewId="0">
      <pane xSplit="9" ySplit="6" topLeftCell="J7" activePane="bottomRight" state="frozen"/>
      <selection pane="topRight" activeCell="J1" sqref="J1"/>
      <selection pane="bottomLeft" activeCell="A7" sqref="A7"/>
      <selection pane="bottomRight" activeCell="J4" sqref="J4:V4"/>
    </sheetView>
  </sheetViews>
  <sheetFormatPr defaultColWidth="8.88671875" defaultRowHeight="15" x14ac:dyDescent="0.4"/>
  <cols>
    <col min="1" max="1" width="12.77734375" style="76" customWidth="1"/>
    <col min="2" max="2" width="4.77734375" style="77" customWidth="1"/>
    <col min="3" max="3" width="10.77734375" style="75" customWidth="1"/>
    <col min="4" max="4" width="13.77734375" style="140" customWidth="1"/>
    <col min="5" max="5" width="11.77734375" style="140" customWidth="1"/>
    <col min="6" max="6" width="10.77734375" style="76" customWidth="1"/>
    <col min="7" max="7" width="9.77734375" style="76" customWidth="1"/>
    <col min="8" max="9" width="8.77734375" style="76" customWidth="1"/>
    <col min="10" max="10" width="14.77734375" style="37" customWidth="1"/>
    <col min="11" max="11" width="8.77734375" style="37" customWidth="1"/>
    <col min="12" max="12" width="8.77734375" style="75" customWidth="1"/>
    <col min="13" max="13" width="8.77734375" style="37" customWidth="1"/>
    <col min="14" max="15" width="11.77734375" style="141" customWidth="1"/>
    <col min="16" max="17" width="10.77734375" style="141" customWidth="1"/>
    <col min="18" max="18" width="10.77734375" style="142" customWidth="1"/>
    <col min="19" max="19" width="10.77734375" style="76" customWidth="1"/>
    <col min="20" max="20" width="12.77734375" style="75" customWidth="1"/>
    <col min="21" max="22" width="10.77734375" style="75" customWidth="1"/>
    <col min="23" max="23" width="10.77734375" style="76" customWidth="1"/>
    <col min="24" max="24" width="10.77734375" style="37" customWidth="1"/>
    <col min="25" max="26" width="10.77734375" style="75" customWidth="1"/>
    <col min="27" max="27" width="9.77734375" style="143" customWidth="1"/>
    <col min="28" max="28" width="13.77734375" style="75" customWidth="1"/>
    <col min="29" max="30" width="8.77734375" style="37" customWidth="1"/>
    <col min="31" max="31" width="9.77734375" style="37" customWidth="1"/>
    <col min="32" max="33" width="9.77734375" style="152" customWidth="1"/>
    <col min="34" max="34" width="15.77734375" style="152" customWidth="1"/>
    <col min="35" max="36" width="9.77734375" style="152" customWidth="1"/>
    <col min="37" max="37" width="15.77734375" style="152" customWidth="1"/>
    <col min="38" max="39" width="23.77734375" style="75" customWidth="1"/>
    <col min="40" max="40" width="17.77734375" style="75" customWidth="1"/>
    <col min="41" max="41" width="13.77734375" style="75" customWidth="1"/>
    <col min="42" max="42" width="12.77734375" style="153" customWidth="1"/>
    <col min="43" max="43" width="12.77734375" style="75" customWidth="1"/>
    <col min="44" max="44" width="13.77734375" style="147" customWidth="1"/>
    <col min="45" max="45" width="9.77734375" style="148" customWidth="1"/>
    <col min="46" max="46" width="11.77734375" style="149" customWidth="1"/>
    <col min="47" max="47" width="9.77734375" style="37" customWidth="1"/>
    <col min="48" max="48" width="11.77734375" style="75" customWidth="1"/>
    <col min="49" max="49" width="11.77734375" style="150" customWidth="1"/>
    <col min="50" max="50" width="8.77734375" style="75" customWidth="1"/>
    <col min="51" max="51" width="17.44140625" style="75" bestFit="1" customWidth="1"/>
    <col min="52" max="55" width="8.88671875" style="75"/>
    <col min="56" max="56" width="11.77734375" style="37" customWidth="1"/>
    <col min="57" max="59" width="8.88671875" style="75"/>
    <col min="60" max="62" width="11.77734375" style="37" customWidth="1"/>
    <col min="63" max="65" width="8" style="37" customWidth="1"/>
    <col min="66" max="69" width="8.88671875" style="75"/>
    <col min="70" max="70" width="23.44140625" style="37" customWidth="1"/>
    <col min="71" max="71" width="11.88671875" style="37" customWidth="1"/>
    <col min="72" max="77" width="8.88671875" style="75"/>
    <col min="78" max="78" width="10.5546875" style="76" customWidth="1"/>
    <col min="79" max="79" width="10.5546875" style="142" customWidth="1"/>
    <col min="80" max="80" width="10.5546875" style="76" customWidth="1"/>
    <col min="81" max="83" width="12.109375" style="37" customWidth="1"/>
    <col min="84" max="84" width="8.77734375" style="151" customWidth="1"/>
    <col min="85" max="85" width="8.77734375" style="142" customWidth="1"/>
    <col min="86" max="86" width="8.77734375" style="37" customWidth="1"/>
    <col min="87" max="87" width="12" style="37" customWidth="1"/>
    <col min="88" max="88" width="12" style="76" customWidth="1"/>
    <col min="89" max="89" width="14.21875" style="76" customWidth="1"/>
    <col min="90" max="16384" width="8.88671875" style="76"/>
  </cols>
  <sheetData>
    <row r="1" spans="1:54" s="27" customFormat="1" ht="62.25" customHeight="1" x14ac:dyDescent="0.4">
      <c r="A1" s="78">
        <v>4</v>
      </c>
      <c r="B1" s="79" t="s">
        <v>458</v>
      </c>
      <c r="C1"/>
      <c r="D1" s="60"/>
      <c r="E1" s="60"/>
      <c r="F1"/>
      <c r="G1"/>
      <c r="H1"/>
      <c r="J1"/>
      <c r="K1"/>
      <c r="L1"/>
      <c r="M1"/>
      <c r="N1"/>
      <c r="O1"/>
      <c r="P1"/>
      <c r="Q1"/>
      <c r="R1" s="80"/>
      <c r="S1"/>
      <c r="T1"/>
      <c r="U1"/>
      <c r="V1"/>
      <c r="W1"/>
      <c r="X1"/>
      <c r="Y1"/>
      <c r="Z1"/>
      <c r="AA1" s="79"/>
      <c r="AB1"/>
      <c r="AC1"/>
      <c r="AD1"/>
      <c r="AE1"/>
      <c r="AF1" s="81"/>
      <c r="AG1" s="81"/>
      <c r="AH1" s="81"/>
      <c r="AI1" s="81"/>
      <c r="AJ1" s="81"/>
      <c r="AK1" s="81"/>
      <c r="AL1"/>
      <c r="AM1"/>
      <c r="AN1"/>
      <c r="AO1"/>
      <c r="AP1" s="82"/>
      <c r="AQ1"/>
      <c r="AR1" s="83"/>
      <c r="AS1" s="84"/>
      <c r="AT1" s="85"/>
      <c r="AU1"/>
      <c r="AV1"/>
      <c r="AW1" s="81"/>
      <c r="AX1"/>
      <c r="AY1"/>
      <c r="AZ1"/>
      <c r="BA1"/>
      <c r="BB1"/>
    </row>
    <row r="2" spans="1:54" s="27" customFormat="1" ht="13.15" x14ac:dyDescent="0.4">
      <c r="A2" s="86" t="s">
        <v>459</v>
      </c>
      <c r="B2" s="87"/>
      <c r="C2" s="87"/>
      <c r="D2" s="88"/>
      <c r="E2" s="88"/>
      <c r="F2" s="88"/>
      <c r="G2" s="89">
        <f>COUNTIFS(ProgrammeData[Eligible for Care Standards Funding],"Yes",ProgrammeData[Funded Student],"Yes")</f>
        <v>0</v>
      </c>
      <c r="H2" s="88"/>
      <c r="I2" s="89">
        <f>COUNTIF(ProgrammeData[Funded Student],"Yes")</f>
        <v>146</v>
      </c>
      <c r="J2" s="87"/>
      <c r="K2" s="87"/>
      <c r="L2" s="87"/>
      <c r="M2" s="87"/>
      <c r="N2" s="87"/>
      <c r="O2" s="87"/>
      <c r="P2" s="90">
        <f>SUMIF(ProgrammeData[Funded Student],"Yes",ProgrammeData[Total Hours])</f>
        <v>86136</v>
      </c>
      <c r="Q2" s="87"/>
      <c r="R2" s="91"/>
      <c r="S2" s="90">
        <f>SUMIF(ProgrammeData[Funded Student],"Yes",ProgrammeData[Weighting Multiplier])</f>
        <v>71381</v>
      </c>
      <c r="T2" s="87"/>
      <c r="U2" s="87"/>
      <c r="V2" s="87"/>
      <c r="W2" s="90">
        <f>COUNTIFS(ProgrammeData[Student Retained],"Yes",ProgrammeData[Funded Student],"Yes")</f>
        <v>133</v>
      </c>
      <c r="X2" s="87"/>
      <c r="Y2" s="87"/>
      <c r="Z2" s="90">
        <f>SUMIF(ProgrammeData[Funded Student],"Yes",ProgrammeData[Weighted Cost Weighting Factor])</f>
        <v>90773.55</v>
      </c>
      <c r="AA2" s="87"/>
      <c r="AB2" s="90">
        <f>SUMIF(ProgrammeData[Funded Student],"Yes",ProgrammeData[Weighted Disadvantage Uplift])</f>
        <v>72897.904300000009</v>
      </c>
      <c r="AC2" s="87"/>
      <c r="AD2" s="87"/>
      <c r="AE2" s="92">
        <f>SUMIF(ProgrammeData[Funded Student],"Yes",ProgrammeData[Total Instances])</f>
        <v>164</v>
      </c>
      <c r="AF2" s="87"/>
      <c r="AG2" s="87"/>
      <c r="AH2" s="92">
        <f>SUMIF(ProgrammeData[Funded Student],"Yes",ProgrammeData[[Total Instances ]])</f>
        <v>16</v>
      </c>
      <c r="AI2" s="87"/>
      <c r="AJ2" s="87"/>
      <c r="AK2" s="92">
        <f>SUMIF(ProgrammeData[Funded Student],"Yes",ProgrammeData[[Total Instances   ]])</f>
        <v>12</v>
      </c>
      <c r="AL2" s="87"/>
      <c r="AM2" s="87"/>
      <c r="AN2" s="87"/>
      <c r="AO2" s="89">
        <f>SUMIF(ProgrammeData[Funded Student],"Yes",ProgrammeData[Financial Disadvantage Instance])</f>
        <v>19.600000000000001</v>
      </c>
      <c r="AP2" s="93"/>
      <c r="AQ2" s="87"/>
      <c r="AR2" s="87"/>
      <c r="AS2" s="94">
        <f>SUMIF(ProgrammeData[Funded Student],"Yes",ProgrammeData[Total Travel Instances])</f>
        <v>20.250500000000002</v>
      </c>
      <c r="AT2" s="89">
        <f>COUNTIFS(ProgrammeData[Included in 16-19 Free Meals calculation],"Yes",ProgrammeData[Funded Student],"Yes")</f>
        <v>146</v>
      </c>
      <c r="AU2" s="89">
        <f>COUNTIFS(ProgrammeData[16-19 Free Meals Taken],"Yes",ProgrammeData[Funded Student],"Yes")</f>
        <v>14</v>
      </c>
      <c r="AV2" s="89">
        <f>COUNTIFS(ProgrammeData[Qualifies for CDF - Industry Placement Funding],"Yes",ProgrammeData[Funded Student],"Yes")</f>
        <v>72</v>
      </c>
      <c r="AW2" s="89">
        <f>COUNTIFS(ProgrammeData[Funded Student],"Yes",ProgrammeData[Qualifies for Discretionary Bursary Element 2b: Student Costs],"1")</f>
        <v>43</v>
      </c>
      <c r="AX2" s="89">
        <f>COUNTIFS(ProgrammeData[Qualifies for HVCP Funding],"Yes",ProgrammeData[Funded Student],"Yes")</f>
        <v>16</v>
      </c>
      <c r="AY2" s="87"/>
    </row>
    <row r="3" spans="1:54" s="95" customFormat="1" x14ac:dyDescent="0.4">
      <c r="B3" s="96"/>
      <c r="C3" s="97"/>
      <c r="D3" s="98"/>
      <c r="E3" s="98"/>
      <c r="F3" s="99"/>
      <c r="G3" s="99"/>
      <c r="I3" s="99"/>
      <c r="J3" s="100"/>
      <c r="K3" s="101"/>
      <c r="L3" s="101"/>
      <c r="M3" s="101"/>
      <c r="N3" s="102"/>
      <c r="O3" s="102"/>
      <c r="P3" s="99"/>
      <c r="Q3" s="103"/>
      <c r="R3" s="104"/>
      <c r="S3" s="105"/>
      <c r="W3" s="99"/>
      <c r="Y3" s="104"/>
      <c r="Z3" s="106"/>
      <c r="AA3" s="107"/>
      <c r="AB3" s="108"/>
      <c r="AC3" s="102"/>
      <c r="AD3" s="102"/>
      <c r="AE3" s="109"/>
      <c r="AF3" s="110"/>
      <c r="AG3" s="110"/>
      <c r="AH3" s="110"/>
      <c r="AI3" s="110"/>
      <c r="AJ3" s="110"/>
      <c r="AK3" s="110"/>
      <c r="AL3" s="102"/>
      <c r="AM3" s="102"/>
      <c r="AN3" s="102"/>
      <c r="AO3" s="99"/>
      <c r="AP3" s="111"/>
      <c r="AQ3" s="99"/>
      <c r="AR3" s="112"/>
      <c r="AS3" s="113"/>
      <c r="AT3" s="114"/>
      <c r="AU3" s="113"/>
      <c r="AV3" s="113"/>
      <c r="AW3" s="115"/>
      <c r="AX3" s="99"/>
    </row>
    <row r="4" spans="1:54" s="27" customFormat="1" ht="38.25" customHeight="1" x14ac:dyDescent="0.4">
      <c r="A4" s="320" t="s">
        <v>50</v>
      </c>
      <c r="B4" s="321"/>
      <c r="C4" s="321"/>
      <c r="D4" s="321"/>
      <c r="E4" s="321"/>
      <c r="F4" s="321"/>
      <c r="G4" s="321"/>
      <c r="H4" s="321"/>
      <c r="I4" s="322"/>
      <c r="J4" s="325" t="s">
        <v>460</v>
      </c>
      <c r="K4" s="326"/>
      <c r="L4" s="326"/>
      <c r="M4" s="326"/>
      <c r="N4" s="326"/>
      <c r="O4" s="326"/>
      <c r="P4" s="326"/>
      <c r="Q4" s="326"/>
      <c r="R4" s="326"/>
      <c r="S4" s="326"/>
      <c r="T4" s="326"/>
      <c r="U4" s="326"/>
      <c r="V4" s="327"/>
      <c r="W4" s="328" t="s">
        <v>461</v>
      </c>
      <c r="X4" s="330" t="s">
        <v>462</v>
      </c>
      <c r="Y4" s="331"/>
      <c r="Z4" s="332"/>
      <c r="AA4" s="336" t="s">
        <v>463</v>
      </c>
      <c r="AB4" s="337"/>
      <c r="AC4" s="376" t="s">
        <v>464</v>
      </c>
      <c r="AD4" s="377"/>
      <c r="AE4" s="378"/>
      <c r="AF4" s="356" t="s">
        <v>465</v>
      </c>
      <c r="AG4" s="357"/>
      <c r="AH4" s="357"/>
      <c r="AI4" s="357"/>
      <c r="AJ4" s="357"/>
      <c r="AK4" s="358"/>
      <c r="AL4" s="359" t="s">
        <v>466</v>
      </c>
      <c r="AM4" s="360"/>
      <c r="AN4" s="361"/>
      <c r="AO4" s="365" t="s">
        <v>467</v>
      </c>
      <c r="AP4" s="365"/>
      <c r="AQ4" s="365"/>
      <c r="AR4" s="365"/>
      <c r="AS4" s="365"/>
      <c r="AT4" s="366" t="s">
        <v>468</v>
      </c>
      <c r="AU4" s="367"/>
      <c r="AV4" s="370" t="s">
        <v>469</v>
      </c>
      <c r="AW4" s="371"/>
      <c r="AX4" s="374" t="s">
        <v>470</v>
      </c>
      <c r="AY4" s="340" t="s">
        <v>52</v>
      </c>
    </row>
    <row r="5" spans="1:54" s="27" customFormat="1" ht="69.95" customHeight="1" x14ac:dyDescent="0.4">
      <c r="A5" s="323"/>
      <c r="B5" s="324"/>
      <c r="C5" s="324"/>
      <c r="D5" s="324"/>
      <c r="E5" s="324"/>
      <c r="F5" s="324"/>
      <c r="G5" s="324"/>
      <c r="H5" s="324"/>
      <c r="I5" s="324"/>
      <c r="J5" s="116"/>
      <c r="K5" s="342" t="s">
        <v>471</v>
      </c>
      <c r="L5" s="342"/>
      <c r="M5" s="343"/>
      <c r="N5" s="344" t="s">
        <v>472</v>
      </c>
      <c r="O5" s="345"/>
      <c r="P5" s="345"/>
      <c r="Q5" s="345"/>
      <c r="R5" s="345"/>
      <c r="S5" s="346"/>
      <c r="T5" s="347" t="s">
        <v>473</v>
      </c>
      <c r="U5" s="348"/>
      <c r="V5" s="349"/>
      <c r="W5" s="329"/>
      <c r="X5" s="333"/>
      <c r="Y5" s="334"/>
      <c r="Z5" s="335"/>
      <c r="AA5" s="338"/>
      <c r="AB5" s="339"/>
      <c r="AC5" s="379"/>
      <c r="AD5" s="380"/>
      <c r="AE5" s="381"/>
      <c r="AF5" s="350" t="s">
        <v>474</v>
      </c>
      <c r="AG5" s="351"/>
      <c r="AH5" s="352"/>
      <c r="AI5" s="350" t="s">
        <v>475</v>
      </c>
      <c r="AJ5" s="351"/>
      <c r="AK5" s="352"/>
      <c r="AL5" s="362"/>
      <c r="AM5" s="363"/>
      <c r="AN5" s="364"/>
      <c r="AO5" s="117" t="s">
        <v>476</v>
      </c>
      <c r="AP5" s="353" t="s">
        <v>477</v>
      </c>
      <c r="AQ5" s="354"/>
      <c r="AR5" s="354"/>
      <c r="AS5" s="355"/>
      <c r="AT5" s="368"/>
      <c r="AU5" s="369"/>
      <c r="AV5" s="372"/>
      <c r="AW5" s="373"/>
      <c r="AX5" s="375"/>
      <c r="AY5" s="341"/>
    </row>
    <row r="6" spans="1:54" s="27" customFormat="1" ht="90.75" customHeight="1" x14ac:dyDescent="0.4">
      <c r="A6" s="67" t="s">
        <v>53</v>
      </c>
      <c r="B6" s="67" t="s">
        <v>54</v>
      </c>
      <c r="C6" s="67" t="s">
        <v>478</v>
      </c>
      <c r="D6" s="67" t="s">
        <v>479</v>
      </c>
      <c r="E6" s="67" t="s">
        <v>480</v>
      </c>
      <c r="F6" s="67" t="s">
        <v>481</v>
      </c>
      <c r="G6" s="67" t="s">
        <v>482</v>
      </c>
      <c r="H6" s="67" t="s">
        <v>483</v>
      </c>
      <c r="I6" s="67" t="s">
        <v>484</v>
      </c>
      <c r="J6" s="118" t="s">
        <v>485</v>
      </c>
      <c r="K6" s="119" t="s">
        <v>486</v>
      </c>
      <c r="L6" s="120" t="s">
        <v>487</v>
      </c>
      <c r="M6" s="120" t="s">
        <v>488</v>
      </c>
      <c r="N6" s="121" t="s">
        <v>489</v>
      </c>
      <c r="O6" s="121" t="s">
        <v>490</v>
      </c>
      <c r="P6" s="121" t="s">
        <v>491</v>
      </c>
      <c r="Q6" s="122" t="s">
        <v>492</v>
      </c>
      <c r="R6" s="123" t="s">
        <v>493</v>
      </c>
      <c r="S6" s="121" t="s">
        <v>494</v>
      </c>
      <c r="T6" s="68" t="s">
        <v>55</v>
      </c>
      <c r="U6" s="124" t="s">
        <v>495</v>
      </c>
      <c r="V6" s="68" t="s">
        <v>496</v>
      </c>
      <c r="W6" s="125" t="s">
        <v>497</v>
      </c>
      <c r="X6" s="126" t="s">
        <v>498</v>
      </c>
      <c r="Y6" s="126" t="s">
        <v>499</v>
      </c>
      <c r="Z6" s="127" t="s">
        <v>500</v>
      </c>
      <c r="AA6" s="128" t="s">
        <v>501</v>
      </c>
      <c r="AB6" s="128" t="s">
        <v>502</v>
      </c>
      <c r="AC6" s="129" t="s">
        <v>503</v>
      </c>
      <c r="AD6" s="129" t="s">
        <v>504</v>
      </c>
      <c r="AE6" s="129" t="s">
        <v>505</v>
      </c>
      <c r="AF6" s="130" t="s">
        <v>506</v>
      </c>
      <c r="AG6" s="130" t="s">
        <v>507</v>
      </c>
      <c r="AH6" s="130" t="s">
        <v>508</v>
      </c>
      <c r="AI6" s="130" t="s">
        <v>509</v>
      </c>
      <c r="AJ6" s="130" t="s">
        <v>510</v>
      </c>
      <c r="AK6" s="130" t="s">
        <v>511</v>
      </c>
      <c r="AL6" s="131" t="s">
        <v>512</v>
      </c>
      <c r="AM6" s="131" t="s">
        <v>513</v>
      </c>
      <c r="AN6" s="131" t="s">
        <v>514</v>
      </c>
      <c r="AO6" s="132" t="s">
        <v>515</v>
      </c>
      <c r="AP6" s="133" t="s">
        <v>516</v>
      </c>
      <c r="AQ6" s="134" t="s">
        <v>517</v>
      </c>
      <c r="AR6" s="134" t="s">
        <v>518</v>
      </c>
      <c r="AS6" s="135" t="s">
        <v>519</v>
      </c>
      <c r="AT6" s="136" t="s">
        <v>520</v>
      </c>
      <c r="AU6" s="136" t="s">
        <v>521</v>
      </c>
      <c r="AV6" s="137" t="s">
        <v>522</v>
      </c>
      <c r="AW6" s="137" t="s">
        <v>523</v>
      </c>
      <c r="AX6" s="138" t="s">
        <v>524</v>
      </c>
      <c r="AY6" s="69" t="s">
        <v>64</v>
      </c>
    </row>
    <row r="7" spans="1:54" x14ac:dyDescent="0.4">
      <c r="A7" s="76" t="s">
        <v>778</v>
      </c>
      <c r="B7" s="77">
        <v>17</v>
      </c>
      <c r="C7" s="139" t="s">
        <v>775</v>
      </c>
      <c r="D7" s="140" t="s">
        <v>525</v>
      </c>
      <c r="E7" s="140" t="s">
        <v>776</v>
      </c>
      <c r="F7" s="76" t="s">
        <v>67</v>
      </c>
      <c r="G7" s="76" t="s">
        <v>67</v>
      </c>
      <c r="H7" s="76" t="s">
        <v>67</v>
      </c>
      <c r="I7" s="76" t="s">
        <v>160</v>
      </c>
      <c r="J7" s="37" t="s">
        <v>526</v>
      </c>
      <c r="K7" s="37" t="s">
        <v>68</v>
      </c>
      <c r="L7" s="139" t="s">
        <v>69</v>
      </c>
      <c r="M7" s="37" t="s">
        <v>70</v>
      </c>
      <c r="N7" s="37">
        <v>498</v>
      </c>
      <c r="O7" s="37">
        <v>347</v>
      </c>
      <c r="P7" s="37">
        <f>ProgrammeData[[#This Row],[Qualification Hours]]+ProgrammeData[[#This Row],[Non-Qualification Hours]]</f>
        <v>845</v>
      </c>
      <c r="Q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7" s="142">
        <f>ROUND(IF(ProgrammeData[[#This Row],[Funding Band]]="Band 1",ProgrammeData[[#This Row],[Total Hours]]/600,1),7)</f>
        <v>1</v>
      </c>
      <c r="S7" s="76">
        <f>IF(ProgrammeData[[#This Row],[Funding Band]]="Band 5",600,IF(ProgrammeData[[#This Row],[Funding Band]]="Band 4a",495,IF(ProgrammeData[[#This Row],[Funding Band]]="Band 4b",495,IF(ProgrammeData[[#This Row],[Funding Band]]="Band 3",405,IF(ProgrammeData[[#This Row],[Funding Band]]="Band 2",320,ProgrammeData[[#This Row],[Total Hours]])))))</f>
        <v>600</v>
      </c>
      <c r="T7" s="139" t="s">
        <v>65</v>
      </c>
      <c r="U7" s="139">
        <v>5.2</v>
      </c>
      <c r="V7" s="139" t="s">
        <v>777</v>
      </c>
      <c r="W7" s="76" t="s">
        <v>160</v>
      </c>
      <c r="X7" s="37" t="s">
        <v>527</v>
      </c>
      <c r="Y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1.3</v>
      </c>
      <c r="Z7" s="139">
        <f>ProgrammeData[[#This Row],[Weighting Multiplier]]*ProgrammeData[[#This Row],[Cost Weighting Factor Value]]</f>
        <v>780</v>
      </c>
      <c r="AA7" s="143">
        <v>1</v>
      </c>
      <c r="AB7" s="144">
        <f>ProgrammeData[[#This Row],[Weighting Multiplier]]*ProgrammeData[[#This Row],[Uplift Factor]]</f>
        <v>600</v>
      </c>
      <c r="AC7" s="37">
        <v>1</v>
      </c>
      <c r="AD7" s="37">
        <v>1</v>
      </c>
      <c r="AE7" s="37">
        <f>ProgrammeData[[#This Row],[English Instance]]+ProgrammeData[[#This Row],[Maths Instance]]</f>
        <v>2</v>
      </c>
      <c r="AF7" s="145" t="s">
        <v>528</v>
      </c>
      <c r="AG7" s="145" t="s">
        <v>528</v>
      </c>
      <c r="AH7" s="145" t="s">
        <v>529</v>
      </c>
      <c r="AI7" s="145" t="s">
        <v>528</v>
      </c>
      <c r="AJ7" s="145" t="s">
        <v>528</v>
      </c>
      <c r="AK7" s="145" t="s">
        <v>529</v>
      </c>
      <c r="AL7" s="139" t="s">
        <v>530</v>
      </c>
      <c r="AM7" s="139" t="s">
        <v>530</v>
      </c>
      <c r="AN7" s="139" t="s">
        <v>160</v>
      </c>
      <c r="AO7" s="139" t="s">
        <v>531</v>
      </c>
      <c r="AP7" s="146" t="s">
        <v>525</v>
      </c>
      <c r="AQ7" s="139" t="s">
        <v>525</v>
      </c>
      <c r="AR7" s="147" t="s">
        <v>525</v>
      </c>
      <c r="AS7"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7" s="149" t="s">
        <v>160</v>
      </c>
      <c r="AU7" s="37" t="s">
        <v>67</v>
      </c>
      <c r="AV7" s="139" t="s">
        <v>160</v>
      </c>
      <c r="AW7" s="150">
        <v>0</v>
      </c>
      <c r="AX7" s="139" t="s">
        <v>67</v>
      </c>
      <c r="AY7" s="241" t="str">
        <f>IF(ISNONTEXT(VLOOKUP(ProgrammeData[[#This Row],[Student Reference]],Comments!$B$7:$C$5995,2,0)),"",VLOOKUP(ProgrammeData[[#This Row],[Student Reference]],Comments!$B$7:$C$5995,2,0))</f>
        <v>ABC100</v>
      </c>
    </row>
    <row r="8" spans="1:54" x14ac:dyDescent="0.4">
      <c r="A8" s="76" t="s">
        <v>779</v>
      </c>
      <c r="B8" s="77">
        <v>16</v>
      </c>
      <c r="C8" s="139" t="s">
        <v>775</v>
      </c>
      <c r="D8" s="140" t="s">
        <v>525</v>
      </c>
      <c r="E8" s="140" t="s">
        <v>776</v>
      </c>
      <c r="F8" s="76" t="s">
        <v>67</v>
      </c>
      <c r="G8" s="76" t="s">
        <v>67</v>
      </c>
      <c r="H8" s="76" t="s">
        <v>67</v>
      </c>
      <c r="I8" s="76" t="s">
        <v>160</v>
      </c>
      <c r="J8" s="37" t="s">
        <v>526</v>
      </c>
      <c r="K8" s="37" t="s">
        <v>90</v>
      </c>
      <c r="L8" s="139" t="s">
        <v>69</v>
      </c>
      <c r="M8" s="37" t="s">
        <v>69</v>
      </c>
      <c r="N8" s="37">
        <v>541</v>
      </c>
      <c r="O8" s="37">
        <v>144</v>
      </c>
      <c r="P8" s="37">
        <f>ProgrammeData[[#This Row],[Qualification Hours]]+ProgrammeData[[#This Row],[Non-Qualification Hours]]</f>
        <v>685</v>
      </c>
      <c r="Q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8" s="142">
        <f>ROUND(IF(ProgrammeData[[#This Row],[Funding Band]]="Band 1",ProgrammeData[[#This Row],[Total Hours]]/600,1),7)</f>
        <v>1</v>
      </c>
      <c r="S8" s="76">
        <f>IF(ProgrammeData[[#This Row],[Funding Band]]="Band 5",600,IF(ProgrammeData[[#This Row],[Funding Band]]="Band 4a",495,IF(ProgrammeData[[#This Row],[Funding Band]]="Band 4b",495,IF(ProgrammeData[[#This Row],[Funding Band]]="Band 3",405,IF(ProgrammeData[[#This Row],[Funding Band]]="Band 2",320,ProgrammeData[[#This Row],[Total Hours]])))))</f>
        <v>600</v>
      </c>
      <c r="T8" s="139" t="s">
        <v>95</v>
      </c>
      <c r="U8" s="139">
        <v>9.1999999999999993</v>
      </c>
      <c r="V8" s="139" t="s">
        <v>777</v>
      </c>
      <c r="W8" s="76" t="s">
        <v>160</v>
      </c>
      <c r="X8" s="37" t="s">
        <v>532</v>
      </c>
      <c r="Y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8" s="139">
        <f>ProgrammeData[[#This Row],[Weighting Multiplier]]*ProgrammeData[[#This Row],[Cost Weighting Factor Value]]</f>
        <v>720</v>
      </c>
      <c r="AA8" s="143">
        <v>1</v>
      </c>
      <c r="AB8" s="144">
        <f>ProgrammeData[[#This Row],[Weighting Multiplier]]*ProgrammeData[[#This Row],[Uplift Factor]]</f>
        <v>600</v>
      </c>
      <c r="AC8" s="37">
        <v>0</v>
      </c>
      <c r="AD8" s="37">
        <v>0</v>
      </c>
      <c r="AE8" s="37">
        <f>ProgrammeData[[#This Row],[English Instance]]+ProgrammeData[[#This Row],[Maths Instance]]</f>
        <v>0</v>
      </c>
      <c r="AF8" s="145">
        <v>0</v>
      </c>
      <c r="AG8" s="145">
        <v>0</v>
      </c>
      <c r="AH8" s="145">
        <v>0</v>
      </c>
      <c r="AI8" s="145" t="s">
        <v>528</v>
      </c>
      <c r="AJ8" s="145" t="s">
        <v>528</v>
      </c>
      <c r="AK8" s="145" t="s">
        <v>529</v>
      </c>
      <c r="AL8" s="139" t="s">
        <v>533</v>
      </c>
      <c r="AM8" s="139" t="s">
        <v>533</v>
      </c>
      <c r="AN8" s="139" t="s">
        <v>160</v>
      </c>
      <c r="AO8" s="139" t="s">
        <v>531</v>
      </c>
      <c r="AP8" s="146" t="s">
        <v>525</v>
      </c>
      <c r="AQ8" s="139" t="s">
        <v>525</v>
      </c>
      <c r="AR8" s="147" t="s">
        <v>525</v>
      </c>
      <c r="AS8"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8" s="149" t="s">
        <v>160</v>
      </c>
      <c r="AU8" s="37" t="s">
        <v>67</v>
      </c>
      <c r="AV8" s="139" t="s">
        <v>67</v>
      </c>
      <c r="AW8" s="150" t="s">
        <v>534</v>
      </c>
      <c r="AX8" s="139" t="s">
        <v>67</v>
      </c>
      <c r="AY8" s="241" t="str">
        <f>IF(ISNONTEXT(VLOOKUP(ProgrammeData[[#This Row],[Student Reference]],Comments!$B$7:$C$5995,2,0)),"",VLOOKUP(ProgrammeData[[#This Row],[Student Reference]],Comments!$B$7:$C$5995,2,0))</f>
        <v/>
      </c>
    </row>
    <row r="9" spans="1:54" x14ac:dyDescent="0.4">
      <c r="A9" s="76" t="s">
        <v>780</v>
      </c>
      <c r="B9" s="77">
        <v>16</v>
      </c>
      <c r="C9" s="139" t="s">
        <v>775</v>
      </c>
      <c r="D9" s="140" t="s">
        <v>525</v>
      </c>
      <c r="E9" s="140" t="s">
        <v>776</v>
      </c>
      <c r="F9" s="76" t="s">
        <v>67</v>
      </c>
      <c r="G9" s="76" t="s">
        <v>67</v>
      </c>
      <c r="H9" s="76" t="s">
        <v>67</v>
      </c>
      <c r="I9" s="76" t="s">
        <v>160</v>
      </c>
      <c r="J9" s="37" t="s">
        <v>535</v>
      </c>
      <c r="K9" s="37" t="s">
        <v>90</v>
      </c>
      <c r="L9" s="139" t="s">
        <v>107</v>
      </c>
      <c r="M9" s="37" t="s">
        <v>103</v>
      </c>
      <c r="N9" s="37">
        <v>476</v>
      </c>
      <c r="O9" s="37">
        <v>65</v>
      </c>
      <c r="P9" s="37">
        <f>ProgrammeData[[#This Row],[Qualification Hours]]+ProgrammeData[[#This Row],[Non-Qualification Hours]]</f>
        <v>541</v>
      </c>
      <c r="Q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9" s="142">
        <f>ROUND(IF(ProgrammeData[[#This Row],[Funding Band]]="Band 1",ProgrammeData[[#This Row],[Total Hours]]/600,1),7)</f>
        <v>1</v>
      </c>
      <c r="S9" s="76">
        <f>IF(ProgrammeData[[#This Row],[Funding Band]]="Band 5",600,IF(ProgrammeData[[#This Row],[Funding Band]]="Band 4a",495,IF(ProgrammeData[[#This Row],[Funding Band]]="Band 4b",495,IF(ProgrammeData[[#This Row],[Funding Band]]="Band 3",405,IF(ProgrammeData[[#This Row],[Funding Band]]="Band 2",320,ProgrammeData[[#This Row],[Total Hours]])))))</f>
        <v>600</v>
      </c>
      <c r="T9" s="139" t="s">
        <v>535</v>
      </c>
      <c r="U9" s="139">
        <v>9.3000000000000007</v>
      </c>
      <c r="V9" s="139" t="s">
        <v>777</v>
      </c>
      <c r="W9" s="76" t="s">
        <v>67</v>
      </c>
      <c r="X9" s="37" t="s">
        <v>536</v>
      </c>
      <c r="Y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9" s="139">
        <f>ProgrammeData[[#This Row],[Weighting Multiplier]]*ProgrammeData[[#This Row],[Cost Weighting Factor Value]]</f>
        <v>600</v>
      </c>
      <c r="AA9" s="143">
        <v>1</v>
      </c>
      <c r="AB9" s="144">
        <f>ProgrammeData[[#This Row],[Weighting Multiplier]]*ProgrammeData[[#This Row],[Uplift Factor]]</f>
        <v>600</v>
      </c>
      <c r="AC9" s="37">
        <v>0</v>
      </c>
      <c r="AD9" s="37">
        <v>0</v>
      </c>
      <c r="AE9" s="37">
        <f>ProgrammeData[[#This Row],[English Instance]]+ProgrammeData[[#This Row],[Maths Instance]]</f>
        <v>0</v>
      </c>
      <c r="AF9" s="145" t="s">
        <v>528</v>
      </c>
      <c r="AG9" s="145" t="s">
        <v>528</v>
      </c>
      <c r="AH9" s="145" t="s">
        <v>529</v>
      </c>
      <c r="AI9" s="145" t="s">
        <v>528</v>
      </c>
      <c r="AJ9" s="145" t="s">
        <v>528</v>
      </c>
      <c r="AK9" s="145" t="s">
        <v>529</v>
      </c>
      <c r="AL9" s="139" t="s">
        <v>533</v>
      </c>
      <c r="AM9" s="139" t="s">
        <v>533</v>
      </c>
      <c r="AN9" s="139" t="s">
        <v>160</v>
      </c>
      <c r="AO9" s="139" t="s">
        <v>531</v>
      </c>
      <c r="AP9" s="146" t="s">
        <v>525</v>
      </c>
      <c r="AQ9" s="139" t="s">
        <v>525</v>
      </c>
      <c r="AR9" s="147" t="s">
        <v>525</v>
      </c>
      <c r="AS9"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9" s="149" t="s">
        <v>160</v>
      </c>
      <c r="AU9" s="37" t="s">
        <v>67</v>
      </c>
      <c r="AV9" s="139" t="s">
        <v>67</v>
      </c>
      <c r="AW9" s="150" t="s">
        <v>534</v>
      </c>
      <c r="AX9" s="139" t="s">
        <v>67</v>
      </c>
      <c r="AY9" s="241" t="str">
        <f>IF(ISNONTEXT(VLOOKUP(ProgrammeData[[#This Row],[Student Reference]],Comments!$B$7:$C$5995,2,0)),"",VLOOKUP(ProgrammeData[[#This Row],[Student Reference]],Comments!$B$7:$C$5995,2,0))</f>
        <v/>
      </c>
    </row>
    <row r="10" spans="1:54" x14ac:dyDescent="0.4">
      <c r="A10" s="76" t="s">
        <v>781</v>
      </c>
      <c r="B10" s="77">
        <v>18</v>
      </c>
      <c r="C10" s="139" t="s">
        <v>775</v>
      </c>
      <c r="D10" s="140" t="s">
        <v>525</v>
      </c>
      <c r="E10" s="140" t="s">
        <v>776</v>
      </c>
      <c r="F10" s="76" t="s">
        <v>67</v>
      </c>
      <c r="G10" s="76" t="s">
        <v>67</v>
      </c>
      <c r="H10" s="76" t="s">
        <v>160</v>
      </c>
      <c r="I10" s="76" t="s">
        <v>160</v>
      </c>
      <c r="J10" s="37" t="s">
        <v>526</v>
      </c>
      <c r="K10" s="37" t="s">
        <v>90</v>
      </c>
      <c r="L10" s="139" t="s">
        <v>69</v>
      </c>
      <c r="M10" s="37" t="s">
        <v>94</v>
      </c>
      <c r="N10" s="37">
        <v>547</v>
      </c>
      <c r="O10" s="37">
        <v>142</v>
      </c>
      <c r="P10" s="37">
        <f>ProgrammeData[[#This Row],[Qualification Hours]]+ProgrammeData[[#This Row],[Non-Qualification Hours]]</f>
        <v>689</v>
      </c>
      <c r="Q1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0" s="142">
        <f>ROUND(IF(ProgrammeData[[#This Row],[Funding Band]]="Band 1",ProgrammeData[[#This Row],[Total Hours]]/600,1),7)</f>
        <v>1</v>
      </c>
      <c r="S10" s="76">
        <f>IF(ProgrammeData[[#This Row],[Funding Band]]="Band 5",600,IF(ProgrammeData[[#This Row],[Funding Band]]="Band 4a",495,IF(ProgrammeData[[#This Row],[Funding Band]]="Band 4b",495,IF(ProgrammeData[[#This Row],[Funding Band]]="Band 3",405,IF(ProgrammeData[[#This Row],[Funding Band]]="Band 2",320,ProgrammeData[[#This Row],[Total Hours]])))))</f>
        <v>600</v>
      </c>
      <c r="T10" s="139" t="s">
        <v>92</v>
      </c>
      <c r="U10" s="139">
        <v>1.3</v>
      </c>
      <c r="V10" s="139" t="s">
        <v>777</v>
      </c>
      <c r="W10" s="76" t="s">
        <v>160</v>
      </c>
      <c r="X10" s="37" t="s">
        <v>536</v>
      </c>
      <c r="Y1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0" s="139">
        <f>ProgrammeData[[#This Row],[Weighting Multiplier]]*ProgrammeData[[#This Row],[Cost Weighting Factor Value]]</f>
        <v>600</v>
      </c>
      <c r="AA10" s="143">
        <v>1</v>
      </c>
      <c r="AB10" s="144">
        <f>ProgrammeData[[#This Row],[Weighting Multiplier]]*ProgrammeData[[#This Row],[Uplift Factor]]</f>
        <v>600</v>
      </c>
      <c r="AC10" s="37">
        <v>0</v>
      </c>
      <c r="AD10" s="37">
        <v>0</v>
      </c>
      <c r="AE10" s="37">
        <f>ProgrammeData[[#This Row],[English Instance]]+ProgrammeData[[#This Row],[Maths Instance]]</f>
        <v>0</v>
      </c>
      <c r="AF10" s="145" t="s">
        <v>528</v>
      </c>
      <c r="AG10" s="145" t="s">
        <v>528</v>
      </c>
      <c r="AH10" s="145" t="s">
        <v>529</v>
      </c>
      <c r="AI10" s="145" t="s">
        <v>528</v>
      </c>
      <c r="AJ10" s="145" t="s">
        <v>528</v>
      </c>
      <c r="AK10" s="145" t="s">
        <v>529</v>
      </c>
      <c r="AL10" s="139" t="s">
        <v>533</v>
      </c>
      <c r="AM10" s="139" t="s">
        <v>533</v>
      </c>
      <c r="AN10" s="139" t="s">
        <v>160</v>
      </c>
      <c r="AO10" s="139" t="s">
        <v>531</v>
      </c>
      <c r="AP10" s="146" t="s">
        <v>525</v>
      </c>
      <c r="AQ10" s="139" t="s">
        <v>525</v>
      </c>
      <c r="AR10" s="147" t="s">
        <v>525</v>
      </c>
      <c r="AS1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0" s="149" t="s">
        <v>160</v>
      </c>
      <c r="AU10" s="37" t="s">
        <v>67</v>
      </c>
      <c r="AV10" s="139" t="s">
        <v>160</v>
      </c>
      <c r="AW10" s="150">
        <v>0</v>
      </c>
      <c r="AX10" s="139" t="s">
        <v>67</v>
      </c>
      <c r="AY10" s="241" t="str">
        <f>IF(ISNONTEXT(VLOOKUP(ProgrammeData[[#This Row],[Student Reference]],Comments!$B$7:$C$5995,2,0)),"",VLOOKUP(ProgrammeData[[#This Row],[Student Reference]],Comments!$B$7:$C$5995,2,0))</f>
        <v/>
      </c>
    </row>
    <row r="11" spans="1:54" x14ac:dyDescent="0.4">
      <c r="A11" s="76" t="s">
        <v>782</v>
      </c>
      <c r="B11" s="77">
        <v>17</v>
      </c>
      <c r="C11" s="139" t="s">
        <v>775</v>
      </c>
      <c r="D11" s="140" t="s">
        <v>525</v>
      </c>
      <c r="E11" s="140" t="s">
        <v>776</v>
      </c>
      <c r="F11" s="76" t="s">
        <v>67</v>
      </c>
      <c r="G11" s="76" t="s">
        <v>67</v>
      </c>
      <c r="H11" s="76" t="s">
        <v>67</v>
      </c>
      <c r="I11" s="76" t="s">
        <v>160</v>
      </c>
      <c r="J11" s="37" t="s">
        <v>535</v>
      </c>
      <c r="K11" s="37" t="s">
        <v>90</v>
      </c>
      <c r="L11" s="139" t="s">
        <v>107</v>
      </c>
      <c r="M11" s="37" t="s">
        <v>69</v>
      </c>
      <c r="N11" s="37">
        <v>650</v>
      </c>
      <c r="O11" s="37">
        <v>65</v>
      </c>
      <c r="P11" s="37">
        <f>ProgrammeData[[#This Row],[Qualification Hours]]+ProgrammeData[[#This Row],[Non-Qualification Hours]]</f>
        <v>715</v>
      </c>
      <c r="Q1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1" s="142">
        <f>ROUND(IF(ProgrammeData[[#This Row],[Funding Band]]="Band 1",ProgrammeData[[#This Row],[Total Hours]]/600,1),7)</f>
        <v>1</v>
      </c>
      <c r="S11" s="76">
        <f>IF(ProgrammeData[[#This Row],[Funding Band]]="Band 5",600,IF(ProgrammeData[[#This Row],[Funding Band]]="Band 4a",495,IF(ProgrammeData[[#This Row],[Funding Band]]="Band 4b",495,IF(ProgrammeData[[#This Row],[Funding Band]]="Band 3",405,IF(ProgrammeData[[#This Row],[Funding Band]]="Band 2",320,ProgrammeData[[#This Row],[Total Hours]])))))</f>
        <v>600</v>
      </c>
      <c r="T11" s="139" t="s">
        <v>535</v>
      </c>
      <c r="U11" s="139">
        <v>10.3</v>
      </c>
      <c r="V11" s="139" t="s">
        <v>777</v>
      </c>
      <c r="W11" s="76" t="s">
        <v>160</v>
      </c>
      <c r="X11" s="37" t="s">
        <v>536</v>
      </c>
      <c r="Y1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1" s="139">
        <f>ProgrammeData[[#This Row],[Weighting Multiplier]]*ProgrammeData[[#This Row],[Cost Weighting Factor Value]]</f>
        <v>600</v>
      </c>
      <c r="AA11" s="143">
        <v>1</v>
      </c>
      <c r="AB11" s="144">
        <f>ProgrammeData[[#This Row],[Weighting Multiplier]]*ProgrammeData[[#This Row],[Uplift Factor]]</f>
        <v>600</v>
      </c>
      <c r="AC11" s="37">
        <v>0</v>
      </c>
      <c r="AD11" s="37">
        <v>0</v>
      </c>
      <c r="AE11" s="37">
        <f>ProgrammeData[[#This Row],[English Instance]]+ProgrammeData[[#This Row],[Maths Instance]]</f>
        <v>0</v>
      </c>
      <c r="AF11" s="145" t="s">
        <v>528</v>
      </c>
      <c r="AG11" s="145" t="s">
        <v>528</v>
      </c>
      <c r="AH11" s="145" t="s">
        <v>529</v>
      </c>
      <c r="AI11" s="145" t="s">
        <v>528</v>
      </c>
      <c r="AJ11" s="145" t="s">
        <v>528</v>
      </c>
      <c r="AK11" s="145" t="s">
        <v>529</v>
      </c>
      <c r="AL11" s="139" t="s">
        <v>533</v>
      </c>
      <c r="AM11" s="139" t="s">
        <v>533</v>
      </c>
      <c r="AN11" s="139" t="s">
        <v>160</v>
      </c>
      <c r="AO11" s="139" t="s">
        <v>531</v>
      </c>
      <c r="AP11" s="146" t="s">
        <v>525</v>
      </c>
      <c r="AQ11" s="139" t="s">
        <v>525</v>
      </c>
      <c r="AR11" s="147" t="s">
        <v>525</v>
      </c>
      <c r="AS11"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1" s="149" t="s">
        <v>160</v>
      </c>
      <c r="AU11" s="37" t="s">
        <v>67</v>
      </c>
      <c r="AV11" s="139" t="s">
        <v>67</v>
      </c>
      <c r="AW11" s="150" t="s">
        <v>534</v>
      </c>
      <c r="AX11" s="139" t="s">
        <v>67</v>
      </c>
      <c r="AY11" s="241" t="str">
        <f>IF(ISNONTEXT(VLOOKUP(ProgrammeData[[#This Row],[Student Reference]],Comments!$B$7:$C$5995,2,0)),"",VLOOKUP(ProgrammeData[[#This Row],[Student Reference]],Comments!$B$7:$C$5995,2,0))</f>
        <v/>
      </c>
    </row>
    <row r="12" spans="1:54" x14ac:dyDescent="0.4">
      <c r="A12" s="76" t="s">
        <v>783</v>
      </c>
      <c r="B12" s="77">
        <v>18</v>
      </c>
      <c r="C12" s="139" t="s">
        <v>775</v>
      </c>
      <c r="D12" s="140" t="s">
        <v>537</v>
      </c>
      <c r="E12" s="140" t="s">
        <v>776</v>
      </c>
      <c r="F12" s="76" t="s">
        <v>67</v>
      </c>
      <c r="G12" s="76" t="s">
        <v>67</v>
      </c>
      <c r="H12" s="76" t="s">
        <v>67</v>
      </c>
      <c r="I12" s="76" t="s">
        <v>160</v>
      </c>
      <c r="J12" s="37" t="s">
        <v>535</v>
      </c>
      <c r="K12" s="37" t="s">
        <v>134</v>
      </c>
      <c r="L12" s="139" t="s">
        <v>69</v>
      </c>
      <c r="M12" s="37" t="s">
        <v>69</v>
      </c>
      <c r="N12" s="37">
        <v>471</v>
      </c>
      <c r="O12" s="37">
        <v>41</v>
      </c>
      <c r="P12" s="37">
        <f>ProgrammeData[[#This Row],[Qualification Hours]]+ProgrammeData[[#This Row],[Non-Qualification Hours]]</f>
        <v>512</v>
      </c>
      <c r="Q1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2" s="142">
        <f>ROUND(IF(ProgrammeData[[#This Row],[Funding Band]]="Band 1",ProgrammeData[[#This Row],[Total Hours]]/600,1),7)</f>
        <v>1</v>
      </c>
      <c r="S12" s="76">
        <f>IF(ProgrammeData[[#This Row],[Funding Band]]="Band 5",600,IF(ProgrammeData[[#This Row],[Funding Band]]="Band 4a",495,IF(ProgrammeData[[#This Row],[Funding Band]]="Band 4b",495,IF(ProgrammeData[[#This Row],[Funding Band]]="Band 3",405,IF(ProgrammeData[[#This Row],[Funding Band]]="Band 2",320,ProgrammeData[[#This Row],[Total Hours]])))))</f>
        <v>495</v>
      </c>
      <c r="T12" s="139" t="s">
        <v>535</v>
      </c>
      <c r="U12" s="139">
        <v>15.5</v>
      </c>
      <c r="V12" s="139" t="s">
        <v>777</v>
      </c>
      <c r="W12" s="76" t="s">
        <v>160</v>
      </c>
      <c r="X12" s="37" t="s">
        <v>536</v>
      </c>
      <c r="Y1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2" s="139">
        <f>ProgrammeData[[#This Row],[Weighting Multiplier]]*ProgrammeData[[#This Row],[Cost Weighting Factor Value]]</f>
        <v>495</v>
      </c>
      <c r="AA12" s="143">
        <v>1</v>
      </c>
      <c r="AB12" s="144">
        <f>ProgrammeData[[#This Row],[Weighting Multiplier]]*ProgrammeData[[#This Row],[Uplift Factor]]</f>
        <v>495</v>
      </c>
      <c r="AC12" s="37">
        <v>0</v>
      </c>
      <c r="AD12" s="37">
        <v>0</v>
      </c>
      <c r="AE12" s="37">
        <f>ProgrammeData[[#This Row],[English Instance]]+ProgrammeData[[#This Row],[Maths Instance]]</f>
        <v>0</v>
      </c>
      <c r="AF12" s="145" t="s">
        <v>528</v>
      </c>
      <c r="AG12" s="145" t="s">
        <v>528</v>
      </c>
      <c r="AH12" s="145" t="s">
        <v>538</v>
      </c>
      <c r="AI12" s="145" t="s">
        <v>528</v>
      </c>
      <c r="AJ12" s="145" t="s">
        <v>528</v>
      </c>
      <c r="AK12" s="145" t="s">
        <v>538</v>
      </c>
      <c r="AL12" s="139" t="s">
        <v>533</v>
      </c>
      <c r="AM12" s="139" t="s">
        <v>533</v>
      </c>
      <c r="AN12" s="139" t="s">
        <v>160</v>
      </c>
      <c r="AO12" s="139" t="s">
        <v>531</v>
      </c>
      <c r="AP12" s="146">
        <v>0</v>
      </c>
      <c r="AQ12" s="139">
        <v>0.33300000000000002</v>
      </c>
      <c r="AR12" s="147" t="s">
        <v>67</v>
      </c>
      <c r="AS12"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0.33300000000000002</v>
      </c>
      <c r="AT12" s="149" t="s">
        <v>160</v>
      </c>
      <c r="AU12" s="37" t="s">
        <v>67</v>
      </c>
      <c r="AV12" s="139" t="s">
        <v>67</v>
      </c>
      <c r="AW12" s="150" t="s">
        <v>534</v>
      </c>
      <c r="AX12" s="139" t="s">
        <v>67</v>
      </c>
      <c r="AY12" s="241" t="str">
        <f>IF(ISNONTEXT(VLOOKUP(ProgrammeData[[#This Row],[Student Reference]],Comments!$B$7:$C$5995,2,0)),"",VLOOKUP(ProgrammeData[[#This Row],[Student Reference]],Comments!$B$7:$C$5995,2,0))</f>
        <v/>
      </c>
    </row>
    <row r="13" spans="1:54" x14ac:dyDescent="0.4">
      <c r="A13" s="76" t="s">
        <v>784</v>
      </c>
      <c r="B13" s="77">
        <v>23</v>
      </c>
      <c r="C13" s="139" t="s">
        <v>775</v>
      </c>
      <c r="D13" s="140" t="s">
        <v>525</v>
      </c>
      <c r="E13" s="140" t="s">
        <v>776</v>
      </c>
      <c r="F13" s="76" t="s">
        <v>67</v>
      </c>
      <c r="G13" s="76" t="s">
        <v>67</v>
      </c>
      <c r="H13" s="76" t="s">
        <v>67</v>
      </c>
      <c r="I13" s="76" t="s">
        <v>160</v>
      </c>
      <c r="J13" s="37" t="s">
        <v>526</v>
      </c>
      <c r="K13" s="37" t="s">
        <v>139</v>
      </c>
      <c r="L13" s="139" t="s">
        <v>69</v>
      </c>
      <c r="M13" s="37" t="s">
        <v>69</v>
      </c>
      <c r="N13" s="37">
        <v>116</v>
      </c>
      <c r="O13" s="37">
        <v>0</v>
      </c>
      <c r="P13" s="37">
        <f>ProgrammeData[[#This Row],[Qualification Hours]]+ProgrammeData[[#This Row],[Non-Qualification Hours]]</f>
        <v>116</v>
      </c>
      <c r="Q1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13" s="142">
        <f>ROUND(IF(ProgrammeData[[#This Row],[Funding Band]]="Band 1",ProgrammeData[[#This Row],[Total Hours]]/600,1),7)</f>
        <v>0.19333330000000001</v>
      </c>
      <c r="S13" s="76">
        <f>IF(ProgrammeData[[#This Row],[Funding Band]]="Band 5",600,IF(ProgrammeData[[#This Row],[Funding Band]]="Band 4a",495,IF(ProgrammeData[[#This Row],[Funding Band]]="Band 4b",495,IF(ProgrammeData[[#This Row],[Funding Band]]="Band 3",405,IF(ProgrammeData[[#This Row],[Funding Band]]="Band 2",320,ProgrammeData[[#This Row],[Total Hours]])))))</f>
        <v>116</v>
      </c>
      <c r="T13" s="139" t="s">
        <v>137</v>
      </c>
      <c r="U13" s="139">
        <v>14.1</v>
      </c>
      <c r="V13" s="139" t="s">
        <v>777</v>
      </c>
      <c r="W13" s="76" t="s">
        <v>160</v>
      </c>
      <c r="X13" s="37" t="s">
        <v>536</v>
      </c>
      <c r="Y1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3" s="139">
        <f>ProgrammeData[[#This Row],[Weighting Multiplier]]*ProgrammeData[[#This Row],[Cost Weighting Factor Value]]</f>
        <v>116</v>
      </c>
      <c r="AA13" s="143">
        <v>1</v>
      </c>
      <c r="AB13" s="144">
        <f>ProgrammeData[[#This Row],[Weighting Multiplier]]*ProgrammeData[[#This Row],[Uplift Factor]]</f>
        <v>116</v>
      </c>
      <c r="AC13" s="37">
        <v>1</v>
      </c>
      <c r="AD13" s="37">
        <v>1</v>
      </c>
      <c r="AE13" s="37">
        <f>ProgrammeData[[#This Row],[English Instance]]+ProgrammeData[[#This Row],[Maths Instance]]</f>
        <v>2</v>
      </c>
      <c r="AF13" s="145" t="s">
        <v>528</v>
      </c>
      <c r="AG13" s="145" t="s">
        <v>528</v>
      </c>
      <c r="AH13" s="145" t="s">
        <v>529</v>
      </c>
      <c r="AI13" s="145" t="s">
        <v>528</v>
      </c>
      <c r="AJ13" s="145" t="s">
        <v>528</v>
      </c>
      <c r="AK13" s="145" t="s">
        <v>529</v>
      </c>
      <c r="AL13" s="139" t="s">
        <v>539</v>
      </c>
      <c r="AM13" s="139" t="s">
        <v>539</v>
      </c>
      <c r="AN13" s="139" t="s">
        <v>160</v>
      </c>
      <c r="AO13" s="139" t="s">
        <v>531</v>
      </c>
      <c r="AP13" s="146" t="s">
        <v>525</v>
      </c>
      <c r="AQ13" s="139" t="s">
        <v>525</v>
      </c>
      <c r="AR13" s="147" t="s">
        <v>525</v>
      </c>
      <c r="AS13"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3" s="149" t="s">
        <v>160</v>
      </c>
      <c r="AU13" s="37" t="s">
        <v>67</v>
      </c>
      <c r="AV13" s="139" t="s">
        <v>67</v>
      </c>
      <c r="AW13" s="150" t="s">
        <v>534</v>
      </c>
      <c r="AX13" s="139" t="s">
        <v>67</v>
      </c>
      <c r="AY13" s="241" t="str">
        <f>IF(ISNONTEXT(VLOOKUP(ProgrammeData[[#This Row],[Student Reference]],Comments!$B$7:$C$5995,2,0)),"",VLOOKUP(ProgrammeData[[#This Row],[Student Reference]],Comments!$B$7:$C$5995,2,0))</f>
        <v/>
      </c>
    </row>
    <row r="14" spans="1:54" x14ac:dyDescent="0.4">
      <c r="A14" s="76" t="s">
        <v>785</v>
      </c>
      <c r="B14" s="77">
        <v>19</v>
      </c>
      <c r="C14" s="139" t="s">
        <v>775</v>
      </c>
      <c r="D14" s="140" t="s">
        <v>525</v>
      </c>
      <c r="E14" s="140" t="s">
        <v>776</v>
      </c>
      <c r="F14" s="76" t="s">
        <v>67</v>
      </c>
      <c r="G14" s="76" t="s">
        <v>67</v>
      </c>
      <c r="H14" s="76" t="s">
        <v>67</v>
      </c>
      <c r="I14" s="76" t="s">
        <v>160</v>
      </c>
      <c r="J14" s="37" t="s">
        <v>526</v>
      </c>
      <c r="K14" s="37" t="s">
        <v>143</v>
      </c>
      <c r="L14" s="139" t="s">
        <v>69</v>
      </c>
      <c r="M14" s="37" t="s">
        <v>69</v>
      </c>
      <c r="N14" s="37">
        <v>437</v>
      </c>
      <c r="O14" s="37">
        <v>132</v>
      </c>
      <c r="P14" s="37">
        <f>ProgrammeData[[#This Row],[Qualification Hours]]+ProgrammeData[[#This Row],[Non-Qualification Hours]]</f>
        <v>569</v>
      </c>
      <c r="Q1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4" s="142">
        <f>ROUND(IF(ProgrammeData[[#This Row],[Funding Band]]="Band 1",ProgrammeData[[#This Row],[Total Hours]]/600,1),7)</f>
        <v>1</v>
      </c>
      <c r="S14" s="76">
        <f>IF(ProgrammeData[[#This Row],[Funding Band]]="Band 5",600,IF(ProgrammeData[[#This Row],[Funding Band]]="Band 4a",495,IF(ProgrammeData[[#This Row],[Funding Band]]="Band 4b",495,IF(ProgrammeData[[#This Row],[Funding Band]]="Band 3",405,IF(ProgrammeData[[#This Row],[Funding Band]]="Band 2",320,ProgrammeData[[#This Row],[Total Hours]])))))</f>
        <v>495</v>
      </c>
      <c r="T14" s="139" t="s">
        <v>140</v>
      </c>
      <c r="U14" s="139">
        <v>3.1</v>
      </c>
      <c r="V14" s="139" t="s">
        <v>777</v>
      </c>
      <c r="W14" s="76" t="s">
        <v>160</v>
      </c>
      <c r="X14" s="37" t="s">
        <v>540</v>
      </c>
      <c r="Y1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4" s="139">
        <f>ProgrammeData[[#This Row],[Weighting Multiplier]]*ProgrammeData[[#This Row],[Cost Weighting Factor Value]]</f>
        <v>866.25</v>
      </c>
      <c r="AA14" s="143">
        <v>1</v>
      </c>
      <c r="AB14" s="144">
        <f>ProgrammeData[[#This Row],[Weighting Multiplier]]*ProgrammeData[[#This Row],[Uplift Factor]]</f>
        <v>495</v>
      </c>
      <c r="AC14" s="37">
        <v>1</v>
      </c>
      <c r="AD14" s="37">
        <v>1</v>
      </c>
      <c r="AE14" s="37">
        <f>ProgrammeData[[#This Row],[English Instance]]+ProgrammeData[[#This Row],[Maths Instance]]</f>
        <v>2</v>
      </c>
      <c r="AF14" s="145" t="s">
        <v>528</v>
      </c>
      <c r="AG14" s="145" t="s">
        <v>528</v>
      </c>
      <c r="AH14" s="145" t="s">
        <v>529</v>
      </c>
      <c r="AI14" s="145" t="s">
        <v>528</v>
      </c>
      <c r="AJ14" s="145" t="s">
        <v>528</v>
      </c>
      <c r="AK14" s="145" t="s">
        <v>529</v>
      </c>
      <c r="AL14" s="139" t="s">
        <v>533</v>
      </c>
      <c r="AM14" s="139" t="s">
        <v>530</v>
      </c>
      <c r="AN14" s="139" t="s">
        <v>541</v>
      </c>
      <c r="AO14" s="139" t="s">
        <v>531</v>
      </c>
      <c r="AP14" s="146" t="s">
        <v>525</v>
      </c>
      <c r="AQ14" s="139" t="s">
        <v>525</v>
      </c>
      <c r="AR14" s="147" t="s">
        <v>525</v>
      </c>
      <c r="AS14"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4" s="149" t="s">
        <v>160</v>
      </c>
      <c r="AU14" s="37" t="s">
        <v>67</v>
      </c>
      <c r="AV14" s="139" t="s">
        <v>160</v>
      </c>
      <c r="AW14" s="150">
        <v>0</v>
      </c>
      <c r="AX14" s="139" t="s">
        <v>67</v>
      </c>
      <c r="AY14" s="241" t="str">
        <f>IF(ISNONTEXT(VLOOKUP(ProgrammeData[[#This Row],[Student Reference]],Comments!$B$7:$C$5995,2,0)),"",VLOOKUP(ProgrammeData[[#This Row],[Student Reference]],Comments!$B$7:$C$5995,2,0))</f>
        <v/>
      </c>
    </row>
    <row r="15" spans="1:54" x14ac:dyDescent="0.4">
      <c r="A15" s="76" t="s">
        <v>786</v>
      </c>
      <c r="B15" s="77">
        <v>20</v>
      </c>
      <c r="C15" s="139" t="s">
        <v>775</v>
      </c>
      <c r="D15" s="140" t="s">
        <v>537</v>
      </c>
      <c r="E15" s="140" t="s">
        <v>776</v>
      </c>
      <c r="F15" s="76" t="s">
        <v>67</v>
      </c>
      <c r="G15" s="76" t="s">
        <v>67</v>
      </c>
      <c r="H15" s="76" t="s">
        <v>160</v>
      </c>
      <c r="I15" s="76" t="s">
        <v>160</v>
      </c>
      <c r="J15" s="37" t="s">
        <v>526</v>
      </c>
      <c r="K15" s="37" t="s">
        <v>147</v>
      </c>
      <c r="L15" s="139" t="s">
        <v>69</v>
      </c>
      <c r="M15" s="37" t="s">
        <v>69</v>
      </c>
      <c r="N15" s="37">
        <v>456</v>
      </c>
      <c r="O15" s="37">
        <v>202</v>
      </c>
      <c r="P15" s="37">
        <f>ProgrammeData[[#This Row],[Qualification Hours]]+ProgrammeData[[#This Row],[Non-Qualification Hours]]</f>
        <v>658</v>
      </c>
      <c r="Q1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5" s="142">
        <f>ROUND(IF(ProgrammeData[[#This Row],[Funding Band]]="Band 1",ProgrammeData[[#This Row],[Total Hours]]/600,1),7)</f>
        <v>1</v>
      </c>
      <c r="S15" s="76">
        <f>IF(ProgrammeData[[#This Row],[Funding Band]]="Band 5",600,IF(ProgrammeData[[#This Row],[Funding Band]]="Band 4a",495,IF(ProgrammeData[[#This Row],[Funding Band]]="Band 4b",495,IF(ProgrammeData[[#This Row],[Funding Band]]="Band 3",405,IF(ProgrammeData[[#This Row],[Funding Band]]="Band 2",320,ProgrammeData[[#This Row],[Total Hours]])))))</f>
        <v>600</v>
      </c>
      <c r="T15" s="139" t="s">
        <v>145</v>
      </c>
      <c r="U15" s="139">
        <v>14.1</v>
      </c>
      <c r="V15" s="139" t="s">
        <v>777</v>
      </c>
      <c r="W15" s="76" t="s">
        <v>160</v>
      </c>
      <c r="X15" s="37" t="s">
        <v>536</v>
      </c>
      <c r="Y1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5" s="139">
        <f>ProgrammeData[[#This Row],[Weighting Multiplier]]*ProgrammeData[[#This Row],[Cost Weighting Factor Value]]</f>
        <v>600</v>
      </c>
      <c r="AA15" s="143">
        <v>1</v>
      </c>
      <c r="AB15" s="144">
        <f>ProgrammeData[[#This Row],[Weighting Multiplier]]*ProgrammeData[[#This Row],[Uplift Factor]]</f>
        <v>600</v>
      </c>
      <c r="AC15" s="37">
        <v>1</v>
      </c>
      <c r="AD15" s="37">
        <v>1</v>
      </c>
      <c r="AE15" s="37">
        <f>ProgrammeData[[#This Row],[English Instance]]+ProgrammeData[[#This Row],[Maths Instance]]</f>
        <v>2</v>
      </c>
      <c r="AF15" s="145" t="s">
        <v>528</v>
      </c>
      <c r="AG15" s="145" t="s">
        <v>528</v>
      </c>
      <c r="AH15" s="145" t="s">
        <v>529</v>
      </c>
      <c r="AI15" s="145" t="s">
        <v>528</v>
      </c>
      <c r="AJ15" s="145" t="s">
        <v>528</v>
      </c>
      <c r="AK15" s="145" t="s">
        <v>529</v>
      </c>
      <c r="AL15" s="139" t="s">
        <v>542</v>
      </c>
      <c r="AM15" s="139" t="s">
        <v>542</v>
      </c>
      <c r="AN15" s="139" t="s">
        <v>160</v>
      </c>
      <c r="AO15" s="139" t="s">
        <v>531</v>
      </c>
      <c r="AP15" s="146">
        <v>0.5</v>
      </c>
      <c r="AQ15" s="139">
        <v>0.33300000000000002</v>
      </c>
      <c r="AR15" s="147" t="s">
        <v>160</v>
      </c>
      <c r="AS15"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0.41649999999999998</v>
      </c>
      <c r="AT15" s="149" t="s">
        <v>160</v>
      </c>
      <c r="AU15" s="37" t="s">
        <v>67</v>
      </c>
      <c r="AV15" s="139" t="s">
        <v>67</v>
      </c>
      <c r="AW15" s="150" t="s">
        <v>534</v>
      </c>
      <c r="AX15" s="139" t="s">
        <v>67</v>
      </c>
      <c r="AY15" s="241" t="str">
        <f>IF(ISNONTEXT(VLOOKUP(ProgrammeData[[#This Row],[Student Reference]],Comments!$B$7:$C$5995,2,0)),"",VLOOKUP(ProgrammeData[[#This Row],[Student Reference]],Comments!$B$7:$C$5995,2,0))</f>
        <v/>
      </c>
    </row>
    <row r="16" spans="1:54" x14ac:dyDescent="0.4">
      <c r="A16" s="76" t="s">
        <v>787</v>
      </c>
      <c r="B16" s="77">
        <v>17</v>
      </c>
      <c r="C16" s="139" t="s">
        <v>775</v>
      </c>
      <c r="D16" s="140" t="s">
        <v>525</v>
      </c>
      <c r="E16" s="140" t="s">
        <v>776</v>
      </c>
      <c r="F16" s="76" t="s">
        <v>67</v>
      </c>
      <c r="G16" s="76" t="s">
        <v>67</v>
      </c>
      <c r="H16" s="76" t="s">
        <v>67</v>
      </c>
      <c r="I16" s="76" t="s">
        <v>160</v>
      </c>
      <c r="J16" s="37" t="s">
        <v>526</v>
      </c>
      <c r="K16" s="37" t="s">
        <v>143</v>
      </c>
      <c r="L16" s="139" t="s">
        <v>69</v>
      </c>
      <c r="M16" s="37" t="s">
        <v>124</v>
      </c>
      <c r="N16" s="37">
        <v>610</v>
      </c>
      <c r="O16" s="37">
        <v>162</v>
      </c>
      <c r="P16" s="37">
        <f>ProgrammeData[[#This Row],[Qualification Hours]]+ProgrammeData[[#This Row],[Non-Qualification Hours]]</f>
        <v>772</v>
      </c>
      <c r="Q1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6" s="142">
        <f>ROUND(IF(ProgrammeData[[#This Row],[Funding Band]]="Band 1",ProgrammeData[[#This Row],[Total Hours]]/600,1),7)</f>
        <v>1</v>
      </c>
      <c r="S16" s="76">
        <f>IF(ProgrammeData[[#This Row],[Funding Band]]="Band 5",600,IF(ProgrammeData[[#This Row],[Funding Band]]="Band 4a",495,IF(ProgrammeData[[#This Row],[Funding Band]]="Band 4b",495,IF(ProgrammeData[[#This Row],[Funding Band]]="Band 3",405,IF(ProgrammeData[[#This Row],[Funding Band]]="Band 2",320,ProgrammeData[[#This Row],[Total Hours]])))))</f>
        <v>600</v>
      </c>
      <c r="T16" s="139" t="s">
        <v>153</v>
      </c>
      <c r="U16" s="139">
        <v>3.2</v>
      </c>
      <c r="V16" s="139" t="s">
        <v>777</v>
      </c>
      <c r="W16" s="76" t="s">
        <v>160</v>
      </c>
      <c r="X16" s="37" t="s">
        <v>540</v>
      </c>
      <c r="Y1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6" s="139">
        <f>ProgrammeData[[#This Row],[Weighting Multiplier]]*ProgrammeData[[#This Row],[Cost Weighting Factor Value]]</f>
        <v>1050</v>
      </c>
      <c r="AA16" s="143">
        <v>1</v>
      </c>
      <c r="AB16" s="144">
        <f>ProgrammeData[[#This Row],[Weighting Multiplier]]*ProgrammeData[[#This Row],[Uplift Factor]]</f>
        <v>600</v>
      </c>
      <c r="AC16" s="37">
        <v>1</v>
      </c>
      <c r="AD16" s="37">
        <v>1</v>
      </c>
      <c r="AE16" s="37">
        <f>ProgrammeData[[#This Row],[English Instance]]+ProgrammeData[[#This Row],[Maths Instance]]</f>
        <v>2</v>
      </c>
      <c r="AF16" s="145">
        <v>1</v>
      </c>
      <c r="AG16" s="145">
        <v>1</v>
      </c>
      <c r="AH16" s="145">
        <v>2</v>
      </c>
      <c r="AI16" s="145" t="s">
        <v>528</v>
      </c>
      <c r="AJ16" s="145" t="s">
        <v>528</v>
      </c>
      <c r="AK16" s="145" t="s">
        <v>529</v>
      </c>
      <c r="AL16" s="139" t="s">
        <v>530</v>
      </c>
      <c r="AM16" s="139" t="s">
        <v>530</v>
      </c>
      <c r="AN16" s="139" t="s">
        <v>160</v>
      </c>
      <c r="AO16" s="139" t="s">
        <v>531</v>
      </c>
      <c r="AP16" s="146" t="s">
        <v>525</v>
      </c>
      <c r="AQ16" s="139" t="s">
        <v>525</v>
      </c>
      <c r="AR16" s="147" t="s">
        <v>525</v>
      </c>
      <c r="AS16"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6" s="149" t="s">
        <v>160</v>
      </c>
      <c r="AU16" s="37" t="s">
        <v>67</v>
      </c>
      <c r="AV16" s="139" t="s">
        <v>160</v>
      </c>
      <c r="AW16" s="150">
        <v>0</v>
      </c>
      <c r="AX16" s="139" t="s">
        <v>67</v>
      </c>
      <c r="AY16" s="241" t="str">
        <f>IF(ISNONTEXT(VLOOKUP(ProgrammeData[[#This Row],[Student Reference]],Comments!$B$7:$C$5995,2,0)),"",VLOOKUP(ProgrammeData[[#This Row],[Student Reference]],Comments!$B$7:$C$5995,2,0))</f>
        <v/>
      </c>
    </row>
    <row r="17" spans="1:51" x14ac:dyDescent="0.4">
      <c r="A17" s="76" t="s">
        <v>788</v>
      </c>
      <c r="B17" s="77">
        <v>20</v>
      </c>
      <c r="C17" s="139" t="s">
        <v>775</v>
      </c>
      <c r="D17" s="140" t="s">
        <v>525</v>
      </c>
      <c r="E17" s="140" t="s">
        <v>776</v>
      </c>
      <c r="F17" s="76" t="s">
        <v>67</v>
      </c>
      <c r="G17" s="76" t="s">
        <v>67</v>
      </c>
      <c r="H17" s="76" t="s">
        <v>160</v>
      </c>
      <c r="I17" s="76" t="s">
        <v>160</v>
      </c>
      <c r="J17" s="37" t="s">
        <v>526</v>
      </c>
      <c r="K17" s="37" t="s">
        <v>90</v>
      </c>
      <c r="L17" s="139" t="s">
        <v>107</v>
      </c>
      <c r="N17" s="37">
        <v>531</v>
      </c>
      <c r="O17" s="37">
        <v>109</v>
      </c>
      <c r="P17" s="37">
        <f>ProgrammeData[[#This Row],[Qualification Hours]]+ProgrammeData[[#This Row],[Non-Qualification Hours]]</f>
        <v>640</v>
      </c>
      <c r="Q1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7" s="142">
        <f>ROUND(IF(ProgrammeData[[#This Row],[Funding Band]]="Band 1",ProgrammeData[[#This Row],[Total Hours]]/600,1),7)</f>
        <v>1</v>
      </c>
      <c r="S17" s="76">
        <f>IF(ProgrammeData[[#This Row],[Funding Band]]="Band 5",600,IF(ProgrammeData[[#This Row],[Funding Band]]="Band 4a",495,IF(ProgrammeData[[#This Row],[Funding Band]]="Band 4b",495,IF(ProgrammeData[[#This Row],[Funding Band]]="Band 3",405,IF(ProgrammeData[[#This Row],[Funding Band]]="Band 2",320,ProgrammeData[[#This Row],[Total Hours]])))))</f>
        <v>600</v>
      </c>
      <c r="T17" s="139" t="s">
        <v>158</v>
      </c>
      <c r="U17" s="139">
        <v>6.1</v>
      </c>
      <c r="V17" s="139" t="s">
        <v>777</v>
      </c>
      <c r="W17" s="76" t="s">
        <v>160</v>
      </c>
      <c r="X17" s="37" t="s">
        <v>532</v>
      </c>
      <c r="Y1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7" s="139">
        <f>ProgrammeData[[#This Row],[Weighting Multiplier]]*ProgrammeData[[#This Row],[Cost Weighting Factor Value]]</f>
        <v>720</v>
      </c>
      <c r="AA17" s="143">
        <v>1</v>
      </c>
      <c r="AB17" s="144">
        <f>ProgrammeData[[#This Row],[Weighting Multiplier]]*ProgrammeData[[#This Row],[Uplift Factor]]</f>
        <v>600</v>
      </c>
      <c r="AC17" s="37">
        <v>1</v>
      </c>
      <c r="AD17" s="37">
        <v>1</v>
      </c>
      <c r="AE17" s="37">
        <f>ProgrammeData[[#This Row],[English Instance]]+ProgrammeData[[#This Row],[Maths Instance]]</f>
        <v>2</v>
      </c>
      <c r="AF17" s="145" t="s">
        <v>528</v>
      </c>
      <c r="AG17" s="145" t="s">
        <v>528</v>
      </c>
      <c r="AH17" s="145" t="s">
        <v>529</v>
      </c>
      <c r="AI17" s="145">
        <v>1</v>
      </c>
      <c r="AJ17" s="145">
        <v>0</v>
      </c>
      <c r="AK17" s="145">
        <v>1</v>
      </c>
      <c r="AL17" s="139" t="s">
        <v>530</v>
      </c>
      <c r="AM17" s="139" t="s">
        <v>533</v>
      </c>
      <c r="AN17" s="139" t="s">
        <v>160</v>
      </c>
      <c r="AO17" s="139" t="s">
        <v>531</v>
      </c>
      <c r="AP17" s="146" t="s">
        <v>525</v>
      </c>
      <c r="AQ17" s="139" t="s">
        <v>525</v>
      </c>
      <c r="AR17" s="147" t="s">
        <v>525</v>
      </c>
      <c r="AS17"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7" s="149" t="s">
        <v>160</v>
      </c>
      <c r="AU17" s="37" t="s">
        <v>67</v>
      </c>
      <c r="AV17" s="139" t="s">
        <v>160</v>
      </c>
      <c r="AW17" s="150">
        <v>0</v>
      </c>
      <c r="AX17" s="139" t="s">
        <v>160</v>
      </c>
      <c r="AY17" s="241" t="str">
        <f>IF(ISNONTEXT(VLOOKUP(ProgrammeData[[#This Row],[Student Reference]],Comments!$B$7:$C$5995,2,0)),"",VLOOKUP(ProgrammeData[[#This Row],[Student Reference]],Comments!$B$7:$C$5995,2,0))</f>
        <v/>
      </c>
    </row>
    <row r="18" spans="1:51" x14ac:dyDescent="0.4">
      <c r="A18" s="76" t="s">
        <v>789</v>
      </c>
      <c r="B18" s="77">
        <v>23</v>
      </c>
      <c r="C18" s="139" t="s">
        <v>775</v>
      </c>
      <c r="D18" s="140" t="s">
        <v>537</v>
      </c>
      <c r="E18" s="140" t="s">
        <v>776</v>
      </c>
      <c r="F18" s="76" t="s">
        <v>67</v>
      </c>
      <c r="G18" s="76" t="s">
        <v>67</v>
      </c>
      <c r="H18" s="76" t="s">
        <v>67</v>
      </c>
      <c r="I18" s="76" t="s">
        <v>160</v>
      </c>
      <c r="J18" s="37" t="s">
        <v>526</v>
      </c>
      <c r="K18" s="37" t="s">
        <v>162</v>
      </c>
      <c r="L18" s="139" t="s">
        <v>69</v>
      </c>
      <c r="M18" s="37" t="s">
        <v>69</v>
      </c>
      <c r="N18" s="37">
        <v>112</v>
      </c>
      <c r="O18" s="37">
        <v>0</v>
      </c>
      <c r="P18" s="37">
        <f>ProgrammeData[[#This Row],[Qualification Hours]]+ProgrammeData[[#This Row],[Non-Qualification Hours]]</f>
        <v>112</v>
      </c>
      <c r="Q1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18" s="142">
        <f>ROUND(IF(ProgrammeData[[#This Row],[Funding Band]]="Band 1",ProgrammeData[[#This Row],[Total Hours]]/600,1),7)</f>
        <v>0.18666669999999999</v>
      </c>
      <c r="S18" s="76">
        <f>IF(ProgrammeData[[#This Row],[Funding Band]]="Band 5",600,IF(ProgrammeData[[#This Row],[Funding Band]]="Band 4a",495,IF(ProgrammeData[[#This Row],[Funding Band]]="Band 4b",495,IF(ProgrammeData[[#This Row],[Funding Band]]="Band 3",405,IF(ProgrammeData[[#This Row],[Funding Band]]="Band 2",320,ProgrammeData[[#This Row],[Total Hours]])))))</f>
        <v>112</v>
      </c>
      <c r="T18" s="139" t="s">
        <v>137</v>
      </c>
      <c r="U18" s="139">
        <v>14.1</v>
      </c>
      <c r="V18" s="139" t="s">
        <v>777</v>
      </c>
      <c r="W18" s="76" t="s">
        <v>160</v>
      </c>
      <c r="X18" s="37" t="s">
        <v>536</v>
      </c>
      <c r="Y1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8" s="139">
        <f>ProgrammeData[[#This Row],[Weighting Multiplier]]*ProgrammeData[[#This Row],[Cost Weighting Factor Value]]</f>
        <v>112</v>
      </c>
      <c r="AA18" s="143">
        <v>1</v>
      </c>
      <c r="AB18" s="144">
        <f>ProgrammeData[[#This Row],[Weighting Multiplier]]*ProgrammeData[[#This Row],[Uplift Factor]]</f>
        <v>112</v>
      </c>
      <c r="AC18" s="37">
        <v>1</v>
      </c>
      <c r="AD18" s="37">
        <v>1</v>
      </c>
      <c r="AE18" s="37">
        <f>ProgrammeData[[#This Row],[English Instance]]+ProgrammeData[[#This Row],[Maths Instance]]</f>
        <v>2</v>
      </c>
      <c r="AF18" s="145" t="s">
        <v>528</v>
      </c>
      <c r="AG18" s="145" t="s">
        <v>528</v>
      </c>
      <c r="AH18" s="145" t="s">
        <v>529</v>
      </c>
      <c r="AI18" s="145" t="s">
        <v>528</v>
      </c>
      <c r="AJ18" s="145" t="s">
        <v>528</v>
      </c>
      <c r="AK18" s="145" t="s">
        <v>529</v>
      </c>
      <c r="AL18" s="139" t="s">
        <v>539</v>
      </c>
      <c r="AM18" s="139" t="s">
        <v>539</v>
      </c>
      <c r="AN18" s="139" t="s">
        <v>160</v>
      </c>
      <c r="AO18" s="139" t="s">
        <v>531</v>
      </c>
      <c r="AP18" s="146">
        <v>0</v>
      </c>
      <c r="AQ18" s="139">
        <v>0</v>
      </c>
      <c r="AR18" s="147" t="s">
        <v>67</v>
      </c>
      <c r="AS18"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8" s="149" t="s">
        <v>160</v>
      </c>
      <c r="AU18" s="37" t="s">
        <v>67</v>
      </c>
      <c r="AV18" s="139" t="s">
        <v>67</v>
      </c>
      <c r="AW18" s="150" t="s">
        <v>534</v>
      </c>
      <c r="AX18" s="139" t="s">
        <v>67</v>
      </c>
      <c r="AY18" s="241" t="str">
        <f>IF(ISNONTEXT(VLOOKUP(ProgrammeData[[#This Row],[Student Reference]],Comments!$B$7:$C$5995,2,0)),"",VLOOKUP(ProgrammeData[[#This Row],[Student Reference]],Comments!$B$7:$C$5995,2,0))</f>
        <v/>
      </c>
    </row>
    <row r="19" spans="1:51" x14ac:dyDescent="0.4">
      <c r="A19" s="76" t="s">
        <v>790</v>
      </c>
      <c r="B19" s="77">
        <v>23</v>
      </c>
      <c r="C19" s="139" t="s">
        <v>775</v>
      </c>
      <c r="D19" s="140" t="s">
        <v>537</v>
      </c>
      <c r="E19" s="140" t="s">
        <v>776</v>
      </c>
      <c r="F19" s="76" t="s">
        <v>67</v>
      </c>
      <c r="G19" s="76" t="s">
        <v>67</v>
      </c>
      <c r="H19" s="76" t="s">
        <v>67</v>
      </c>
      <c r="I19" s="76" t="s">
        <v>160</v>
      </c>
      <c r="J19" s="37" t="s">
        <v>526</v>
      </c>
      <c r="K19" s="37" t="s">
        <v>139</v>
      </c>
      <c r="L19" s="139" t="s">
        <v>69</v>
      </c>
      <c r="M19" s="37" t="s">
        <v>163</v>
      </c>
      <c r="N19" s="37">
        <v>116</v>
      </c>
      <c r="O19" s="37">
        <v>0</v>
      </c>
      <c r="P19" s="37">
        <f>ProgrammeData[[#This Row],[Qualification Hours]]+ProgrammeData[[#This Row],[Non-Qualification Hours]]</f>
        <v>116</v>
      </c>
      <c r="Q1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19" s="142">
        <f>ROUND(IF(ProgrammeData[[#This Row],[Funding Band]]="Band 1",ProgrammeData[[#This Row],[Total Hours]]/600,1),7)</f>
        <v>0.19333330000000001</v>
      </c>
      <c r="S19" s="76">
        <f>IF(ProgrammeData[[#This Row],[Funding Band]]="Band 5",600,IF(ProgrammeData[[#This Row],[Funding Band]]="Band 4a",495,IF(ProgrammeData[[#This Row],[Funding Band]]="Band 4b",495,IF(ProgrammeData[[#This Row],[Funding Band]]="Band 3",405,IF(ProgrammeData[[#This Row],[Funding Band]]="Band 2",320,ProgrammeData[[#This Row],[Total Hours]])))))</f>
        <v>116</v>
      </c>
      <c r="T19" s="139" t="s">
        <v>137</v>
      </c>
      <c r="U19" s="139">
        <v>14.1</v>
      </c>
      <c r="V19" s="139" t="s">
        <v>777</v>
      </c>
      <c r="W19" s="76" t="s">
        <v>160</v>
      </c>
      <c r="X19" s="37" t="s">
        <v>536</v>
      </c>
      <c r="Y1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9" s="139">
        <f>ProgrammeData[[#This Row],[Weighting Multiplier]]*ProgrammeData[[#This Row],[Cost Weighting Factor Value]]</f>
        <v>116</v>
      </c>
      <c r="AA19" s="143">
        <v>1</v>
      </c>
      <c r="AB19" s="144">
        <f>ProgrammeData[[#This Row],[Weighting Multiplier]]*ProgrammeData[[#This Row],[Uplift Factor]]</f>
        <v>116</v>
      </c>
      <c r="AC19" s="37">
        <v>1</v>
      </c>
      <c r="AD19" s="37">
        <v>1</v>
      </c>
      <c r="AE19" s="37">
        <f>ProgrammeData[[#This Row],[English Instance]]+ProgrammeData[[#This Row],[Maths Instance]]</f>
        <v>2</v>
      </c>
      <c r="AF19" s="145" t="s">
        <v>528</v>
      </c>
      <c r="AG19" s="145" t="s">
        <v>528</v>
      </c>
      <c r="AH19" s="145" t="s">
        <v>529</v>
      </c>
      <c r="AI19" s="145" t="s">
        <v>528</v>
      </c>
      <c r="AJ19" s="145" t="s">
        <v>528</v>
      </c>
      <c r="AK19" s="145" t="s">
        <v>529</v>
      </c>
      <c r="AL19" s="139" t="s">
        <v>539</v>
      </c>
      <c r="AM19" s="139" t="s">
        <v>539</v>
      </c>
      <c r="AN19" s="139" t="s">
        <v>160</v>
      </c>
      <c r="AO19" s="139" t="s">
        <v>531</v>
      </c>
      <c r="AP19" s="146">
        <v>0.5</v>
      </c>
      <c r="AQ19" s="139">
        <v>0.16700000000000001</v>
      </c>
      <c r="AR19" s="147" t="s">
        <v>67</v>
      </c>
      <c r="AS19"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0.66700000000000004</v>
      </c>
      <c r="AT19" s="149" t="s">
        <v>160</v>
      </c>
      <c r="AU19" s="37" t="s">
        <v>67</v>
      </c>
      <c r="AV19" s="139" t="s">
        <v>67</v>
      </c>
      <c r="AW19" s="150" t="s">
        <v>534</v>
      </c>
      <c r="AX19" s="139" t="s">
        <v>67</v>
      </c>
      <c r="AY19" s="241" t="str">
        <f>IF(ISNONTEXT(VLOOKUP(ProgrammeData[[#This Row],[Student Reference]],Comments!$B$7:$C$5995,2,0)),"",VLOOKUP(ProgrammeData[[#This Row],[Student Reference]],Comments!$B$7:$C$5995,2,0))</f>
        <v/>
      </c>
    </row>
    <row r="20" spans="1:51" x14ac:dyDescent="0.4">
      <c r="A20" s="76" t="s">
        <v>791</v>
      </c>
      <c r="B20" s="77">
        <v>17</v>
      </c>
      <c r="C20" s="139" t="s">
        <v>775</v>
      </c>
      <c r="D20" s="140" t="s">
        <v>525</v>
      </c>
      <c r="E20" s="140" t="s">
        <v>776</v>
      </c>
      <c r="F20" s="76" t="s">
        <v>67</v>
      </c>
      <c r="G20" s="76" t="s">
        <v>67</v>
      </c>
      <c r="H20" s="76" t="s">
        <v>67</v>
      </c>
      <c r="I20" s="76" t="s">
        <v>160</v>
      </c>
      <c r="J20" s="37" t="s">
        <v>526</v>
      </c>
      <c r="K20" s="37" t="s">
        <v>90</v>
      </c>
      <c r="L20" s="139" t="s">
        <v>69</v>
      </c>
      <c r="M20" s="37" t="s">
        <v>166</v>
      </c>
      <c r="N20" s="37">
        <v>551</v>
      </c>
      <c r="O20" s="37">
        <v>152</v>
      </c>
      <c r="P20" s="37">
        <f>ProgrammeData[[#This Row],[Qualification Hours]]+ProgrammeData[[#This Row],[Non-Qualification Hours]]</f>
        <v>703</v>
      </c>
      <c r="Q2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20" s="142">
        <f>ROUND(IF(ProgrammeData[[#This Row],[Funding Band]]="Band 1",ProgrammeData[[#This Row],[Total Hours]]/600,1),7)</f>
        <v>1</v>
      </c>
      <c r="S20" s="76">
        <f>IF(ProgrammeData[[#This Row],[Funding Band]]="Band 5",600,IF(ProgrammeData[[#This Row],[Funding Band]]="Band 4a",495,IF(ProgrammeData[[#This Row],[Funding Band]]="Band 4b",495,IF(ProgrammeData[[#This Row],[Funding Band]]="Band 3",405,IF(ProgrammeData[[#This Row],[Funding Band]]="Band 2",320,ProgrammeData[[#This Row],[Total Hours]])))))</f>
        <v>600</v>
      </c>
      <c r="T20" s="139" t="s">
        <v>164</v>
      </c>
      <c r="U20" s="139">
        <v>3.3</v>
      </c>
      <c r="V20" s="139" t="s">
        <v>777</v>
      </c>
      <c r="W20" s="76" t="s">
        <v>160</v>
      </c>
      <c r="X20" s="37" t="s">
        <v>540</v>
      </c>
      <c r="Y2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20" s="139">
        <f>ProgrammeData[[#This Row],[Weighting Multiplier]]*ProgrammeData[[#This Row],[Cost Weighting Factor Value]]</f>
        <v>1050</v>
      </c>
      <c r="AA20" s="143">
        <v>1</v>
      </c>
      <c r="AB20" s="144">
        <f>ProgrammeData[[#This Row],[Weighting Multiplier]]*ProgrammeData[[#This Row],[Uplift Factor]]</f>
        <v>600</v>
      </c>
      <c r="AC20" s="37">
        <v>0</v>
      </c>
      <c r="AD20" s="37">
        <v>0</v>
      </c>
      <c r="AE20" s="37">
        <f>ProgrammeData[[#This Row],[English Instance]]+ProgrammeData[[#This Row],[Maths Instance]]</f>
        <v>0</v>
      </c>
      <c r="AF20" s="145">
        <v>0</v>
      </c>
      <c r="AG20" s="145">
        <v>0</v>
      </c>
      <c r="AH20" s="145">
        <v>0</v>
      </c>
      <c r="AI20" s="145" t="s">
        <v>528</v>
      </c>
      <c r="AJ20" s="145" t="s">
        <v>528</v>
      </c>
      <c r="AK20" s="145" t="s">
        <v>529</v>
      </c>
      <c r="AL20" s="139" t="s">
        <v>533</v>
      </c>
      <c r="AM20" s="139" t="s">
        <v>533</v>
      </c>
      <c r="AN20" s="139" t="s">
        <v>160</v>
      </c>
      <c r="AO20" s="139" t="s">
        <v>531</v>
      </c>
      <c r="AP20" s="146" t="s">
        <v>525</v>
      </c>
      <c r="AQ20" s="139" t="s">
        <v>525</v>
      </c>
      <c r="AR20" s="147" t="s">
        <v>525</v>
      </c>
      <c r="AS2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20" s="149" t="s">
        <v>160</v>
      </c>
      <c r="AU20" s="37" t="s">
        <v>160</v>
      </c>
      <c r="AV20" s="139" t="s">
        <v>160</v>
      </c>
      <c r="AW20" s="150">
        <v>0</v>
      </c>
      <c r="AX20" s="139" t="s">
        <v>67</v>
      </c>
      <c r="AY20" s="241" t="str">
        <f>IF(ISNONTEXT(VLOOKUP(ProgrammeData[[#This Row],[Student Reference]],Comments!$B$7:$C$5995,2,0)),"",VLOOKUP(ProgrammeData[[#This Row],[Student Reference]],Comments!$B$7:$C$5995,2,0))</f>
        <v/>
      </c>
    </row>
    <row r="21" spans="1:51" x14ac:dyDescent="0.4">
      <c r="A21" s="76" t="s">
        <v>792</v>
      </c>
      <c r="B21" s="77">
        <v>19</v>
      </c>
      <c r="C21" s="139" t="s">
        <v>775</v>
      </c>
      <c r="D21" s="140" t="s">
        <v>537</v>
      </c>
      <c r="E21" s="140" t="s">
        <v>776</v>
      </c>
      <c r="F21" s="76" t="s">
        <v>67</v>
      </c>
      <c r="G21" s="76" t="s">
        <v>67</v>
      </c>
      <c r="H21" s="76" t="s">
        <v>67</v>
      </c>
      <c r="I21" s="76" t="s">
        <v>67</v>
      </c>
      <c r="J21" s="37" t="s">
        <v>526</v>
      </c>
      <c r="K21" s="37" t="s">
        <v>143</v>
      </c>
      <c r="L21" s="139" t="s">
        <v>69</v>
      </c>
      <c r="M21" s="37" t="s">
        <v>169</v>
      </c>
      <c r="N21" s="37">
        <v>0</v>
      </c>
      <c r="O21" s="37">
        <v>1</v>
      </c>
      <c r="P21" s="37">
        <f>ProgrammeData[[#This Row],[Qualification Hours]]+ProgrammeData[[#This Row],[Non-Qualification Hours]]</f>
        <v>1</v>
      </c>
      <c r="Q2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21" s="142">
        <f>ROUND(IF(ProgrammeData[[#This Row],[Funding Band]]="Band 1",ProgrammeData[[#This Row],[Total Hours]]/600,1),7)</f>
        <v>1.6666999999999999E-3</v>
      </c>
      <c r="S21" s="76">
        <f>IF(ProgrammeData[[#This Row],[Funding Band]]="Band 5",600,IF(ProgrammeData[[#This Row],[Funding Band]]="Band 4a",495,IF(ProgrammeData[[#This Row],[Funding Band]]="Band 4b",495,IF(ProgrammeData[[#This Row],[Funding Band]]="Band 3",405,IF(ProgrammeData[[#This Row],[Funding Band]]="Band 2",320,ProgrammeData[[#This Row],[Total Hours]])))))</f>
        <v>1</v>
      </c>
      <c r="T21" s="139" t="s">
        <v>167</v>
      </c>
      <c r="U21" s="139">
        <v>9.1</v>
      </c>
      <c r="V21" s="139" t="s">
        <v>777</v>
      </c>
      <c r="W21" s="76" t="s">
        <v>67</v>
      </c>
      <c r="X21" s="37" t="s">
        <v>532</v>
      </c>
      <c r="Y2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21" s="139">
        <f>ProgrammeData[[#This Row],[Weighting Multiplier]]*ProgrammeData[[#This Row],[Cost Weighting Factor Value]]</f>
        <v>1.2</v>
      </c>
      <c r="AA21" s="143">
        <v>1</v>
      </c>
      <c r="AB21" s="144">
        <f>ProgrammeData[[#This Row],[Weighting Multiplier]]*ProgrammeData[[#This Row],[Uplift Factor]]</f>
        <v>1</v>
      </c>
      <c r="AC21" s="37">
        <v>1</v>
      </c>
      <c r="AD21" s="37">
        <v>0</v>
      </c>
      <c r="AE21" s="37">
        <f>ProgrammeData[[#This Row],[English Instance]]+ProgrammeData[[#This Row],[Maths Instance]]</f>
        <v>1</v>
      </c>
      <c r="AF21" s="145" t="s">
        <v>528</v>
      </c>
      <c r="AG21" s="145" t="s">
        <v>528</v>
      </c>
      <c r="AH21" s="145" t="s">
        <v>538</v>
      </c>
      <c r="AI21" s="145" t="s">
        <v>528</v>
      </c>
      <c r="AJ21" s="145" t="s">
        <v>528</v>
      </c>
      <c r="AK21" s="145" t="s">
        <v>538</v>
      </c>
      <c r="AL21" s="139" t="s">
        <v>539</v>
      </c>
      <c r="AM21" s="139" t="s">
        <v>539</v>
      </c>
      <c r="AN21" s="139" t="s">
        <v>541</v>
      </c>
      <c r="AO21" s="139" t="s">
        <v>531</v>
      </c>
      <c r="AP21" s="146">
        <v>0.5</v>
      </c>
      <c r="AQ21" s="139">
        <v>0.33300000000000002</v>
      </c>
      <c r="AR21" s="147" t="s">
        <v>67</v>
      </c>
      <c r="AS21"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0.83299999999999996</v>
      </c>
      <c r="AT21" s="149" t="s">
        <v>160</v>
      </c>
      <c r="AU21" s="37" t="s">
        <v>67</v>
      </c>
      <c r="AV21" s="139" t="s">
        <v>67</v>
      </c>
      <c r="AW21" s="150" t="s">
        <v>534</v>
      </c>
      <c r="AX21" s="139" t="s">
        <v>67</v>
      </c>
      <c r="AY21" s="241" t="str">
        <f>IF(ISNONTEXT(VLOOKUP(ProgrammeData[[#This Row],[Student Reference]],Comments!$B$7:$C$5995,2,0)),"",VLOOKUP(ProgrammeData[[#This Row],[Student Reference]],Comments!$B$7:$C$5995,2,0))</f>
        <v/>
      </c>
    </row>
    <row r="22" spans="1:51" x14ac:dyDescent="0.4">
      <c r="A22" s="76" t="s">
        <v>793</v>
      </c>
      <c r="B22" s="77">
        <v>17</v>
      </c>
      <c r="C22" s="139" t="s">
        <v>775</v>
      </c>
      <c r="D22" s="140" t="s">
        <v>525</v>
      </c>
      <c r="E22" s="140" t="s">
        <v>776</v>
      </c>
      <c r="F22" s="76" t="s">
        <v>67</v>
      </c>
      <c r="G22" s="76" t="s">
        <v>67</v>
      </c>
      <c r="H22" s="76" t="s">
        <v>67</v>
      </c>
      <c r="I22" s="76" t="s">
        <v>160</v>
      </c>
      <c r="J22" s="37" t="s">
        <v>526</v>
      </c>
      <c r="K22" s="37" t="s">
        <v>143</v>
      </c>
      <c r="L22" s="139" t="s">
        <v>69</v>
      </c>
      <c r="M22" s="37" t="s">
        <v>69</v>
      </c>
      <c r="N22" s="37">
        <v>544</v>
      </c>
      <c r="O22" s="37">
        <v>146</v>
      </c>
      <c r="P22" s="37">
        <f>ProgrammeData[[#This Row],[Qualification Hours]]+ProgrammeData[[#This Row],[Non-Qualification Hours]]</f>
        <v>690</v>
      </c>
      <c r="Q2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22" s="142">
        <f>ROUND(IF(ProgrammeData[[#This Row],[Funding Band]]="Band 1",ProgrammeData[[#This Row],[Total Hours]]/600,1),7)</f>
        <v>1</v>
      </c>
      <c r="S22" s="76">
        <f>IF(ProgrammeData[[#This Row],[Funding Band]]="Band 5",600,IF(ProgrammeData[[#This Row],[Funding Band]]="Band 4a",495,IF(ProgrammeData[[#This Row],[Funding Band]]="Band 4b",495,IF(ProgrammeData[[#This Row],[Funding Band]]="Band 3",405,IF(ProgrammeData[[#This Row],[Funding Band]]="Band 2",320,ProgrammeData[[#This Row],[Total Hours]])))))</f>
        <v>600</v>
      </c>
      <c r="T22" s="139" t="s">
        <v>174</v>
      </c>
      <c r="U22" s="139">
        <v>3.3</v>
      </c>
      <c r="V22" s="139" t="s">
        <v>777</v>
      </c>
      <c r="W22" s="76" t="s">
        <v>160</v>
      </c>
      <c r="X22" s="37" t="s">
        <v>540</v>
      </c>
      <c r="Y2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22" s="139">
        <f>ProgrammeData[[#This Row],[Weighting Multiplier]]*ProgrammeData[[#This Row],[Cost Weighting Factor Value]]</f>
        <v>1050</v>
      </c>
      <c r="AA22" s="143">
        <v>1</v>
      </c>
      <c r="AB22" s="144">
        <f>ProgrammeData[[#This Row],[Weighting Multiplier]]*ProgrammeData[[#This Row],[Uplift Factor]]</f>
        <v>600</v>
      </c>
      <c r="AC22" s="37">
        <v>0</v>
      </c>
      <c r="AD22" s="37">
        <v>0</v>
      </c>
      <c r="AE22" s="37">
        <f>ProgrammeData[[#This Row],[English Instance]]+ProgrammeData[[#This Row],[Maths Instance]]</f>
        <v>0</v>
      </c>
      <c r="AF22" s="145">
        <v>0</v>
      </c>
      <c r="AG22" s="145">
        <v>0</v>
      </c>
      <c r="AH22" s="145">
        <v>0</v>
      </c>
      <c r="AI22" s="145" t="s">
        <v>528</v>
      </c>
      <c r="AJ22" s="145" t="s">
        <v>528</v>
      </c>
      <c r="AK22" s="145" t="s">
        <v>529</v>
      </c>
      <c r="AL22" s="139" t="s">
        <v>533</v>
      </c>
      <c r="AM22" s="139" t="s">
        <v>543</v>
      </c>
      <c r="AN22" s="139" t="s">
        <v>160</v>
      </c>
      <c r="AO22" s="139" t="s">
        <v>531</v>
      </c>
      <c r="AP22" s="146" t="s">
        <v>525</v>
      </c>
      <c r="AQ22" s="139" t="s">
        <v>525</v>
      </c>
      <c r="AR22" s="147" t="s">
        <v>525</v>
      </c>
      <c r="AS22"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22" s="149" t="s">
        <v>160</v>
      </c>
      <c r="AU22" s="37" t="s">
        <v>67</v>
      </c>
      <c r="AV22" s="139" t="s">
        <v>160</v>
      </c>
      <c r="AW22" s="150">
        <v>0</v>
      </c>
      <c r="AX22" s="139" t="s">
        <v>67</v>
      </c>
      <c r="AY22" s="241" t="str">
        <f>IF(ISNONTEXT(VLOOKUP(ProgrammeData[[#This Row],[Student Reference]],Comments!$B$7:$C$5995,2,0)),"",VLOOKUP(ProgrammeData[[#This Row],[Student Reference]],Comments!$B$7:$C$5995,2,0))</f>
        <v/>
      </c>
    </row>
    <row r="23" spans="1:51" x14ac:dyDescent="0.4">
      <c r="A23" s="76" t="s">
        <v>794</v>
      </c>
      <c r="B23" s="77">
        <v>19</v>
      </c>
      <c r="C23" s="139" t="s">
        <v>775</v>
      </c>
      <c r="D23" s="140" t="s">
        <v>525</v>
      </c>
      <c r="E23" s="140" t="s">
        <v>776</v>
      </c>
      <c r="F23" s="76" t="s">
        <v>67</v>
      </c>
      <c r="G23" s="76" t="s">
        <v>67</v>
      </c>
      <c r="H23" s="76" t="s">
        <v>67</v>
      </c>
      <c r="I23" s="76" t="s">
        <v>160</v>
      </c>
      <c r="J23" s="37" t="s">
        <v>526</v>
      </c>
      <c r="K23" s="37" t="s">
        <v>143</v>
      </c>
      <c r="L23" s="139" t="s">
        <v>69</v>
      </c>
      <c r="M23" s="37" t="s">
        <v>179</v>
      </c>
      <c r="N23" s="37">
        <v>564</v>
      </c>
      <c r="O23" s="37">
        <v>168</v>
      </c>
      <c r="P23" s="37">
        <f>ProgrammeData[[#This Row],[Qualification Hours]]+ProgrammeData[[#This Row],[Non-Qualification Hours]]</f>
        <v>732</v>
      </c>
      <c r="Q2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23" s="142">
        <f>ROUND(IF(ProgrammeData[[#This Row],[Funding Band]]="Band 1",ProgrammeData[[#This Row],[Total Hours]]/600,1),7)</f>
        <v>1</v>
      </c>
      <c r="S23" s="76">
        <f>IF(ProgrammeData[[#This Row],[Funding Band]]="Band 5",600,IF(ProgrammeData[[#This Row],[Funding Band]]="Band 4a",495,IF(ProgrammeData[[#This Row],[Funding Band]]="Band 4b",495,IF(ProgrammeData[[#This Row],[Funding Band]]="Band 3",405,IF(ProgrammeData[[#This Row],[Funding Band]]="Band 2",320,ProgrammeData[[#This Row],[Total Hours]])))))</f>
        <v>495</v>
      </c>
      <c r="T23" s="139" t="s">
        <v>177</v>
      </c>
      <c r="U23" s="139">
        <v>1.5</v>
      </c>
      <c r="V23" s="139" t="s">
        <v>777</v>
      </c>
      <c r="W23" s="76" t="s">
        <v>67</v>
      </c>
      <c r="X23" s="37" t="s">
        <v>536</v>
      </c>
      <c r="Y2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23" s="139">
        <f>ProgrammeData[[#This Row],[Weighting Multiplier]]*ProgrammeData[[#This Row],[Cost Weighting Factor Value]]</f>
        <v>495</v>
      </c>
      <c r="AA23" s="143">
        <v>1</v>
      </c>
      <c r="AB23" s="144">
        <f>ProgrammeData[[#This Row],[Weighting Multiplier]]*ProgrammeData[[#This Row],[Uplift Factor]]</f>
        <v>495</v>
      </c>
      <c r="AC23" s="37">
        <v>0</v>
      </c>
      <c r="AD23" s="37">
        <v>1</v>
      </c>
      <c r="AE23" s="37">
        <f>ProgrammeData[[#This Row],[English Instance]]+ProgrammeData[[#This Row],[Maths Instance]]</f>
        <v>1</v>
      </c>
      <c r="AF23" s="145" t="s">
        <v>528</v>
      </c>
      <c r="AG23" s="145" t="s">
        <v>528</v>
      </c>
      <c r="AH23" s="145" t="s">
        <v>538</v>
      </c>
      <c r="AI23" s="145" t="s">
        <v>528</v>
      </c>
      <c r="AJ23" s="145" t="s">
        <v>528</v>
      </c>
      <c r="AK23" s="145" t="s">
        <v>538</v>
      </c>
      <c r="AL23" s="139" t="s">
        <v>533</v>
      </c>
      <c r="AM23" s="139" t="s">
        <v>530</v>
      </c>
      <c r="AN23" s="139" t="s">
        <v>541</v>
      </c>
      <c r="AO23" s="139" t="s">
        <v>531</v>
      </c>
      <c r="AP23" s="146" t="s">
        <v>525</v>
      </c>
      <c r="AQ23" s="139" t="s">
        <v>525</v>
      </c>
      <c r="AR23" s="147" t="s">
        <v>525</v>
      </c>
      <c r="AS23"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23" s="149" t="s">
        <v>160</v>
      </c>
      <c r="AU23" s="37" t="s">
        <v>67</v>
      </c>
      <c r="AV23" s="139" t="s">
        <v>160</v>
      </c>
      <c r="AW23" s="150">
        <v>0</v>
      </c>
      <c r="AX23" s="139" t="s">
        <v>67</v>
      </c>
      <c r="AY23" s="241" t="str">
        <f>IF(ISNONTEXT(VLOOKUP(ProgrammeData[[#This Row],[Student Reference]],Comments!$B$7:$C$5995,2,0)),"",VLOOKUP(ProgrammeData[[#This Row],[Student Reference]],Comments!$B$7:$C$5995,2,0))</f>
        <v/>
      </c>
    </row>
    <row r="24" spans="1:51" x14ac:dyDescent="0.4">
      <c r="A24" s="76" t="s">
        <v>795</v>
      </c>
      <c r="B24" s="77">
        <v>19</v>
      </c>
      <c r="C24" s="139" t="s">
        <v>775</v>
      </c>
      <c r="D24" s="140" t="s">
        <v>525</v>
      </c>
      <c r="E24" s="140" t="s">
        <v>776</v>
      </c>
      <c r="F24" s="76" t="s">
        <v>67</v>
      </c>
      <c r="G24" s="76" t="s">
        <v>67</v>
      </c>
      <c r="H24" s="76" t="s">
        <v>67</v>
      </c>
      <c r="I24" s="76" t="s">
        <v>160</v>
      </c>
      <c r="J24" s="37" t="s">
        <v>544</v>
      </c>
      <c r="K24" s="37" t="s">
        <v>182</v>
      </c>
      <c r="L24" s="139" t="s">
        <v>183</v>
      </c>
      <c r="M24" s="37" t="s">
        <v>183</v>
      </c>
      <c r="N24" s="37">
        <v>86</v>
      </c>
      <c r="O24" s="37">
        <v>345</v>
      </c>
      <c r="P24" s="37">
        <f>ProgrammeData[[#This Row],[Qualification Hours]]+ProgrammeData[[#This Row],[Non-Qualification Hours]]</f>
        <v>431</v>
      </c>
      <c r="Q2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3</v>
      </c>
      <c r="R24" s="142">
        <f>ROUND(IF(ProgrammeData[[#This Row],[Funding Band]]="Band 1",ProgrammeData[[#This Row],[Total Hours]]/600,1),7)</f>
        <v>1</v>
      </c>
      <c r="S24" s="76">
        <f>IF(ProgrammeData[[#This Row],[Funding Band]]="Band 5",600,IF(ProgrammeData[[#This Row],[Funding Band]]="Band 4a",495,IF(ProgrammeData[[#This Row],[Funding Band]]="Band 4b",495,IF(ProgrammeData[[#This Row],[Funding Band]]="Band 3",405,IF(ProgrammeData[[#This Row],[Funding Band]]="Band 2",320,ProgrammeData[[#This Row],[Total Hours]])))))</f>
        <v>405</v>
      </c>
      <c r="T24" s="139" t="s">
        <v>98</v>
      </c>
      <c r="U24" s="139">
        <v>14.2</v>
      </c>
      <c r="V24" s="139" t="s">
        <v>777</v>
      </c>
      <c r="W24" s="76" t="s">
        <v>160</v>
      </c>
      <c r="X24" s="37" t="s">
        <v>536</v>
      </c>
      <c r="Y2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24" s="139">
        <f>ProgrammeData[[#This Row],[Weighting Multiplier]]*ProgrammeData[[#This Row],[Cost Weighting Factor Value]]</f>
        <v>405</v>
      </c>
      <c r="AA24" s="143">
        <v>1</v>
      </c>
      <c r="AB24" s="144">
        <f>ProgrammeData[[#This Row],[Weighting Multiplier]]*ProgrammeData[[#This Row],[Uplift Factor]]</f>
        <v>405</v>
      </c>
      <c r="AC24" s="37">
        <v>1</v>
      </c>
      <c r="AD24" s="37">
        <v>1</v>
      </c>
      <c r="AE24" s="37">
        <f>ProgrammeData[[#This Row],[English Instance]]+ProgrammeData[[#This Row],[Maths Instance]]</f>
        <v>2</v>
      </c>
      <c r="AF24" s="145" t="s">
        <v>528</v>
      </c>
      <c r="AG24" s="145" t="s">
        <v>528</v>
      </c>
      <c r="AH24" s="145" t="s">
        <v>529</v>
      </c>
      <c r="AI24" s="145" t="s">
        <v>528</v>
      </c>
      <c r="AJ24" s="145" t="s">
        <v>528</v>
      </c>
      <c r="AK24" s="145" t="s">
        <v>529</v>
      </c>
      <c r="AL24" s="139" t="s">
        <v>545</v>
      </c>
      <c r="AM24" s="139" t="s">
        <v>545</v>
      </c>
      <c r="AN24" s="139" t="s">
        <v>541</v>
      </c>
      <c r="AO24" s="139" t="s">
        <v>531</v>
      </c>
      <c r="AP24" s="146" t="s">
        <v>525</v>
      </c>
      <c r="AQ24" s="139" t="s">
        <v>525</v>
      </c>
      <c r="AR24" s="147" t="s">
        <v>525</v>
      </c>
      <c r="AS24"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24" s="149" t="s">
        <v>160</v>
      </c>
      <c r="AU24" s="37" t="s">
        <v>67</v>
      </c>
      <c r="AV24" s="139" t="s">
        <v>67</v>
      </c>
      <c r="AW24" s="150" t="s">
        <v>534</v>
      </c>
      <c r="AX24" s="139" t="s">
        <v>67</v>
      </c>
      <c r="AY24" s="241" t="str">
        <f>IF(ISNONTEXT(VLOOKUP(ProgrammeData[[#This Row],[Student Reference]],Comments!$B$7:$C$5995,2,0)),"",VLOOKUP(ProgrammeData[[#This Row],[Student Reference]],Comments!$B$7:$C$5995,2,0))</f>
        <v/>
      </c>
    </row>
    <row r="25" spans="1:51" x14ac:dyDescent="0.4">
      <c r="A25" s="76" t="s">
        <v>796</v>
      </c>
      <c r="B25" s="77">
        <v>19</v>
      </c>
      <c r="C25" s="139" t="s">
        <v>775</v>
      </c>
      <c r="D25" s="140" t="s">
        <v>537</v>
      </c>
      <c r="E25" s="140" t="s">
        <v>776</v>
      </c>
      <c r="F25" s="76" t="s">
        <v>67</v>
      </c>
      <c r="G25" s="76" t="s">
        <v>67</v>
      </c>
      <c r="H25" s="76" t="s">
        <v>67</v>
      </c>
      <c r="I25" s="76" t="s">
        <v>67</v>
      </c>
      <c r="J25" s="37" t="s">
        <v>526</v>
      </c>
      <c r="K25" s="37" t="s">
        <v>189</v>
      </c>
      <c r="L25" s="139" t="s">
        <v>190</v>
      </c>
      <c r="M25" s="37" t="s">
        <v>191</v>
      </c>
      <c r="N25" s="37">
        <v>567</v>
      </c>
      <c r="O25" s="37">
        <v>143</v>
      </c>
      <c r="P25" s="37">
        <f>ProgrammeData[[#This Row],[Qualification Hours]]+ProgrammeData[[#This Row],[Non-Qualification Hours]]</f>
        <v>710</v>
      </c>
      <c r="Q2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25" s="142">
        <f>ROUND(IF(ProgrammeData[[#This Row],[Funding Band]]="Band 1",ProgrammeData[[#This Row],[Total Hours]]/600,1),7)</f>
        <v>1</v>
      </c>
      <c r="S25" s="76">
        <f>IF(ProgrammeData[[#This Row],[Funding Band]]="Band 5",600,IF(ProgrammeData[[#This Row],[Funding Band]]="Band 4a",495,IF(ProgrammeData[[#This Row],[Funding Band]]="Band 4b",495,IF(ProgrammeData[[#This Row],[Funding Band]]="Band 3",405,IF(ProgrammeData[[#This Row],[Funding Band]]="Band 2",320,ProgrammeData[[#This Row],[Total Hours]])))))</f>
        <v>495</v>
      </c>
      <c r="T25" s="139" t="s">
        <v>187</v>
      </c>
      <c r="U25" s="139">
        <v>14.1</v>
      </c>
      <c r="V25" s="139" t="s">
        <v>777</v>
      </c>
      <c r="W25" s="76" t="s">
        <v>160</v>
      </c>
      <c r="X25" s="37" t="s">
        <v>536</v>
      </c>
      <c r="Y2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25" s="139">
        <f>ProgrammeData[[#This Row],[Weighting Multiplier]]*ProgrammeData[[#This Row],[Cost Weighting Factor Value]]</f>
        <v>495</v>
      </c>
      <c r="AA25" s="143">
        <v>1</v>
      </c>
      <c r="AB25" s="144">
        <f>ProgrammeData[[#This Row],[Weighting Multiplier]]*ProgrammeData[[#This Row],[Uplift Factor]]</f>
        <v>495</v>
      </c>
      <c r="AC25" s="37">
        <v>1</v>
      </c>
      <c r="AD25" s="37">
        <v>1</v>
      </c>
      <c r="AE25" s="37">
        <f>ProgrammeData[[#This Row],[English Instance]]+ProgrammeData[[#This Row],[Maths Instance]]</f>
        <v>2</v>
      </c>
      <c r="AF25" s="145" t="s">
        <v>528</v>
      </c>
      <c r="AG25" s="145" t="s">
        <v>528</v>
      </c>
      <c r="AH25" s="145" t="s">
        <v>529</v>
      </c>
      <c r="AI25" s="145" t="s">
        <v>528</v>
      </c>
      <c r="AJ25" s="145" t="s">
        <v>528</v>
      </c>
      <c r="AK25" s="145" t="s">
        <v>529</v>
      </c>
      <c r="AL25" s="139" t="s">
        <v>530</v>
      </c>
      <c r="AM25" s="139" t="s">
        <v>546</v>
      </c>
      <c r="AN25" s="139" t="s">
        <v>541</v>
      </c>
      <c r="AO25" s="139" t="s">
        <v>531</v>
      </c>
      <c r="AP25" s="146">
        <v>0</v>
      </c>
      <c r="AQ25" s="139">
        <v>0</v>
      </c>
      <c r="AR25" s="147" t="s">
        <v>67</v>
      </c>
      <c r="AS25"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25" s="149" t="s">
        <v>160</v>
      </c>
      <c r="AU25" s="37" t="s">
        <v>67</v>
      </c>
      <c r="AV25" s="139" t="s">
        <v>67</v>
      </c>
      <c r="AW25" s="150" t="s">
        <v>534</v>
      </c>
      <c r="AX25" s="139" t="s">
        <v>67</v>
      </c>
      <c r="AY25" s="241" t="str">
        <f>IF(ISNONTEXT(VLOOKUP(ProgrammeData[[#This Row],[Student Reference]],Comments!$B$7:$C$5995,2,0)),"",VLOOKUP(ProgrammeData[[#This Row],[Student Reference]],Comments!$B$7:$C$5995,2,0))</f>
        <v/>
      </c>
    </row>
    <row r="26" spans="1:51" x14ac:dyDescent="0.4">
      <c r="A26" s="76" t="s">
        <v>797</v>
      </c>
      <c r="B26" s="77">
        <v>19</v>
      </c>
      <c r="C26" s="139" t="s">
        <v>775</v>
      </c>
      <c r="D26" s="140" t="s">
        <v>525</v>
      </c>
      <c r="E26" s="140" t="s">
        <v>776</v>
      </c>
      <c r="F26" s="76" t="s">
        <v>67</v>
      </c>
      <c r="G26" s="76" t="s">
        <v>67</v>
      </c>
      <c r="H26" s="76" t="s">
        <v>67</v>
      </c>
      <c r="I26" s="76" t="s">
        <v>160</v>
      </c>
      <c r="J26" s="37" t="s">
        <v>526</v>
      </c>
      <c r="K26" s="37" t="s">
        <v>143</v>
      </c>
      <c r="L26" s="139" t="s">
        <v>190</v>
      </c>
      <c r="M26" s="37" t="s">
        <v>190</v>
      </c>
      <c r="N26" s="37">
        <v>519</v>
      </c>
      <c r="O26" s="37">
        <v>168</v>
      </c>
      <c r="P26" s="37">
        <f>ProgrammeData[[#This Row],[Qualification Hours]]+ProgrammeData[[#This Row],[Non-Qualification Hours]]</f>
        <v>687</v>
      </c>
      <c r="Q2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26" s="142">
        <f>ROUND(IF(ProgrammeData[[#This Row],[Funding Band]]="Band 1",ProgrammeData[[#This Row],[Total Hours]]/600,1),7)</f>
        <v>1</v>
      </c>
      <c r="S26" s="76">
        <f>IF(ProgrammeData[[#This Row],[Funding Band]]="Band 5",600,IF(ProgrammeData[[#This Row],[Funding Band]]="Band 4a",495,IF(ProgrammeData[[#This Row],[Funding Band]]="Band 4b",495,IF(ProgrammeData[[#This Row],[Funding Band]]="Band 3",405,IF(ProgrammeData[[#This Row],[Funding Band]]="Band 2",320,ProgrammeData[[#This Row],[Total Hours]])))))</f>
        <v>495</v>
      </c>
      <c r="T26" s="139" t="s">
        <v>192</v>
      </c>
      <c r="U26" s="139">
        <v>9.1</v>
      </c>
      <c r="V26" s="139" t="s">
        <v>777</v>
      </c>
      <c r="W26" s="76" t="s">
        <v>160</v>
      </c>
      <c r="X26" s="37" t="s">
        <v>532</v>
      </c>
      <c r="Y2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26" s="139">
        <f>ProgrammeData[[#This Row],[Weighting Multiplier]]*ProgrammeData[[#This Row],[Cost Weighting Factor Value]]</f>
        <v>594</v>
      </c>
      <c r="AA26" s="143">
        <v>1</v>
      </c>
      <c r="AB26" s="144">
        <f>ProgrammeData[[#This Row],[Weighting Multiplier]]*ProgrammeData[[#This Row],[Uplift Factor]]</f>
        <v>495</v>
      </c>
      <c r="AC26" s="37">
        <v>0</v>
      </c>
      <c r="AD26" s="37">
        <v>1</v>
      </c>
      <c r="AE26" s="37">
        <f>ProgrammeData[[#This Row],[English Instance]]+ProgrammeData[[#This Row],[Maths Instance]]</f>
        <v>1</v>
      </c>
      <c r="AF26" s="145" t="s">
        <v>528</v>
      </c>
      <c r="AG26" s="145" t="s">
        <v>528</v>
      </c>
      <c r="AH26" s="145" t="s">
        <v>538</v>
      </c>
      <c r="AI26" s="145" t="s">
        <v>528</v>
      </c>
      <c r="AJ26" s="145" t="s">
        <v>528</v>
      </c>
      <c r="AK26" s="145" t="s">
        <v>538</v>
      </c>
      <c r="AL26" s="139" t="s">
        <v>533</v>
      </c>
      <c r="AM26" s="139" t="s">
        <v>530</v>
      </c>
      <c r="AN26" s="139" t="s">
        <v>541</v>
      </c>
      <c r="AO26" s="139" t="s">
        <v>531</v>
      </c>
      <c r="AP26" s="146" t="s">
        <v>525</v>
      </c>
      <c r="AQ26" s="139" t="s">
        <v>525</v>
      </c>
      <c r="AR26" s="147" t="s">
        <v>525</v>
      </c>
      <c r="AS26"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26" s="149" t="s">
        <v>160</v>
      </c>
      <c r="AU26" s="37" t="s">
        <v>67</v>
      </c>
      <c r="AV26" s="139" t="s">
        <v>67</v>
      </c>
      <c r="AW26" s="150" t="s">
        <v>534</v>
      </c>
      <c r="AX26" s="139" t="s">
        <v>67</v>
      </c>
      <c r="AY26" s="241" t="str">
        <f>IF(ISNONTEXT(VLOOKUP(ProgrammeData[[#This Row],[Student Reference]],Comments!$B$7:$C$5995,2,0)),"",VLOOKUP(ProgrammeData[[#This Row],[Student Reference]],Comments!$B$7:$C$5995,2,0))</f>
        <v/>
      </c>
    </row>
    <row r="27" spans="1:51" x14ac:dyDescent="0.4">
      <c r="A27" s="76" t="s">
        <v>798</v>
      </c>
      <c r="B27" s="77">
        <v>16</v>
      </c>
      <c r="C27" s="139" t="s">
        <v>775</v>
      </c>
      <c r="D27" s="140" t="s">
        <v>537</v>
      </c>
      <c r="E27" s="140" t="s">
        <v>776</v>
      </c>
      <c r="F27" s="76" t="s">
        <v>67</v>
      </c>
      <c r="G27" s="76" t="s">
        <v>67</v>
      </c>
      <c r="H27" s="76" t="s">
        <v>67</v>
      </c>
      <c r="I27" s="76" t="s">
        <v>160</v>
      </c>
      <c r="J27" s="37" t="s">
        <v>535</v>
      </c>
      <c r="K27" s="37" t="s">
        <v>90</v>
      </c>
      <c r="L27" s="139" t="s">
        <v>107</v>
      </c>
      <c r="N27" s="37">
        <v>725</v>
      </c>
      <c r="O27" s="37">
        <v>65</v>
      </c>
      <c r="P27" s="37">
        <f>ProgrammeData[[#This Row],[Qualification Hours]]+ProgrammeData[[#This Row],[Non-Qualification Hours]]</f>
        <v>790</v>
      </c>
      <c r="Q2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27" s="142">
        <f>ROUND(IF(ProgrammeData[[#This Row],[Funding Band]]="Band 1",ProgrammeData[[#This Row],[Total Hours]]/600,1),7)</f>
        <v>1</v>
      </c>
      <c r="S27" s="76">
        <f>IF(ProgrammeData[[#This Row],[Funding Band]]="Band 5",600,IF(ProgrammeData[[#This Row],[Funding Band]]="Band 4a",495,IF(ProgrammeData[[#This Row],[Funding Band]]="Band 4b",495,IF(ProgrammeData[[#This Row],[Funding Band]]="Band 3",405,IF(ProgrammeData[[#This Row],[Funding Band]]="Band 2",320,ProgrammeData[[#This Row],[Total Hours]])))))</f>
        <v>600</v>
      </c>
      <c r="T27" s="139" t="s">
        <v>535</v>
      </c>
      <c r="U27" s="139">
        <v>11.4</v>
      </c>
      <c r="V27" s="139" t="s">
        <v>777</v>
      </c>
      <c r="W27" s="76" t="s">
        <v>160</v>
      </c>
      <c r="X27" s="37" t="s">
        <v>536</v>
      </c>
      <c r="Y2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27" s="139">
        <f>ProgrammeData[[#This Row],[Weighting Multiplier]]*ProgrammeData[[#This Row],[Cost Weighting Factor Value]]</f>
        <v>600</v>
      </c>
      <c r="AA27" s="143">
        <v>1</v>
      </c>
      <c r="AB27" s="144">
        <f>ProgrammeData[[#This Row],[Weighting Multiplier]]*ProgrammeData[[#This Row],[Uplift Factor]]</f>
        <v>600</v>
      </c>
      <c r="AC27" s="37">
        <v>0</v>
      </c>
      <c r="AD27" s="37">
        <v>0</v>
      </c>
      <c r="AE27" s="37">
        <f>ProgrammeData[[#This Row],[English Instance]]+ProgrammeData[[#This Row],[Maths Instance]]</f>
        <v>0</v>
      </c>
      <c r="AF27" s="145" t="s">
        <v>528</v>
      </c>
      <c r="AG27" s="145" t="s">
        <v>528</v>
      </c>
      <c r="AH27" s="145" t="s">
        <v>529</v>
      </c>
      <c r="AI27" s="145">
        <v>0</v>
      </c>
      <c r="AJ27" s="145">
        <v>0</v>
      </c>
      <c r="AK27" s="145">
        <v>0</v>
      </c>
      <c r="AL27" s="139" t="s">
        <v>533</v>
      </c>
      <c r="AM27" s="139" t="s">
        <v>543</v>
      </c>
      <c r="AN27" s="139" t="s">
        <v>160</v>
      </c>
      <c r="AO27" s="139" t="s">
        <v>531</v>
      </c>
      <c r="AP27" s="146">
        <v>0</v>
      </c>
      <c r="AQ27" s="139">
        <v>0</v>
      </c>
      <c r="AR27" s="147" t="s">
        <v>67</v>
      </c>
      <c r="AS27"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27" s="149" t="s">
        <v>160</v>
      </c>
      <c r="AU27" s="37" t="s">
        <v>67</v>
      </c>
      <c r="AV27" s="139" t="s">
        <v>67</v>
      </c>
      <c r="AW27" s="150" t="s">
        <v>534</v>
      </c>
      <c r="AX27" s="139" t="s">
        <v>67</v>
      </c>
      <c r="AY27" s="241" t="str">
        <f>IF(ISNONTEXT(VLOOKUP(ProgrammeData[[#This Row],[Student Reference]],Comments!$B$7:$C$5995,2,0)),"",VLOOKUP(ProgrammeData[[#This Row],[Student Reference]],Comments!$B$7:$C$5995,2,0))</f>
        <v/>
      </c>
    </row>
    <row r="28" spans="1:51" x14ac:dyDescent="0.4">
      <c r="A28" s="76" t="s">
        <v>799</v>
      </c>
      <c r="B28" s="77">
        <v>22</v>
      </c>
      <c r="C28" s="139" t="s">
        <v>775</v>
      </c>
      <c r="D28" s="140" t="s">
        <v>547</v>
      </c>
      <c r="E28" s="140" t="s">
        <v>776</v>
      </c>
      <c r="F28" s="76" t="s">
        <v>67</v>
      </c>
      <c r="G28" s="76" t="s">
        <v>67</v>
      </c>
      <c r="H28" s="76" t="s">
        <v>67</v>
      </c>
      <c r="I28" s="76" t="s">
        <v>160</v>
      </c>
      <c r="J28" s="37" t="s">
        <v>526</v>
      </c>
      <c r="K28" s="37" t="s">
        <v>162</v>
      </c>
      <c r="L28" s="139" t="s">
        <v>69</v>
      </c>
      <c r="M28" s="37" t="s">
        <v>69</v>
      </c>
      <c r="N28" s="37">
        <v>112</v>
      </c>
      <c r="O28" s="37">
        <v>0</v>
      </c>
      <c r="P28" s="37">
        <f>ProgrammeData[[#This Row],[Qualification Hours]]+ProgrammeData[[#This Row],[Non-Qualification Hours]]</f>
        <v>112</v>
      </c>
      <c r="Q2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28" s="142">
        <f>ROUND(IF(ProgrammeData[[#This Row],[Funding Band]]="Band 1",ProgrammeData[[#This Row],[Total Hours]]/600,1),7)</f>
        <v>0.18666669999999999</v>
      </c>
      <c r="S28" s="76">
        <f>IF(ProgrammeData[[#This Row],[Funding Band]]="Band 5",600,IF(ProgrammeData[[#This Row],[Funding Band]]="Band 4a",495,IF(ProgrammeData[[#This Row],[Funding Band]]="Band 4b",495,IF(ProgrammeData[[#This Row],[Funding Band]]="Band 3",405,IF(ProgrammeData[[#This Row],[Funding Band]]="Band 2",320,ProgrammeData[[#This Row],[Total Hours]])))))</f>
        <v>112</v>
      </c>
      <c r="T28" s="139" t="s">
        <v>137</v>
      </c>
      <c r="U28" s="139">
        <v>14.1</v>
      </c>
      <c r="V28" s="139" t="s">
        <v>777</v>
      </c>
      <c r="W28" s="76" t="s">
        <v>160</v>
      </c>
      <c r="X28" s="37" t="s">
        <v>536</v>
      </c>
      <c r="Y2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28" s="139">
        <f>ProgrammeData[[#This Row],[Weighting Multiplier]]*ProgrammeData[[#This Row],[Cost Weighting Factor Value]]</f>
        <v>112</v>
      </c>
      <c r="AA28" s="143">
        <v>1.0992</v>
      </c>
      <c r="AB28" s="144">
        <f>ProgrammeData[[#This Row],[Weighting Multiplier]]*ProgrammeData[[#This Row],[Uplift Factor]]</f>
        <v>123.1104</v>
      </c>
      <c r="AC28" s="37">
        <v>1</v>
      </c>
      <c r="AD28" s="37">
        <v>1</v>
      </c>
      <c r="AE28" s="37">
        <f>ProgrammeData[[#This Row],[English Instance]]+ProgrammeData[[#This Row],[Maths Instance]]</f>
        <v>2</v>
      </c>
      <c r="AF28" s="145" t="s">
        <v>528</v>
      </c>
      <c r="AG28" s="145" t="s">
        <v>528</v>
      </c>
      <c r="AH28" s="145" t="s">
        <v>529</v>
      </c>
      <c r="AI28" s="145" t="s">
        <v>528</v>
      </c>
      <c r="AJ28" s="145" t="s">
        <v>528</v>
      </c>
      <c r="AK28" s="145" t="s">
        <v>529</v>
      </c>
      <c r="AL28" s="139" t="s">
        <v>539</v>
      </c>
      <c r="AM28" s="139" t="s">
        <v>539</v>
      </c>
      <c r="AN28" s="139" t="s">
        <v>160</v>
      </c>
      <c r="AO28" s="139">
        <v>0.6</v>
      </c>
      <c r="AP28" s="146">
        <v>0</v>
      </c>
      <c r="AQ28" s="139">
        <v>0.33300000000000002</v>
      </c>
      <c r="AR28" s="147" t="s">
        <v>67</v>
      </c>
      <c r="AS28"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0.33300000000000002</v>
      </c>
      <c r="AT28" s="149" t="s">
        <v>160</v>
      </c>
      <c r="AU28" s="37" t="s">
        <v>67</v>
      </c>
      <c r="AV28" s="139" t="s">
        <v>67</v>
      </c>
      <c r="AW28" s="150" t="s">
        <v>534</v>
      </c>
      <c r="AX28" s="139" t="s">
        <v>67</v>
      </c>
      <c r="AY28" s="241" t="str">
        <f>IF(ISNONTEXT(VLOOKUP(ProgrammeData[[#This Row],[Student Reference]],Comments!$B$7:$C$5995,2,0)),"",VLOOKUP(ProgrammeData[[#This Row],[Student Reference]],Comments!$B$7:$C$5995,2,0))</f>
        <v/>
      </c>
    </row>
    <row r="29" spans="1:51" x14ac:dyDescent="0.4">
      <c r="A29" s="76" t="s">
        <v>800</v>
      </c>
      <c r="B29" s="77">
        <v>22</v>
      </c>
      <c r="C29" s="139" t="s">
        <v>775</v>
      </c>
      <c r="D29" s="140" t="s">
        <v>525</v>
      </c>
      <c r="E29" s="140" t="s">
        <v>776</v>
      </c>
      <c r="F29" s="76" t="s">
        <v>67</v>
      </c>
      <c r="G29" s="76" t="s">
        <v>67</v>
      </c>
      <c r="H29" s="76" t="s">
        <v>67</v>
      </c>
      <c r="I29" s="76" t="s">
        <v>160</v>
      </c>
      <c r="J29" s="37" t="s">
        <v>526</v>
      </c>
      <c r="K29" s="37" t="s">
        <v>139</v>
      </c>
      <c r="L29" s="139" t="s">
        <v>69</v>
      </c>
      <c r="M29" s="37" t="s">
        <v>119</v>
      </c>
      <c r="N29" s="37">
        <v>116</v>
      </c>
      <c r="O29" s="37">
        <v>0</v>
      </c>
      <c r="P29" s="37">
        <f>ProgrammeData[[#This Row],[Qualification Hours]]+ProgrammeData[[#This Row],[Non-Qualification Hours]]</f>
        <v>116</v>
      </c>
      <c r="Q2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29" s="142">
        <f>ROUND(IF(ProgrammeData[[#This Row],[Funding Band]]="Band 1",ProgrammeData[[#This Row],[Total Hours]]/600,1),7)</f>
        <v>0.19333330000000001</v>
      </c>
      <c r="S29" s="76">
        <f>IF(ProgrammeData[[#This Row],[Funding Band]]="Band 5",600,IF(ProgrammeData[[#This Row],[Funding Band]]="Band 4a",495,IF(ProgrammeData[[#This Row],[Funding Band]]="Band 4b",495,IF(ProgrammeData[[#This Row],[Funding Band]]="Band 3",405,IF(ProgrammeData[[#This Row],[Funding Band]]="Band 2",320,ProgrammeData[[#This Row],[Total Hours]])))))</f>
        <v>116</v>
      </c>
      <c r="T29" s="139" t="s">
        <v>196</v>
      </c>
      <c r="U29" s="139">
        <v>14.1</v>
      </c>
      <c r="V29" s="139" t="s">
        <v>777</v>
      </c>
      <c r="W29" s="76" t="s">
        <v>160</v>
      </c>
      <c r="X29" s="37" t="s">
        <v>536</v>
      </c>
      <c r="Y2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29" s="139">
        <f>ProgrammeData[[#This Row],[Weighting Multiplier]]*ProgrammeData[[#This Row],[Cost Weighting Factor Value]]</f>
        <v>116</v>
      </c>
      <c r="AA29" s="143">
        <v>1</v>
      </c>
      <c r="AB29" s="144">
        <f>ProgrammeData[[#This Row],[Weighting Multiplier]]*ProgrammeData[[#This Row],[Uplift Factor]]</f>
        <v>116</v>
      </c>
      <c r="AC29" s="37">
        <v>1</v>
      </c>
      <c r="AD29" s="37">
        <v>1</v>
      </c>
      <c r="AE29" s="37">
        <f>ProgrammeData[[#This Row],[English Instance]]+ProgrammeData[[#This Row],[Maths Instance]]</f>
        <v>2</v>
      </c>
      <c r="AF29" s="145" t="s">
        <v>528</v>
      </c>
      <c r="AG29" s="145" t="s">
        <v>528</v>
      </c>
      <c r="AH29" s="145" t="s">
        <v>529</v>
      </c>
      <c r="AI29" s="145" t="s">
        <v>528</v>
      </c>
      <c r="AJ29" s="145" t="s">
        <v>528</v>
      </c>
      <c r="AK29" s="145" t="s">
        <v>529</v>
      </c>
      <c r="AL29" s="139" t="s">
        <v>539</v>
      </c>
      <c r="AM29" s="139" t="s">
        <v>539</v>
      </c>
      <c r="AN29" s="139" t="s">
        <v>160</v>
      </c>
      <c r="AO29" s="139" t="s">
        <v>531</v>
      </c>
      <c r="AP29" s="146" t="s">
        <v>525</v>
      </c>
      <c r="AQ29" s="139" t="s">
        <v>525</v>
      </c>
      <c r="AR29" s="147" t="s">
        <v>525</v>
      </c>
      <c r="AS29"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29" s="149" t="s">
        <v>160</v>
      </c>
      <c r="AU29" s="37" t="s">
        <v>67</v>
      </c>
      <c r="AV29" s="139" t="s">
        <v>67</v>
      </c>
      <c r="AW29" s="150" t="s">
        <v>534</v>
      </c>
      <c r="AX29" s="139" t="s">
        <v>67</v>
      </c>
      <c r="AY29" s="241" t="str">
        <f>IF(ISNONTEXT(VLOOKUP(ProgrammeData[[#This Row],[Student Reference]],Comments!$B$7:$C$5995,2,0)),"",VLOOKUP(ProgrammeData[[#This Row],[Student Reference]],Comments!$B$7:$C$5995,2,0))</f>
        <v/>
      </c>
    </row>
    <row r="30" spans="1:51" x14ac:dyDescent="0.4">
      <c r="A30" s="76" t="s">
        <v>801</v>
      </c>
      <c r="B30" s="77">
        <v>22</v>
      </c>
      <c r="C30" s="139" t="s">
        <v>775</v>
      </c>
      <c r="D30" s="140" t="s">
        <v>525</v>
      </c>
      <c r="E30" s="140" t="s">
        <v>776</v>
      </c>
      <c r="F30" s="76" t="s">
        <v>67</v>
      </c>
      <c r="G30" s="76" t="s">
        <v>67</v>
      </c>
      <c r="H30" s="76" t="s">
        <v>67</v>
      </c>
      <c r="I30" s="76" t="s">
        <v>160</v>
      </c>
      <c r="J30" s="37" t="s">
        <v>526</v>
      </c>
      <c r="K30" s="37" t="s">
        <v>139</v>
      </c>
      <c r="L30" s="139" t="s">
        <v>69</v>
      </c>
      <c r="M30" s="37" t="s">
        <v>69</v>
      </c>
      <c r="N30" s="37">
        <v>116</v>
      </c>
      <c r="O30" s="37">
        <v>0</v>
      </c>
      <c r="P30" s="37">
        <f>ProgrammeData[[#This Row],[Qualification Hours]]+ProgrammeData[[#This Row],[Non-Qualification Hours]]</f>
        <v>116</v>
      </c>
      <c r="Q3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30" s="142">
        <f>ROUND(IF(ProgrammeData[[#This Row],[Funding Band]]="Band 1",ProgrammeData[[#This Row],[Total Hours]]/600,1),7)</f>
        <v>0.19333330000000001</v>
      </c>
      <c r="S30" s="76">
        <f>IF(ProgrammeData[[#This Row],[Funding Band]]="Band 5",600,IF(ProgrammeData[[#This Row],[Funding Band]]="Band 4a",495,IF(ProgrammeData[[#This Row],[Funding Band]]="Band 4b",495,IF(ProgrammeData[[#This Row],[Funding Band]]="Band 3",405,IF(ProgrammeData[[#This Row],[Funding Band]]="Band 2",320,ProgrammeData[[#This Row],[Total Hours]])))))</f>
        <v>116</v>
      </c>
      <c r="T30" s="139" t="s">
        <v>137</v>
      </c>
      <c r="U30" s="139">
        <v>14.1</v>
      </c>
      <c r="V30" s="139" t="s">
        <v>777</v>
      </c>
      <c r="W30" s="76" t="s">
        <v>160</v>
      </c>
      <c r="X30" s="37" t="s">
        <v>536</v>
      </c>
      <c r="Y3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30" s="139">
        <f>ProgrammeData[[#This Row],[Weighting Multiplier]]*ProgrammeData[[#This Row],[Cost Weighting Factor Value]]</f>
        <v>116</v>
      </c>
      <c r="AA30" s="143">
        <v>1</v>
      </c>
      <c r="AB30" s="144">
        <f>ProgrammeData[[#This Row],[Weighting Multiplier]]*ProgrammeData[[#This Row],[Uplift Factor]]</f>
        <v>116</v>
      </c>
      <c r="AC30" s="37">
        <v>1</v>
      </c>
      <c r="AD30" s="37">
        <v>1</v>
      </c>
      <c r="AE30" s="37">
        <f>ProgrammeData[[#This Row],[English Instance]]+ProgrammeData[[#This Row],[Maths Instance]]</f>
        <v>2</v>
      </c>
      <c r="AF30" s="145" t="s">
        <v>528</v>
      </c>
      <c r="AG30" s="145" t="s">
        <v>528</v>
      </c>
      <c r="AH30" s="145" t="s">
        <v>529</v>
      </c>
      <c r="AI30" s="145" t="s">
        <v>528</v>
      </c>
      <c r="AJ30" s="145" t="s">
        <v>528</v>
      </c>
      <c r="AK30" s="145" t="s">
        <v>529</v>
      </c>
      <c r="AL30" s="139" t="s">
        <v>539</v>
      </c>
      <c r="AM30" s="139" t="s">
        <v>539</v>
      </c>
      <c r="AN30" s="139" t="s">
        <v>160</v>
      </c>
      <c r="AO30" s="139" t="s">
        <v>531</v>
      </c>
      <c r="AP30" s="146" t="s">
        <v>525</v>
      </c>
      <c r="AQ30" s="139" t="s">
        <v>525</v>
      </c>
      <c r="AR30" s="147" t="s">
        <v>525</v>
      </c>
      <c r="AS3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30" s="149" t="s">
        <v>160</v>
      </c>
      <c r="AU30" s="37" t="s">
        <v>67</v>
      </c>
      <c r="AV30" s="139" t="s">
        <v>67</v>
      </c>
      <c r="AW30" s="150" t="s">
        <v>534</v>
      </c>
      <c r="AX30" s="139" t="s">
        <v>67</v>
      </c>
      <c r="AY30" s="241" t="str">
        <f>IF(ISNONTEXT(VLOOKUP(ProgrammeData[[#This Row],[Student Reference]],Comments!$B$7:$C$5995,2,0)),"",VLOOKUP(ProgrammeData[[#This Row],[Student Reference]],Comments!$B$7:$C$5995,2,0))</f>
        <v/>
      </c>
    </row>
    <row r="31" spans="1:51" x14ac:dyDescent="0.4">
      <c r="A31" s="76" t="s">
        <v>802</v>
      </c>
      <c r="B31" s="77">
        <v>20</v>
      </c>
      <c r="C31" s="139" t="s">
        <v>775</v>
      </c>
      <c r="D31" s="140" t="s">
        <v>537</v>
      </c>
      <c r="E31" s="140" t="s">
        <v>776</v>
      </c>
      <c r="F31" s="76" t="s">
        <v>67</v>
      </c>
      <c r="G31" s="76" t="s">
        <v>67</v>
      </c>
      <c r="H31" s="76" t="s">
        <v>160</v>
      </c>
      <c r="I31" s="76" t="s">
        <v>160</v>
      </c>
      <c r="J31" s="37" t="s">
        <v>526</v>
      </c>
      <c r="K31" s="37" t="s">
        <v>90</v>
      </c>
      <c r="L31" s="139" t="s">
        <v>69</v>
      </c>
      <c r="M31" s="37" t="s">
        <v>69</v>
      </c>
      <c r="N31" s="37">
        <v>617</v>
      </c>
      <c r="O31" s="37">
        <v>141</v>
      </c>
      <c r="P31" s="37">
        <f>ProgrammeData[[#This Row],[Qualification Hours]]+ProgrammeData[[#This Row],[Non-Qualification Hours]]</f>
        <v>758</v>
      </c>
      <c r="Q3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31" s="142">
        <f>ROUND(IF(ProgrammeData[[#This Row],[Funding Band]]="Band 1",ProgrammeData[[#This Row],[Total Hours]]/600,1),7)</f>
        <v>1</v>
      </c>
      <c r="S31" s="76">
        <f>IF(ProgrammeData[[#This Row],[Funding Band]]="Band 5",600,IF(ProgrammeData[[#This Row],[Funding Band]]="Band 4a",495,IF(ProgrammeData[[#This Row],[Funding Band]]="Band 4b",495,IF(ProgrammeData[[#This Row],[Funding Band]]="Band 3",405,IF(ProgrammeData[[#This Row],[Funding Band]]="Band 2",320,ProgrammeData[[#This Row],[Total Hours]])))))</f>
        <v>600</v>
      </c>
      <c r="T31" s="139" t="s">
        <v>199</v>
      </c>
      <c r="U31" s="139">
        <v>3.3</v>
      </c>
      <c r="V31" s="139" t="s">
        <v>777</v>
      </c>
      <c r="W31" s="76" t="s">
        <v>160</v>
      </c>
      <c r="X31" s="37" t="s">
        <v>540</v>
      </c>
      <c r="Y3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31" s="139">
        <f>ProgrammeData[[#This Row],[Weighting Multiplier]]*ProgrammeData[[#This Row],[Cost Weighting Factor Value]]</f>
        <v>1050</v>
      </c>
      <c r="AA31" s="143">
        <v>1</v>
      </c>
      <c r="AB31" s="144">
        <f>ProgrammeData[[#This Row],[Weighting Multiplier]]*ProgrammeData[[#This Row],[Uplift Factor]]</f>
        <v>600</v>
      </c>
      <c r="AC31" s="37">
        <v>1</v>
      </c>
      <c r="AD31" s="37">
        <v>1</v>
      </c>
      <c r="AE31" s="37">
        <f>ProgrammeData[[#This Row],[English Instance]]+ProgrammeData[[#This Row],[Maths Instance]]</f>
        <v>2</v>
      </c>
      <c r="AF31" s="145" t="s">
        <v>528</v>
      </c>
      <c r="AG31" s="145" t="s">
        <v>528</v>
      </c>
      <c r="AH31" s="145" t="s">
        <v>529</v>
      </c>
      <c r="AI31" s="145" t="s">
        <v>528</v>
      </c>
      <c r="AJ31" s="145" t="s">
        <v>528</v>
      </c>
      <c r="AK31" s="145" t="s">
        <v>529</v>
      </c>
      <c r="AL31" s="139" t="s">
        <v>530</v>
      </c>
      <c r="AM31" s="139" t="s">
        <v>530</v>
      </c>
      <c r="AN31" s="139" t="s">
        <v>160</v>
      </c>
      <c r="AO31" s="139" t="s">
        <v>531</v>
      </c>
      <c r="AP31" s="146">
        <v>0</v>
      </c>
      <c r="AQ31" s="139">
        <v>0.33300000000000002</v>
      </c>
      <c r="AR31" s="147" t="s">
        <v>67</v>
      </c>
      <c r="AS31"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0.33300000000000002</v>
      </c>
      <c r="AT31" s="149" t="s">
        <v>160</v>
      </c>
      <c r="AU31" s="37" t="s">
        <v>67</v>
      </c>
      <c r="AV31" s="139" t="s">
        <v>160</v>
      </c>
      <c r="AW31" s="150">
        <v>1</v>
      </c>
      <c r="AX31" s="139" t="s">
        <v>67</v>
      </c>
      <c r="AY31" s="241" t="str">
        <f>IF(ISNONTEXT(VLOOKUP(ProgrammeData[[#This Row],[Student Reference]],Comments!$B$7:$C$5995,2,0)),"",VLOOKUP(ProgrammeData[[#This Row],[Student Reference]],Comments!$B$7:$C$5995,2,0))</f>
        <v/>
      </c>
    </row>
    <row r="32" spans="1:51" x14ac:dyDescent="0.4">
      <c r="A32" s="76" t="s">
        <v>803</v>
      </c>
      <c r="B32" s="77">
        <v>20</v>
      </c>
      <c r="C32" s="139" t="s">
        <v>775</v>
      </c>
      <c r="D32" s="140" t="s">
        <v>537</v>
      </c>
      <c r="E32" s="140" t="s">
        <v>776</v>
      </c>
      <c r="F32" s="76" t="s">
        <v>67</v>
      </c>
      <c r="G32" s="76" t="s">
        <v>67</v>
      </c>
      <c r="H32" s="76" t="s">
        <v>160</v>
      </c>
      <c r="I32" s="76" t="s">
        <v>160</v>
      </c>
      <c r="J32" s="37" t="s">
        <v>526</v>
      </c>
      <c r="K32" s="37" t="s">
        <v>147</v>
      </c>
      <c r="L32" s="139" t="s">
        <v>69</v>
      </c>
      <c r="M32" s="37" t="s">
        <v>69</v>
      </c>
      <c r="N32" s="37">
        <v>456</v>
      </c>
      <c r="O32" s="37">
        <v>202</v>
      </c>
      <c r="P32" s="37">
        <f>ProgrammeData[[#This Row],[Qualification Hours]]+ProgrammeData[[#This Row],[Non-Qualification Hours]]</f>
        <v>658</v>
      </c>
      <c r="Q3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32" s="142">
        <f>ROUND(IF(ProgrammeData[[#This Row],[Funding Band]]="Band 1",ProgrammeData[[#This Row],[Total Hours]]/600,1),7)</f>
        <v>1</v>
      </c>
      <c r="S32" s="76">
        <f>IF(ProgrammeData[[#This Row],[Funding Band]]="Band 5",600,IF(ProgrammeData[[#This Row],[Funding Band]]="Band 4a",495,IF(ProgrammeData[[#This Row],[Funding Band]]="Band 4b",495,IF(ProgrammeData[[#This Row],[Funding Band]]="Band 3",405,IF(ProgrammeData[[#This Row],[Funding Band]]="Band 2",320,ProgrammeData[[#This Row],[Total Hours]])))))</f>
        <v>600</v>
      </c>
      <c r="T32" s="139" t="s">
        <v>145</v>
      </c>
      <c r="U32" s="139">
        <v>14.1</v>
      </c>
      <c r="V32" s="139" t="s">
        <v>777</v>
      </c>
      <c r="W32" s="76" t="s">
        <v>160</v>
      </c>
      <c r="X32" s="37" t="s">
        <v>536</v>
      </c>
      <c r="Y3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32" s="139">
        <f>ProgrammeData[[#This Row],[Weighting Multiplier]]*ProgrammeData[[#This Row],[Cost Weighting Factor Value]]</f>
        <v>600</v>
      </c>
      <c r="AA32" s="143">
        <v>1</v>
      </c>
      <c r="AB32" s="144">
        <f>ProgrammeData[[#This Row],[Weighting Multiplier]]*ProgrammeData[[#This Row],[Uplift Factor]]</f>
        <v>600</v>
      </c>
      <c r="AC32" s="37">
        <v>1</v>
      </c>
      <c r="AD32" s="37">
        <v>1</v>
      </c>
      <c r="AE32" s="37">
        <f>ProgrammeData[[#This Row],[English Instance]]+ProgrammeData[[#This Row],[Maths Instance]]</f>
        <v>2</v>
      </c>
      <c r="AF32" s="145" t="s">
        <v>528</v>
      </c>
      <c r="AG32" s="145" t="s">
        <v>528</v>
      </c>
      <c r="AH32" s="145" t="s">
        <v>529</v>
      </c>
      <c r="AI32" s="145" t="s">
        <v>528</v>
      </c>
      <c r="AJ32" s="145" t="s">
        <v>528</v>
      </c>
      <c r="AK32" s="145" t="s">
        <v>529</v>
      </c>
      <c r="AL32" s="139" t="s">
        <v>542</v>
      </c>
      <c r="AM32" s="139" t="s">
        <v>542</v>
      </c>
      <c r="AN32" s="139" t="s">
        <v>160</v>
      </c>
      <c r="AO32" s="139" t="s">
        <v>531</v>
      </c>
      <c r="AP32" s="146">
        <v>0.5</v>
      </c>
      <c r="AQ32" s="139">
        <v>0.16700000000000001</v>
      </c>
      <c r="AR32" s="147" t="s">
        <v>67</v>
      </c>
      <c r="AS32"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0.66700000000000004</v>
      </c>
      <c r="AT32" s="149" t="s">
        <v>160</v>
      </c>
      <c r="AU32" s="37" t="s">
        <v>67</v>
      </c>
      <c r="AV32" s="139" t="s">
        <v>67</v>
      </c>
      <c r="AW32" s="150" t="s">
        <v>534</v>
      </c>
      <c r="AX32" s="139" t="s">
        <v>67</v>
      </c>
      <c r="AY32" s="241" t="str">
        <f>IF(ISNONTEXT(VLOOKUP(ProgrammeData[[#This Row],[Student Reference]],Comments!$B$7:$C$5995,2,0)),"",VLOOKUP(ProgrammeData[[#This Row],[Student Reference]],Comments!$B$7:$C$5995,2,0))</f>
        <v/>
      </c>
    </row>
    <row r="33" spans="1:51" x14ac:dyDescent="0.4">
      <c r="A33" s="76" t="s">
        <v>804</v>
      </c>
      <c r="B33" s="77">
        <v>16</v>
      </c>
      <c r="C33" s="139" t="s">
        <v>775</v>
      </c>
      <c r="D33" s="140" t="s">
        <v>525</v>
      </c>
      <c r="E33" s="140" t="s">
        <v>776</v>
      </c>
      <c r="F33" s="76" t="s">
        <v>67</v>
      </c>
      <c r="G33" s="76" t="s">
        <v>67</v>
      </c>
      <c r="H33" s="76" t="s">
        <v>67</v>
      </c>
      <c r="I33" s="76" t="s">
        <v>160</v>
      </c>
      <c r="J33" s="37" t="s">
        <v>526</v>
      </c>
      <c r="K33" s="37" t="s">
        <v>90</v>
      </c>
      <c r="L33" s="139" t="s">
        <v>107</v>
      </c>
      <c r="M33" s="37" t="s">
        <v>102</v>
      </c>
      <c r="N33" s="37">
        <v>608</v>
      </c>
      <c r="O33" s="37">
        <v>169</v>
      </c>
      <c r="P33" s="37">
        <f>ProgrammeData[[#This Row],[Qualification Hours]]+ProgrammeData[[#This Row],[Non-Qualification Hours]]</f>
        <v>777</v>
      </c>
      <c r="Q3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33" s="142">
        <f>ROUND(IF(ProgrammeData[[#This Row],[Funding Band]]="Band 1",ProgrammeData[[#This Row],[Total Hours]]/600,1),7)</f>
        <v>1</v>
      </c>
      <c r="S33" s="76">
        <f>IF(ProgrammeData[[#This Row],[Funding Band]]="Band 5",600,IF(ProgrammeData[[#This Row],[Funding Band]]="Band 4a",495,IF(ProgrammeData[[#This Row],[Funding Band]]="Band 4b",495,IF(ProgrammeData[[#This Row],[Funding Band]]="Band 3",405,IF(ProgrammeData[[#This Row],[Funding Band]]="Band 2",320,ProgrammeData[[#This Row],[Total Hours]])))))</f>
        <v>600</v>
      </c>
      <c r="T33" s="139" t="s">
        <v>202</v>
      </c>
      <c r="U33" s="139">
        <v>7.4</v>
      </c>
      <c r="V33" s="139" t="s">
        <v>777</v>
      </c>
      <c r="W33" s="76" t="s">
        <v>160</v>
      </c>
      <c r="X33" s="37" t="s">
        <v>527</v>
      </c>
      <c r="Y3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1.3</v>
      </c>
      <c r="Z33" s="139">
        <f>ProgrammeData[[#This Row],[Weighting Multiplier]]*ProgrammeData[[#This Row],[Cost Weighting Factor Value]]</f>
        <v>780</v>
      </c>
      <c r="AA33" s="143">
        <v>1</v>
      </c>
      <c r="AB33" s="144">
        <f>ProgrammeData[[#This Row],[Weighting Multiplier]]*ProgrammeData[[#This Row],[Uplift Factor]]</f>
        <v>600</v>
      </c>
      <c r="AC33" s="37">
        <v>1</v>
      </c>
      <c r="AD33" s="37">
        <v>1</v>
      </c>
      <c r="AE33" s="37">
        <f>ProgrammeData[[#This Row],[English Instance]]+ProgrammeData[[#This Row],[Maths Instance]]</f>
        <v>2</v>
      </c>
      <c r="AF33" s="145" t="s">
        <v>528</v>
      </c>
      <c r="AG33" s="145" t="s">
        <v>528</v>
      </c>
      <c r="AH33" s="145" t="s">
        <v>529</v>
      </c>
      <c r="AI33" s="145" t="s">
        <v>528</v>
      </c>
      <c r="AJ33" s="145" t="s">
        <v>528</v>
      </c>
      <c r="AK33" s="145" t="s">
        <v>529</v>
      </c>
      <c r="AL33" s="139" t="s">
        <v>530</v>
      </c>
      <c r="AM33" s="139" t="s">
        <v>530</v>
      </c>
      <c r="AN33" s="139" t="s">
        <v>160</v>
      </c>
      <c r="AO33" s="139" t="s">
        <v>531</v>
      </c>
      <c r="AP33" s="146" t="s">
        <v>525</v>
      </c>
      <c r="AQ33" s="139" t="s">
        <v>525</v>
      </c>
      <c r="AR33" s="147" t="s">
        <v>525</v>
      </c>
      <c r="AS33"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33" s="149" t="s">
        <v>160</v>
      </c>
      <c r="AU33" s="37" t="s">
        <v>67</v>
      </c>
      <c r="AV33" s="139" t="s">
        <v>67</v>
      </c>
      <c r="AW33" s="150" t="s">
        <v>534</v>
      </c>
      <c r="AX33" s="139" t="s">
        <v>67</v>
      </c>
      <c r="AY33" s="241" t="str">
        <f>IF(ISNONTEXT(VLOOKUP(ProgrammeData[[#This Row],[Student Reference]],Comments!$B$7:$C$5995,2,0)),"",VLOOKUP(ProgrammeData[[#This Row],[Student Reference]],Comments!$B$7:$C$5995,2,0))</f>
        <v/>
      </c>
    </row>
    <row r="34" spans="1:51" x14ac:dyDescent="0.4">
      <c r="A34" s="76" t="s">
        <v>805</v>
      </c>
      <c r="B34" s="77">
        <v>20</v>
      </c>
      <c r="C34" s="139" t="s">
        <v>775</v>
      </c>
      <c r="D34" s="140" t="s">
        <v>537</v>
      </c>
      <c r="E34" s="140" t="s">
        <v>776</v>
      </c>
      <c r="F34" s="76" t="s">
        <v>67</v>
      </c>
      <c r="G34" s="76" t="s">
        <v>67</v>
      </c>
      <c r="H34" s="76" t="s">
        <v>67</v>
      </c>
      <c r="I34" s="76" t="s">
        <v>67</v>
      </c>
      <c r="J34" s="37" t="s">
        <v>526</v>
      </c>
      <c r="K34" s="37" t="s">
        <v>143</v>
      </c>
      <c r="L34" s="139" t="s">
        <v>124</v>
      </c>
      <c r="M34" s="37" t="s">
        <v>143</v>
      </c>
      <c r="N34" s="37">
        <v>378</v>
      </c>
      <c r="O34" s="37">
        <v>136</v>
      </c>
      <c r="P34" s="37">
        <f>ProgrammeData[[#This Row],[Qualification Hours]]+ProgrammeData[[#This Row],[Non-Qualification Hours]]</f>
        <v>514</v>
      </c>
      <c r="Q3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34" s="142">
        <f>ROUND(IF(ProgrammeData[[#This Row],[Funding Band]]="Band 1",ProgrammeData[[#This Row],[Total Hours]]/600,1),7)</f>
        <v>1</v>
      </c>
      <c r="S34" s="76">
        <f>IF(ProgrammeData[[#This Row],[Funding Band]]="Band 5",600,IF(ProgrammeData[[#This Row],[Funding Band]]="Band 4a",495,IF(ProgrammeData[[#This Row],[Funding Band]]="Band 4b",495,IF(ProgrammeData[[#This Row],[Funding Band]]="Band 3",405,IF(ProgrammeData[[#This Row],[Funding Band]]="Band 2",320,ProgrammeData[[#This Row],[Total Hours]])))))</f>
        <v>495</v>
      </c>
      <c r="T34" s="139" t="s">
        <v>167</v>
      </c>
      <c r="U34" s="139">
        <v>9.1</v>
      </c>
      <c r="V34" s="139" t="s">
        <v>777</v>
      </c>
      <c r="W34" s="76" t="s">
        <v>67</v>
      </c>
      <c r="X34" s="37" t="s">
        <v>532</v>
      </c>
      <c r="Y3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34" s="139">
        <f>ProgrammeData[[#This Row],[Weighting Multiplier]]*ProgrammeData[[#This Row],[Cost Weighting Factor Value]]</f>
        <v>594</v>
      </c>
      <c r="AA34" s="143">
        <v>1</v>
      </c>
      <c r="AB34" s="144">
        <f>ProgrammeData[[#This Row],[Weighting Multiplier]]*ProgrammeData[[#This Row],[Uplift Factor]]</f>
        <v>495</v>
      </c>
      <c r="AC34" s="37">
        <v>0</v>
      </c>
      <c r="AD34" s="37">
        <v>0</v>
      </c>
      <c r="AE34" s="37">
        <f>ProgrammeData[[#This Row],[English Instance]]+ProgrammeData[[#This Row],[Maths Instance]]</f>
        <v>0</v>
      </c>
      <c r="AF34" s="145" t="s">
        <v>528</v>
      </c>
      <c r="AG34" s="145" t="s">
        <v>528</v>
      </c>
      <c r="AH34" s="145" t="s">
        <v>538</v>
      </c>
      <c r="AI34" s="145" t="s">
        <v>528</v>
      </c>
      <c r="AJ34" s="145" t="s">
        <v>528</v>
      </c>
      <c r="AK34" s="145" t="s">
        <v>538</v>
      </c>
      <c r="AL34" s="139" t="s">
        <v>533</v>
      </c>
      <c r="AM34" s="139" t="s">
        <v>533</v>
      </c>
      <c r="AN34" s="139" t="s">
        <v>541</v>
      </c>
      <c r="AO34" s="139" t="s">
        <v>531</v>
      </c>
      <c r="AP34" s="146">
        <v>0</v>
      </c>
      <c r="AQ34" s="139">
        <v>0.33300000000000002</v>
      </c>
      <c r="AR34" s="147" t="s">
        <v>67</v>
      </c>
      <c r="AS34"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0.33300000000000002</v>
      </c>
      <c r="AT34" s="149" t="s">
        <v>160</v>
      </c>
      <c r="AU34" s="37" t="s">
        <v>67</v>
      </c>
      <c r="AV34" s="139" t="s">
        <v>67</v>
      </c>
      <c r="AW34" s="150" t="s">
        <v>534</v>
      </c>
      <c r="AX34" s="139" t="s">
        <v>67</v>
      </c>
      <c r="AY34" s="241" t="str">
        <f>IF(ISNONTEXT(VLOOKUP(ProgrammeData[[#This Row],[Student Reference]],Comments!$B$7:$C$5995,2,0)),"",VLOOKUP(ProgrammeData[[#This Row],[Student Reference]],Comments!$B$7:$C$5995,2,0))</f>
        <v/>
      </c>
    </row>
    <row r="35" spans="1:51" x14ac:dyDescent="0.4">
      <c r="A35" s="76" t="s">
        <v>806</v>
      </c>
      <c r="B35" s="77">
        <v>18</v>
      </c>
      <c r="C35" s="139" t="s">
        <v>775</v>
      </c>
      <c r="D35" s="140" t="s">
        <v>525</v>
      </c>
      <c r="E35" s="140" t="s">
        <v>776</v>
      </c>
      <c r="F35" s="76" t="s">
        <v>67</v>
      </c>
      <c r="G35" s="76" t="s">
        <v>67</v>
      </c>
      <c r="H35" s="76" t="s">
        <v>67</v>
      </c>
      <c r="I35" s="76" t="s">
        <v>160</v>
      </c>
      <c r="J35" s="37" t="s">
        <v>526</v>
      </c>
      <c r="K35" s="37" t="s">
        <v>143</v>
      </c>
      <c r="L35" s="139" t="s">
        <v>69</v>
      </c>
      <c r="M35" s="37" t="s">
        <v>102</v>
      </c>
      <c r="N35" s="37">
        <v>552</v>
      </c>
      <c r="O35" s="37">
        <v>69</v>
      </c>
      <c r="P35" s="37">
        <f>ProgrammeData[[#This Row],[Qualification Hours]]+ProgrammeData[[#This Row],[Non-Qualification Hours]]</f>
        <v>621</v>
      </c>
      <c r="Q3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35" s="142">
        <f>ROUND(IF(ProgrammeData[[#This Row],[Funding Band]]="Band 1",ProgrammeData[[#This Row],[Total Hours]]/600,1),7)</f>
        <v>1</v>
      </c>
      <c r="S35" s="76">
        <f>IF(ProgrammeData[[#This Row],[Funding Band]]="Band 5",600,IF(ProgrammeData[[#This Row],[Funding Band]]="Band 4a",495,IF(ProgrammeData[[#This Row],[Funding Band]]="Band 4b",495,IF(ProgrammeData[[#This Row],[Funding Band]]="Band 3",405,IF(ProgrammeData[[#This Row],[Funding Band]]="Band 2",320,ProgrammeData[[#This Row],[Total Hours]])))))</f>
        <v>495</v>
      </c>
      <c r="T35" s="139" t="s">
        <v>205</v>
      </c>
      <c r="U35" s="139">
        <v>8.1</v>
      </c>
      <c r="V35" s="139" t="s">
        <v>777</v>
      </c>
      <c r="W35" s="76" t="s">
        <v>160</v>
      </c>
      <c r="X35" s="37" t="s">
        <v>536</v>
      </c>
      <c r="Y3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35" s="139">
        <f>ProgrammeData[[#This Row],[Weighting Multiplier]]*ProgrammeData[[#This Row],[Cost Weighting Factor Value]]</f>
        <v>495</v>
      </c>
      <c r="AA35" s="143">
        <v>1</v>
      </c>
      <c r="AB35" s="144">
        <f>ProgrammeData[[#This Row],[Weighting Multiplier]]*ProgrammeData[[#This Row],[Uplift Factor]]</f>
        <v>495</v>
      </c>
      <c r="AC35" s="37">
        <v>0</v>
      </c>
      <c r="AD35" s="37">
        <v>1</v>
      </c>
      <c r="AE35" s="37">
        <f>ProgrammeData[[#This Row],[English Instance]]+ProgrammeData[[#This Row],[Maths Instance]]</f>
        <v>1</v>
      </c>
      <c r="AF35" s="145" t="s">
        <v>528</v>
      </c>
      <c r="AG35" s="145" t="s">
        <v>528</v>
      </c>
      <c r="AH35" s="145" t="s">
        <v>529</v>
      </c>
      <c r="AI35" s="145" t="s">
        <v>528</v>
      </c>
      <c r="AJ35" s="145" t="s">
        <v>528</v>
      </c>
      <c r="AK35" s="145" t="s">
        <v>529</v>
      </c>
      <c r="AL35" s="139" t="s">
        <v>533</v>
      </c>
      <c r="AM35" s="139" t="s">
        <v>530</v>
      </c>
      <c r="AN35" s="139" t="s">
        <v>160</v>
      </c>
      <c r="AO35" s="139" t="s">
        <v>531</v>
      </c>
      <c r="AP35" s="146" t="s">
        <v>525</v>
      </c>
      <c r="AQ35" s="139" t="s">
        <v>525</v>
      </c>
      <c r="AR35" s="147" t="s">
        <v>525</v>
      </c>
      <c r="AS35"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35" s="149" t="s">
        <v>160</v>
      </c>
      <c r="AU35" s="37" t="s">
        <v>67</v>
      </c>
      <c r="AV35" s="139" t="s">
        <v>160</v>
      </c>
      <c r="AW35" s="150">
        <v>0</v>
      </c>
      <c r="AX35" s="139" t="s">
        <v>67</v>
      </c>
      <c r="AY35" s="241" t="str">
        <f>IF(ISNONTEXT(VLOOKUP(ProgrammeData[[#This Row],[Student Reference]],Comments!$B$7:$C$5995,2,0)),"",VLOOKUP(ProgrammeData[[#This Row],[Student Reference]],Comments!$B$7:$C$5995,2,0))</f>
        <v/>
      </c>
    </row>
    <row r="36" spans="1:51" x14ac:dyDescent="0.4">
      <c r="A36" s="76" t="s">
        <v>807</v>
      </c>
      <c r="B36" s="77">
        <v>20</v>
      </c>
      <c r="C36" s="139" t="s">
        <v>775</v>
      </c>
      <c r="D36" s="140" t="s">
        <v>547</v>
      </c>
      <c r="E36" s="140" t="s">
        <v>776</v>
      </c>
      <c r="F36" s="76" t="s">
        <v>67</v>
      </c>
      <c r="G36" s="76" t="s">
        <v>67</v>
      </c>
      <c r="H36" s="76" t="s">
        <v>67</v>
      </c>
      <c r="I36" s="76" t="s">
        <v>160</v>
      </c>
      <c r="J36" s="37" t="s">
        <v>526</v>
      </c>
      <c r="K36" s="37" t="s">
        <v>143</v>
      </c>
      <c r="L36" s="139" t="s">
        <v>69</v>
      </c>
      <c r="M36" s="37" t="s">
        <v>131</v>
      </c>
      <c r="N36" s="37">
        <v>426</v>
      </c>
      <c r="O36" s="37">
        <v>188</v>
      </c>
      <c r="P36" s="37">
        <f>ProgrammeData[[#This Row],[Qualification Hours]]+ProgrammeData[[#This Row],[Non-Qualification Hours]]</f>
        <v>614</v>
      </c>
      <c r="Q3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36" s="142">
        <f>ROUND(IF(ProgrammeData[[#This Row],[Funding Band]]="Band 1",ProgrammeData[[#This Row],[Total Hours]]/600,1),7)</f>
        <v>1</v>
      </c>
      <c r="S36" s="76">
        <f>IF(ProgrammeData[[#This Row],[Funding Band]]="Band 5",600,IF(ProgrammeData[[#This Row],[Funding Band]]="Band 4a",495,IF(ProgrammeData[[#This Row],[Funding Band]]="Band 4b",495,IF(ProgrammeData[[#This Row],[Funding Band]]="Band 3",405,IF(ProgrammeData[[#This Row],[Funding Band]]="Band 2",320,ProgrammeData[[#This Row],[Total Hours]])))))</f>
        <v>495</v>
      </c>
      <c r="T36" s="139" t="s">
        <v>207</v>
      </c>
      <c r="U36" s="139">
        <v>8.1</v>
      </c>
      <c r="V36" s="139" t="s">
        <v>777</v>
      </c>
      <c r="W36" s="76" t="s">
        <v>160</v>
      </c>
      <c r="X36" s="37" t="s">
        <v>536</v>
      </c>
      <c r="Y3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36" s="139">
        <f>ProgrammeData[[#This Row],[Weighting Multiplier]]*ProgrammeData[[#This Row],[Cost Weighting Factor Value]]</f>
        <v>495</v>
      </c>
      <c r="AA36" s="143">
        <v>1.1020000000000001</v>
      </c>
      <c r="AB36" s="144">
        <f>ProgrammeData[[#This Row],[Weighting Multiplier]]*ProgrammeData[[#This Row],[Uplift Factor]]</f>
        <v>545.49</v>
      </c>
      <c r="AC36" s="37">
        <v>1</v>
      </c>
      <c r="AD36" s="37">
        <v>1</v>
      </c>
      <c r="AE36" s="37">
        <f>ProgrammeData[[#This Row],[English Instance]]+ProgrammeData[[#This Row],[Maths Instance]]</f>
        <v>2</v>
      </c>
      <c r="AF36" s="145" t="s">
        <v>528</v>
      </c>
      <c r="AG36" s="145" t="s">
        <v>528</v>
      </c>
      <c r="AH36" s="145" t="s">
        <v>538</v>
      </c>
      <c r="AI36" s="145" t="s">
        <v>528</v>
      </c>
      <c r="AJ36" s="145" t="s">
        <v>528</v>
      </c>
      <c r="AK36" s="145" t="s">
        <v>538</v>
      </c>
      <c r="AL36" s="139" t="s">
        <v>545</v>
      </c>
      <c r="AM36" s="139" t="s">
        <v>545</v>
      </c>
      <c r="AN36" s="139" t="s">
        <v>541</v>
      </c>
      <c r="AO36" s="139">
        <v>0.6</v>
      </c>
      <c r="AP36" s="146">
        <v>0</v>
      </c>
      <c r="AQ36" s="139">
        <v>0.16700000000000001</v>
      </c>
      <c r="AR36" s="147" t="s">
        <v>67</v>
      </c>
      <c r="AS36"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36" s="149" t="s">
        <v>160</v>
      </c>
      <c r="AU36" s="37" t="s">
        <v>67</v>
      </c>
      <c r="AV36" s="139" t="s">
        <v>67</v>
      </c>
      <c r="AW36" s="150" t="s">
        <v>534</v>
      </c>
      <c r="AX36" s="139" t="s">
        <v>67</v>
      </c>
      <c r="AY36" s="241" t="str">
        <f>IF(ISNONTEXT(VLOOKUP(ProgrammeData[[#This Row],[Student Reference]],Comments!$B$7:$C$5995,2,0)),"",VLOOKUP(ProgrammeData[[#This Row],[Student Reference]],Comments!$B$7:$C$5995,2,0))</f>
        <v/>
      </c>
    </row>
    <row r="37" spans="1:51" x14ac:dyDescent="0.4">
      <c r="A37" s="76" t="s">
        <v>808</v>
      </c>
      <c r="B37" s="77">
        <v>17</v>
      </c>
      <c r="C37" s="139" t="s">
        <v>775</v>
      </c>
      <c r="D37" s="140" t="s">
        <v>525</v>
      </c>
      <c r="E37" s="140" t="s">
        <v>776</v>
      </c>
      <c r="F37" s="76" t="s">
        <v>67</v>
      </c>
      <c r="G37" s="76" t="s">
        <v>67</v>
      </c>
      <c r="H37" s="76" t="s">
        <v>67</v>
      </c>
      <c r="I37" s="76" t="s">
        <v>160</v>
      </c>
      <c r="J37" s="37" t="s">
        <v>526</v>
      </c>
      <c r="K37" s="37" t="s">
        <v>209</v>
      </c>
      <c r="L37" s="139" t="s">
        <v>124</v>
      </c>
      <c r="M37" s="37" t="s">
        <v>124</v>
      </c>
      <c r="N37" s="37">
        <v>359</v>
      </c>
      <c r="O37" s="37">
        <v>218</v>
      </c>
      <c r="P37" s="37">
        <f>ProgrammeData[[#This Row],[Qualification Hours]]+ProgrammeData[[#This Row],[Non-Qualification Hours]]</f>
        <v>577</v>
      </c>
      <c r="Q3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37" s="142">
        <f>ROUND(IF(ProgrammeData[[#This Row],[Funding Band]]="Band 1",ProgrammeData[[#This Row],[Total Hours]]/600,1),7)</f>
        <v>1</v>
      </c>
      <c r="S37" s="76">
        <f>IF(ProgrammeData[[#This Row],[Funding Band]]="Band 5",600,IF(ProgrammeData[[#This Row],[Funding Band]]="Band 4a",495,IF(ProgrammeData[[#This Row],[Funding Band]]="Band 4b",495,IF(ProgrammeData[[#This Row],[Funding Band]]="Band 3",405,IF(ProgrammeData[[#This Row],[Funding Band]]="Band 2",320,ProgrammeData[[#This Row],[Total Hours]])))))</f>
        <v>600</v>
      </c>
      <c r="T37" s="139" t="s">
        <v>140</v>
      </c>
      <c r="U37" s="139">
        <v>3.1</v>
      </c>
      <c r="V37" s="139" t="s">
        <v>777</v>
      </c>
      <c r="W37" s="76" t="s">
        <v>160</v>
      </c>
      <c r="X37" s="37" t="s">
        <v>540</v>
      </c>
      <c r="Y3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37" s="139">
        <f>ProgrammeData[[#This Row],[Weighting Multiplier]]*ProgrammeData[[#This Row],[Cost Weighting Factor Value]]</f>
        <v>1050</v>
      </c>
      <c r="AA37" s="143">
        <v>1</v>
      </c>
      <c r="AB37" s="144">
        <f>ProgrammeData[[#This Row],[Weighting Multiplier]]*ProgrammeData[[#This Row],[Uplift Factor]]</f>
        <v>600</v>
      </c>
      <c r="AC37" s="37">
        <v>0</v>
      </c>
      <c r="AD37" s="37">
        <v>0</v>
      </c>
      <c r="AE37" s="37">
        <f>ProgrammeData[[#This Row],[English Instance]]+ProgrammeData[[#This Row],[Maths Instance]]</f>
        <v>0</v>
      </c>
      <c r="AF37" s="145">
        <v>0</v>
      </c>
      <c r="AG37" s="145">
        <v>0</v>
      </c>
      <c r="AH37" s="145">
        <v>0</v>
      </c>
      <c r="AI37" s="145" t="s">
        <v>528</v>
      </c>
      <c r="AJ37" s="145" t="s">
        <v>528</v>
      </c>
      <c r="AK37" s="145" t="s">
        <v>529</v>
      </c>
      <c r="AL37" s="139" t="s">
        <v>533</v>
      </c>
      <c r="AM37" s="139" t="s">
        <v>533</v>
      </c>
      <c r="AN37" s="139" t="s">
        <v>160</v>
      </c>
      <c r="AO37" s="139" t="s">
        <v>531</v>
      </c>
      <c r="AP37" s="146" t="s">
        <v>525</v>
      </c>
      <c r="AQ37" s="139" t="s">
        <v>525</v>
      </c>
      <c r="AR37" s="147" t="s">
        <v>525</v>
      </c>
      <c r="AS37"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37" s="149" t="s">
        <v>160</v>
      </c>
      <c r="AU37" s="37" t="s">
        <v>67</v>
      </c>
      <c r="AV37" s="139" t="s">
        <v>160</v>
      </c>
      <c r="AW37" s="150">
        <v>0</v>
      </c>
      <c r="AX37" s="139" t="s">
        <v>67</v>
      </c>
      <c r="AY37" s="241" t="str">
        <f>IF(ISNONTEXT(VLOOKUP(ProgrammeData[[#This Row],[Student Reference]],Comments!$B$7:$C$5995,2,0)),"",VLOOKUP(ProgrammeData[[#This Row],[Student Reference]],Comments!$B$7:$C$5995,2,0))</f>
        <v/>
      </c>
    </row>
    <row r="38" spans="1:51" x14ac:dyDescent="0.4">
      <c r="A38" s="76" t="s">
        <v>809</v>
      </c>
      <c r="B38" s="77">
        <v>18</v>
      </c>
      <c r="C38" s="139" t="s">
        <v>775</v>
      </c>
      <c r="D38" s="140" t="s">
        <v>537</v>
      </c>
      <c r="E38" s="140" t="s">
        <v>776</v>
      </c>
      <c r="F38" s="76" t="s">
        <v>67</v>
      </c>
      <c r="G38" s="76" t="s">
        <v>67</v>
      </c>
      <c r="H38" s="76" t="s">
        <v>67</v>
      </c>
      <c r="I38" s="76" t="s">
        <v>160</v>
      </c>
      <c r="J38" s="37" t="s">
        <v>526</v>
      </c>
      <c r="K38" s="37" t="s">
        <v>90</v>
      </c>
      <c r="L38" s="139" t="s">
        <v>69</v>
      </c>
      <c r="M38" s="37" t="s">
        <v>69</v>
      </c>
      <c r="N38" s="37">
        <v>696</v>
      </c>
      <c r="O38" s="37">
        <v>140</v>
      </c>
      <c r="P38" s="37">
        <f>ProgrammeData[[#This Row],[Qualification Hours]]+ProgrammeData[[#This Row],[Non-Qualification Hours]]</f>
        <v>836</v>
      </c>
      <c r="Q3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38" s="142">
        <f>ROUND(IF(ProgrammeData[[#This Row],[Funding Band]]="Band 1",ProgrammeData[[#This Row],[Total Hours]]/600,1),7)</f>
        <v>1</v>
      </c>
      <c r="S38" s="76">
        <f>IF(ProgrammeData[[#This Row],[Funding Band]]="Band 5",600,IF(ProgrammeData[[#This Row],[Funding Band]]="Band 4a",495,IF(ProgrammeData[[#This Row],[Funding Band]]="Band 4b",495,IF(ProgrammeData[[#This Row],[Funding Band]]="Band 3",405,IF(ProgrammeData[[#This Row],[Funding Band]]="Band 2",320,ProgrammeData[[#This Row],[Total Hours]])))))</f>
        <v>495</v>
      </c>
      <c r="T38" s="139" t="s">
        <v>199</v>
      </c>
      <c r="U38" s="139">
        <v>3.3</v>
      </c>
      <c r="V38" s="139" t="s">
        <v>777</v>
      </c>
      <c r="W38" s="76" t="s">
        <v>160</v>
      </c>
      <c r="X38" s="37" t="s">
        <v>540</v>
      </c>
      <c r="Y3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38" s="139">
        <f>ProgrammeData[[#This Row],[Weighting Multiplier]]*ProgrammeData[[#This Row],[Cost Weighting Factor Value]]</f>
        <v>866.25</v>
      </c>
      <c r="AA38" s="143">
        <v>1</v>
      </c>
      <c r="AB38" s="144">
        <f>ProgrammeData[[#This Row],[Weighting Multiplier]]*ProgrammeData[[#This Row],[Uplift Factor]]</f>
        <v>495</v>
      </c>
      <c r="AC38" s="37">
        <v>0</v>
      </c>
      <c r="AD38" s="37">
        <v>1</v>
      </c>
      <c r="AE38" s="37">
        <f>ProgrammeData[[#This Row],[English Instance]]+ProgrammeData[[#This Row],[Maths Instance]]</f>
        <v>1</v>
      </c>
      <c r="AF38" s="145" t="s">
        <v>528</v>
      </c>
      <c r="AG38" s="145" t="s">
        <v>528</v>
      </c>
      <c r="AH38" s="145" t="s">
        <v>529</v>
      </c>
      <c r="AI38" s="145" t="s">
        <v>528</v>
      </c>
      <c r="AJ38" s="145" t="s">
        <v>528</v>
      </c>
      <c r="AK38" s="145" t="s">
        <v>529</v>
      </c>
      <c r="AL38" s="139" t="s">
        <v>543</v>
      </c>
      <c r="AM38" s="139" t="s">
        <v>530</v>
      </c>
      <c r="AN38" s="139" t="s">
        <v>160</v>
      </c>
      <c r="AO38" s="139" t="s">
        <v>531</v>
      </c>
      <c r="AP38" s="146">
        <v>0</v>
      </c>
      <c r="AQ38" s="139">
        <v>0.33300000000000002</v>
      </c>
      <c r="AR38" s="147" t="s">
        <v>67</v>
      </c>
      <c r="AS38"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0.33300000000000002</v>
      </c>
      <c r="AT38" s="149" t="s">
        <v>160</v>
      </c>
      <c r="AU38" s="37" t="s">
        <v>67</v>
      </c>
      <c r="AV38" s="139" t="s">
        <v>160</v>
      </c>
      <c r="AW38" s="150">
        <v>1</v>
      </c>
      <c r="AX38" s="139" t="s">
        <v>67</v>
      </c>
      <c r="AY38" s="241" t="str">
        <f>IF(ISNONTEXT(VLOOKUP(ProgrammeData[[#This Row],[Student Reference]],Comments!$B$7:$C$5995,2,0)),"",VLOOKUP(ProgrammeData[[#This Row],[Student Reference]],Comments!$B$7:$C$5995,2,0))</f>
        <v/>
      </c>
    </row>
    <row r="39" spans="1:51" x14ac:dyDescent="0.4">
      <c r="A39" s="76" t="s">
        <v>810</v>
      </c>
      <c r="B39" s="77">
        <v>19</v>
      </c>
      <c r="C39" s="139" t="s">
        <v>775</v>
      </c>
      <c r="D39" s="140" t="s">
        <v>548</v>
      </c>
      <c r="E39" s="140" t="s">
        <v>776</v>
      </c>
      <c r="F39" s="76" t="s">
        <v>67</v>
      </c>
      <c r="G39" s="76" t="s">
        <v>67</v>
      </c>
      <c r="H39" s="76" t="s">
        <v>160</v>
      </c>
      <c r="I39" s="76" t="s">
        <v>160</v>
      </c>
      <c r="J39" s="37" t="s">
        <v>526</v>
      </c>
      <c r="K39" s="37" t="s">
        <v>90</v>
      </c>
      <c r="L39" s="139" t="s">
        <v>69</v>
      </c>
      <c r="M39" s="37" t="s">
        <v>118</v>
      </c>
      <c r="N39" s="37">
        <v>140</v>
      </c>
      <c r="O39" s="37">
        <v>533</v>
      </c>
      <c r="P39" s="37">
        <f>ProgrammeData[[#This Row],[Qualification Hours]]+ProgrammeData[[#This Row],[Non-Qualification Hours]]</f>
        <v>673</v>
      </c>
      <c r="Q3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39" s="142">
        <f>ROUND(IF(ProgrammeData[[#This Row],[Funding Band]]="Band 1",ProgrammeData[[#This Row],[Total Hours]]/600,1),7)</f>
        <v>1</v>
      </c>
      <c r="S39" s="76">
        <f>IF(ProgrammeData[[#This Row],[Funding Band]]="Band 5",600,IF(ProgrammeData[[#This Row],[Funding Band]]="Band 4a",495,IF(ProgrammeData[[#This Row],[Funding Band]]="Band 4b",495,IF(ProgrammeData[[#This Row],[Funding Band]]="Band 3",405,IF(ProgrammeData[[#This Row],[Funding Band]]="Band 2",320,ProgrammeData[[#This Row],[Total Hours]])))))</f>
        <v>600</v>
      </c>
      <c r="T39" s="139" t="s">
        <v>213</v>
      </c>
      <c r="U39" s="139">
        <v>14.1</v>
      </c>
      <c r="V39" s="139" t="s">
        <v>777</v>
      </c>
      <c r="W39" s="76" t="s">
        <v>160</v>
      </c>
      <c r="X39" s="37" t="s">
        <v>536</v>
      </c>
      <c r="Y3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39" s="139">
        <f>ProgrammeData[[#This Row],[Weighting Multiplier]]*ProgrammeData[[#This Row],[Cost Weighting Factor Value]]</f>
        <v>600</v>
      </c>
      <c r="AA39" s="143">
        <v>1.1259999999999999</v>
      </c>
      <c r="AB39" s="144">
        <f>ProgrammeData[[#This Row],[Weighting Multiplier]]*ProgrammeData[[#This Row],[Uplift Factor]]</f>
        <v>675.59999999999991</v>
      </c>
      <c r="AC39" s="37">
        <v>1</v>
      </c>
      <c r="AD39" s="37">
        <v>1</v>
      </c>
      <c r="AE39" s="37">
        <f>ProgrammeData[[#This Row],[English Instance]]+ProgrammeData[[#This Row],[Maths Instance]]</f>
        <v>2</v>
      </c>
      <c r="AF39" s="145" t="s">
        <v>528</v>
      </c>
      <c r="AG39" s="145" t="s">
        <v>528</v>
      </c>
      <c r="AH39" s="145" t="s">
        <v>529</v>
      </c>
      <c r="AI39" s="145" t="s">
        <v>528</v>
      </c>
      <c r="AJ39" s="145" t="s">
        <v>528</v>
      </c>
      <c r="AK39" s="145" t="s">
        <v>529</v>
      </c>
      <c r="AL39" s="139" t="s">
        <v>530</v>
      </c>
      <c r="AM39" s="139" t="s">
        <v>530</v>
      </c>
      <c r="AN39" s="139" t="s">
        <v>160</v>
      </c>
      <c r="AO39" s="139">
        <v>0.8</v>
      </c>
      <c r="AP39" s="146">
        <v>0</v>
      </c>
      <c r="AQ39" s="139">
        <v>0.5</v>
      </c>
      <c r="AR39" s="147" t="s">
        <v>67</v>
      </c>
      <c r="AS39"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0.5</v>
      </c>
      <c r="AT39" s="149" t="s">
        <v>160</v>
      </c>
      <c r="AU39" s="37" t="s">
        <v>67</v>
      </c>
      <c r="AV39" s="139" t="s">
        <v>67</v>
      </c>
      <c r="AW39" s="150" t="s">
        <v>534</v>
      </c>
      <c r="AX39" s="139" t="s">
        <v>67</v>
      </c>
      <c r="AY39" s="241" t="str">
        <f>IF(ISNONTEXT(VLOOKUP(ProgrammeData[[#This Row],[Student Reference]],Comments!$B$7:$C$5995,2,0)),"",VLOOKUP(ProgrammeData[[#This Row],[Student Reference]],Comments!$B$7:$C$5995,2,0))</f>
        <v/>
      </c>
    </row>
    <row r="40" spans="1:51" x14ac:dyDescent="0.4">
      <c r="A40" s="76" t="s">
        <v>811</v>
      </c>
      <c r="B40" s="77">
        <v>20</v>
      </c>
      <c r="C40" s="139" t="s">
        <v>775</v>
      </c>
      <c r="D40" s="140" t="s">
        <v>525</v>
      </c>
      <c r="E40" s="140" t="s">
        <v>776</v>
      </c>
      <c r="F40" s="76" t="s">
        <v>67</v>
      </c>
      <c r="G40" s="76" t="s">
        <v>67</v>
      </c>
      <c r="H40" s="76" t="s">
        <v>67</v>
      </c>
      <c r="I40" s="76" t="s">
        <v>160</v>
      </c>
      <c r="J40" s="37" t="s">
        <v>526</v>
      </c>
      <c r="K40" s="37" t="s">
        <v>68</v>
      </c>
      <c r="L40" s="139" t="s">
        <v>69</v>
      </c>
      <c r="M40" s="37" t="s">
        <v>69</v>
      </c>
      <c r="N40" s="37">
        <v>346</v>
      </c>
      <c r="O40" s="37">
        <v>49</v>
      </c>
      <c r="P40" s="37">
        <f>ProgrammeData[[#This Row],[Qualification Hours]]+ProgrammeData[[#This Row],[Non-Qualification Hours]]</f>
        <v>395</v>
      </c>
      <c r="Q4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3</v>
      </c>
      <c r="R40" s="142">
        <f>ROUND(IF(ProgrammeData[[#This Row],[Funding Band]]="Band 1",ProgrammeData[[#This Row],[Total Hours]]/600,1),7)</f>
        <v>1</v>
      </c>
      <c r="S40" s="76">
        <f>IF(ProgrammeData[[#This Row],[Funding Band]]="Band 5",600,IF(ProgrammeData[[#This Row],[Funding Band]]="Band 4a",495,IF(ProgrammeData[[#This Row],[Funding Band]]="Band 4b",495,IF(ProgrammeData[[#This Row],[Funding Band]]="Band 3",405,IF(ProgrammeData[[#This Row],[Funding Band]]="Band 2",320,ProgrammeData[[#This Row],[Total Hours]])))))</f>
        <v>405</v>
      </c>
      <c r="T40" s="139" t="s">
        <v>215</v>
      </c>
      <c r="U40" s="139">
        <v>2.1</v>
      </c>
      <c r="V40" s="139" t="s">
        <v>777</v>
      </c>
      <c r="W40" s="76" t="s">
        <v>160</v>
      </c>
      <c r="X40" s="37" t="s">
        <v>549</v>
      </c>
      <c r="Y4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1.1000000000000001</v>
      </c>
      <c r="Z40" s="139">
        <f>ProgrammeData[[#This Row],[Weighting Multiplier]]*ProgrammeData[[#This Row],[Cost Weighting Factor Value]]</f>
        <v>445.50000000000006</v>
      </c>
      <c r="AA40" s="143">
        <v>1</v>
      </c>
      <c r="AB40" s="144">
        <f>ProgrammeData[[#This Row],[Weighting Multiplier]]*ProgrammeData[[#This Row],[Uplift Factor]]</f>
        <v>405</v>
      </c>
      <c r="AC40" s="37">
        <v>1</v>
      </c>
      <c r="AD40" s="37">
        <v>0</v>
      </c>
      <c r="AE40" s="37">
        <f>ProgrammeData[[#This Row],[English Instance]]+ProgrammeData[[#This Row],[Maths Instance]]</f>
        <v>1</v>
      </c>
      <c r="AF40" s="145" t="s">
        <v>528</v>
      </c>
      <c r="AG40" s="145" t="s">
        <v>528</v>
      </c>
      <c r="AH40" s="145" t="s">
        <v>529</v>
      </c>
      <c r="AI40" s="145" t="s">
        <v>528</v>
      </c>
      <c r="AJ40" s="145" t="s">
        <v>528</v>
      </c>
      <c r="AK40" s="145" t="s">
        <v>529</v>
      </c>
      <c r="AL40" s="139" t="s">
        <v>545</v>
      </c>
      <c r="AM40" s="139" t="s">
        <v>533</v>
      </c>
      <c r="AN40" s="139" t="s">
        <v>67</v>
      </c>
      <c r="AO40" s="139" t="s">
        <v>531</v>
      </c>
      <c r="AP40" s="146" t="s">
        <v>525</v>
      </c>
      <c r="AQ40" s="139" t="s">
        <v>525</v>
      </c>
      <c r="AR40" s="147" t="s">
        <v>525</v>
      </c>
      <c r="AS4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40" s="149" t="s">
        <v>160</v>
      </c>
      <c r="AU40" s="37" t="s">
        <v>67</v>
      </c>
      <c r="AV40" s="139" t="s">
        <v>67</v>
      </c>
      <c r="AW40" s="150" t="s">
        <v>534</v>
      </c>
      <c r="AX40" s="139" t="s">
        <v>67</v>
      </c>
      <c r="AY40" s="241" t="str">
        <f>IF(ISNONTEXT(VLOOKUP(ProgrammeData[[#This Row],[Student Reference]],Comments!$B$7:$C$5995,2,0)),"",VLOOKUP(ProgrammeData[[#This Row],[Student Reference]],Comments!$B$7:$C$5995,2,0))</f>
        <v/>
      </c>
    </row>
    <row r="41" spans="1:51" x14ac:dyDescent="0.4">
      <c r="A41" s="76" t="s">
        <v>812</v>
      </c>
      <c r="B41" s="77">
        <v>18</v>
      </c>
      <c r="C41" s="139" t="s">
        <v>775</v>
      </c>
      <c r="D41" s="140" t="s">
        <v>525</v>
      </c>
      <c r="E41" s="140" t="s">
        <v>776</v>
      </c>
      <c r="F41" s="76" t="s">
        <v>67</v>
      </c>
      <c r="G41" s="76" t="s">
        <v>67</v>
      </c>
      <c r="H41" s="76" t="s">
        <v>67</v>
      </c>
      <c r="I41" s="76" t="s">
        <v>160</v>
      </c>
      <c r="J41" s="37" t="s">
        <v>526</v>
      </c>
      <c r="K41" s="37" t="s">
        <v>90</v>
      </c>
      <c r="L41" s="139" t="s">
        <v>69</v>
      </c>
      <c r="M41" s="37" t="s">
        <v>69</v>
      </c>
      <c r="N41" s="37">
        <v>396</v>
      </c>
      <c r="O41" s="37">
        <v>191</v>
      </c>
      <c r="P41" s="37">
        <f>ProgrammeData[[#This Row],[Qualification Hours]]+ProgrammeData[[#This Row],[Non-Qualification Hours]]</f>
        <v>587</v>
      </c>
      <c r="Q4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41" s="142">
        <f>ROUND(IF(ProgrammeData[[#This Row],[Funding Band]]="Band 1",ProgrammeData[[#This Row],[Total Hours]]/600,1),7)</f>
        <v>1</v>
      </c>
      <c r="S41" s="76">
        <f>IF(ProgrammeData[[#This Row],[Funding Band]]="Band 5",600,IF(ProgrammeData[[#This Row],[Funding Band]]="Band 4a",495,IF(ProgrammeData[[#This Row],[Funding Band]]="Band 4b",495,IF(ProgrammeData[[#This Row],[Funding Band]]="Band 3",405,IF(ProgrammeData[[#This Row],[Funding Band]]="Band 2",320,ProgrammeData[[#This Row],[Total Hours]])))))</f>
        <v>495</v>
      </c>
      <c r="T41" s="139" t="s">
        <v>219</v>
      </c>
      <c r="U41" s="139">
        <v>15.3</v>
      </c>
      <c r="V41" s="139" t="s">
        <v>777</v>
      </c>
      <c r="W41" s="76" t="s">
        <v>160</v>
      </c>
      <c r="X41" s="37" t="s">
        <v>536</v>
      </c>
      <c r="Y4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41" s="139">
        <f>ProgrammeData[[#This Row],[Weighting Multiplier]]*ProgrammeData[[#This Row],[Cost Weighting Factor Value]]</f>
        <v>495</v>
      </c>
      <c r="AA41" s="143">
        <v>1</v>
      </c>
      <c r="AB41" s="144">
        <f>ProgrammeData[[#This Row],[Weighting Multiplier]]*ProgrammeData[[#This Row],[Uplift Factor]]</f>
        <v>495</v>
      </c>
      <c r="AC41" s="37">
        <v>0</v>
      </c>
      <c r="AD41" s="37">
        <v>0</v>
      </c>
      <c r="AE41" s="37">
        <f>ProgrammeData[[#This Row],[English Instance]]+ProgrammeData[[#This Row],[Maths Instance]]</f>
        <v>0</v>
      </c>
      <c r="AF41" s="145">
        <v>0</v>
      </c>
      <c r="AG41" s="145">
        <v>0</v>
      </c>
      <c r="AH41" s="145">
        <v>0</v>
      </c>
      <c r="AI41" s="145" t="s">
        <v>528</v>
      </c>
      <c r="AJ41" s="145" t="s">
        <v>528</v>
      </c>
      <c r="AK41" s="145" t="s">
        <v>529</v>
      </c>
      <c r="AL41" s="139" t="s">
        <v>533</v>
      </c>
      <c r="AM41" s="139" t="s">
        <v>533</v>
      </c>
      <c r="AN41" s="139" t="s">
        <v>160</v>
      </c>
      <c r="AO41" s="139" t="s">
        <v>531</v>
      </c>
      <c r="AP41" s="146" t="s">
        <v>525</v>
      </c>
      <c r="AQ41" s="139" t="s">
        <v>525</v>
      </c>
      <c r="AR41" s="147" t="s">
        <v>525</v>
      </c>
      <c r="AS41"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41" s="149" t="s">
        <v>160</v>
      </c>
      <c r="AU41" s="37" t="s">
        <v>67</v>
      </c>
      <c r="AV41" s="139" t="s">
        <v>67</v>
      </c>
      <c r="AW41" s="150" t="s">
        <v>534</v>
      </c>
      <c r="AX41" s="139" t="s">
        <v>67</v>
      </c>
      <c r="AY41" s="241" t="str">
        <f>IF(ISNONTEXT(VLOOKUP(ProgrammeData[[#This Row],[Student Reference]],Comments!$B$7:$C$5995,2,0)),"",VLOOKUP(ProgrammeData[[#This Row],[Student Reference]],Comments!$B$7:$C$5995,2,0))</f>
        <v/>
      </c>
    </row>
    <row r="42" spans="1:51" x14ac:dyDescent="0.4">
      <c r="A42" s="76" t="s">
        <v>813</v>
      </c>
      <c r="B42" s="77">
        <v>19</v>
      </c>
      <c r="C42" s="139" t="s">
        <v>775</v>
      </c>
      <c r="D42" s="140" t="s">
        <v>537</v>
      </c>
      <c r="E42" s="140" t="s">
        <v>776</v>
      </c>
      <c r="F42" s="76" t="s">
        <v>67</v>
      </c>
      <c r="G42" s="76" t="s">
        <v>67</v>
      </c>
      <c r="H42" s="76" t="s">
        <v>160</v>
      </c>
      <c r="I42" s="76" t="s">
        <v>160</v>
      </c>
      <c r="J42" s="37" t="s">
        <v>526</v>
      </c>
      <c r="K42" s="37" t="s">
        <v>90</v>
      </c>
      <c r="L42" s="139" t="s">
        <v>69</v>
      </c>
      <c r="M42" s="37" t="s">
        <v>148</v>
      </c>
      <c r="N42" s="37">
        <v>451</v>
      </c>
      <c r="O42" s="37">
        <v>93</v>
      </c>
      <c r="P42" s="37">
        <f>ProgrammeData[[#This Row],[Qualification Hours]]+ProgrammeData[[#This Row],[Non-Qualification Hours]]</f>
        <v>544</v>
      </c>
      <c r="Q4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42" s="142">
        <f>ROUND(IF(ProgrammeData[[#This Row],[Funding Band]]="Band 1",ProgrammeData[[#This Row],[Total Hours]]/600,1),7)</f>
        <v>1</v>
      </c>
      <c r="S42" s="76">
        <f>IF(ProgrammeData[[#This Row],[Funding Band]]="Band 5",600,IF(ProgrammeData[[#This Row],[Funding Band]]="Band 4a",495,IF(ProgrammeData[[#This Row],[Funding Band]]="Band 4b",495,IF(ProgrammeData[[#This Row],[Funding Band]]="Band 3",405,IF(ProgrammeData[[#This Row],[Funding Band]]="Band 2",320,ProgrammeData[[#This Row],[Total Hours]])))))</f>
        <v>600</v>
      </c>
      <c r="T42" s="139" t="s">
        <v>224</v>
      </c>
      <c r="U42" s="139">
        <v>6.1</v>
      </c>
      <c r="V42" s="139" t="s">
        <v>777</v>
      </c>
      <c r="W42" s="76" t="s">
        <v>160</v>
      </c>
      <c r="X42" s="37" t="s">
        <v>532</v>
      </c>
      <c r="Y4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42" s="139">
        <f>ProgrammeData[[#This Row],[Weighting Multiplier]]*ProgrammeData[[#This Row],[Cost Weighting Factor Value]]</f>
        <v>720</v>
      </c>
      <c r="AA42" s="143">
        <v>1</v>
      </c>
      <c r="AB42" s="144">
        <f>ProgrammeData[[#This Row],[Weighting Multiplier]]*ProgrammeData[[#This Row],[Uplift Factor]]</f>
        <v>600</v>
      </c>
      <c r="AC42" s="37">
        <v>1</v>
      </c>
      <c r="AD42" s="37">
        <v>0</v>
      </c>
      <c r="AE42" s="37">
        <f>ProgrammeData[[#This Row],[English Instance]]+ProgrammeData[[#This Row],[Maths Instance]]</f>
        <v>1</v>
      </c>
      <c r="AF42" s="145" t="s">
        <v>528</v>
      </c>
      <c r="AG42" s="145" t="s">
        <v>528</v>
      </c>
      <c r="AH42" s="145" t="s">
        <v>529</v>
      </c>
      <c r="AI42" s="145" t="s">
        <v>528</v>
      </c>
      <c r="AJ42" s="145" t="s">
        <v>528</v>
      </c>
      <c r="AK42" s="145" t="s">
        <v>529</v>
      </c>
      <c r="AL42" s="139" t="s">
        <v>530</v>
      </c>
      <c r="AM42" s="139" t="s">
        <v>533</v>
      </c>
      <c r="AN42" s="139" t="s">
        <v>160</v>
      </c>
      <c r="AO42" s="139" t="s">
        <v>531</v>
      </c>
      <c r="AP42" s="146">
        <v>0</v>
      </c>
      <c r="AQ42" s="139">
        <v>0.5</v>
      </c>
      <c r="AR42" s="147" t="s">
        <v>67</v>
      </c>
      <c r="AS42"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0.5</v>
      </c>
      <c r="AT42" s="149" t="s">
        <v>160</v>
      </c>
      <c r="AU42" s="37" t="s">
        <v>67</v>
      </c>
      <c r="AV42" s="139" t="s">
        <v>160</v>
      </c>
      <c r="AW42" s="150">
        <v>1</v>
      </c>
      <c r="AX42" s="139" t="s">
        <v>67</v>
      </c>
      <c r="AY42" s="241" t="str">
        <f>IF(ISNONTEXT(VLOOKUP(ProgrammeData[[#This Row],[Student Reference]],Comments!$B$7:$C$5995,2,0)),"",VLOOKUP(ProgrammeData[[#This Row],[Student Reference]],Comments!$B$7:$C$5995,2,0))</f>
        <v/>
      </c>
    </row>
    <row r="43" spans="1:51" x14ac:dyDescent="0.4">
      <c r="A43" s="76" t="s">
        <v>814</v>
      </c>
      <c r="B43" s="77">
        <v>18</v>
      </c>
      <c r="C43" s="139" t="s">
        <v>775</v>
      </c>
      <c r="D43" s="140" t="s">
        <v>537</v>
      </c>
      <c r="E43" s="140" t="s">
        <v>776</v>
      </c>
      <c r="F43" s="76" t="s">
        <v>67</v>
      </c>
      <c r="G43" s="76" t="s">
        <v>67</v>
      </c>
      <c r="H43" s="76" t="s">
        <v>67</v>
      </c>
      <c r="I43" s="76" t="s">
        <v>160</v>
      </c>
      <c r="J43" s="37" t="s">
        <v>526</v>
      </c>
      <c r="K43" s="37" t="s">
        <v>90</v>
      </c>
      <c r="L43" s="139" t="s">
        <v>69</v>
      </c>
      <c r="M43" s="37" t="s">
        <v>69</v>
      </c>
      <c r="N43" s="37">
        <v>541</v>
      </c>
      <c r="O43" s="37">
        <v>187</v>
      </c>
      <c r="P43" s="37">
        <f>ProgrammeData[[#This Row],[Qualification Hours]]+ProgrammeData[[#This Row],[Non-Qualification Hours]]</f>
        <v>728</v>
      </c>
      <c r="Q4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43" s="142">
        <f>ROUND(IF(ProgrammeData[[#This Row],[Funding Band]]="Band 1",ProgrammeData[[#This Row],[Total Hours]]/600,1),7)</f>
        <v>1</v>
      </c>
      <c r="S43" s="76">
        <f>IF(ProgrammeData[[#This Row],[Funding Band]]="Band 5",600,IF(ProgrammeData[[#This Row],[Funding Band]]="Band 4a",495,IF(ProgrammeData[[#This Row],[Funding Band]]="Band 4b",495,IF(ProgrammeData[[#This Row],[Funding Band]]="Band 3",405,IF(ProgrammeData[[#This Row],[Funding Band]]="Band 2",320,ProgrammeData[[#This Row],[Total Hours]])))))</f>
        <v>495</v>
      </c>
      <c r="T43" s="139" t="s">
        <v>174</v>
      </c>
      <c r="U43" s="139">
        <v>3.3</v>
      </c>
      <c r="V43" s="139" t="s">
        <v>777</v>
      </c>
      <c r="W43" s="76" t="s">
        <v>160</v>
      </c>
      <c r="X43" s="37" t="s">
        <v>540</v>
      </c>
      <c r="Y4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43" s="139">
        <f>ProgrammeData[[#This Row],[Weighting Multiplier]]*ProgrammeData[[#This Row],[Cost Weighting Factor Value]]</f>
        <v>866.25</v>
      </c>
      <c r="AA43" s="143">
        <v>1</v>
      </c>
      <c r="AB43" s="144">
        <f>ProgrammeData[[#This Row],[Weighting Multiplier]]*ProgrammeData[[#This Row],[Uplift Factor]]</f>
        <v>495</v>
      </c>
      <c r="AC43" s="37">
        <v>0</v>
      </c>
      <c r="AD43" s="37">
        <v>0</v>
      </c>
      <c r="AE43" s="37">
        <f>ProgrammeData[[#This Row],[English Instance]]+ProgrammeData[[#This Row],[Maths Instance]]</f>
        <v>0</v>
      </c>
      <c r="AF43" s="145">
        <v>0</v>
      </c>
      <c r="AG43" s="145">
        <v>0</v>
      </c>
      <c r="AH43" s="145">
        <v>0</v>
      </c>
      <c r="AI43" s="145" t="s">
        <v>528</v>
      </c>
      <c r="AJ43" s="145" t="s">
        <v>528</v>
      </c>
      <c r="AK43" s="145" t="s">
        <v>529</v>
      </c>
      <c r="AL43" s="139" t="s">
        <v>533</v>
      </c>
      <c r="AM43" s="139" t="s">
        <v>533</v>
      </c>
      <c r="AN43" s="139" t="s">
        <v>160</v>
      </c>
      <c r="AO43" s="139" t="s">
        <v>531</v>
      </c>
      <c r="AP43" s="146">
        <v>0</v>
      </c>
      <c r="AQ43" s="139">
        <v>0.5</v>
      </c>
      <c r="AR43" s="147" t="s">
        <v>67</v>
      </c>
      <c r="AS43"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0.5</v>
      </c>
      <c r="AT43" s="149" t="s">
        <v>160</v>
      </c>
      <c r="AU43" s="37" t="s">
        <v>160</v>
      </c>
      <c r="AV43" s="139" t="s">
        <v>160</v>
      </c>
      <c r="AW43" s="150">
        <v>1</v>
      </c>
      <c r="AX43" s="139" t="s">
        <v>67</v>
      </c>
      <c r="AY43" s="241" t="str">
        <f>IF(ISNONTEXT(VLOOKUP(ProgrammeData[[#This Row],[Student Reference]],Comments!$B$7:$C$5995,2,0)),"",VLOOKUP(ProgrammeData[[#This Row],[Student Reference]],Comments!$B$7:$C$5995,2,0))</f>
        <v/>
      </c>
    </row>
    <row r="44" spans="1:51" x14ac:dyDescent="0.4">
      <c r="A44" s="76" t="s">
        <v>815</v>
      </c>
      <c r="B44" s="77">
        <v>18</v>
      </c>
      <c r="C44" s="139" t="s">
        <v>775</v>
      </c>
      <c r="D44" s="140" t="s">
        <v>525</v>
      </c>
      <c r="E44" s="140" t="s">
        <v>776</v>
      </c>
      <c r="F44" s="76" t="s">
        <v>67</v>
      </c>
      <c r="G44" s="76" t="s">
        <v>67</v>
      </c>
      <c r="H44" s="76" t="s">
        <v>67</v>
      </c>
      <c r="I44" s="76" t="s">
        <v>160</v>
      </c>
      <c r="J44" s="37" t="s">
        <v>526</v>
      </c>
      <c r="K44" s="37" t="s">
        <v>143</v>
      </c>
      <c r="L44" s="139" t="s">
        <v>227</v>
      </c>
      <c r="M44" s="37" t="s">
        <v>69</v>
      </c>
      <c r="N44" s="37">
        <v>431</v>
      </c>
      <c r="O44" s="37">
        <v>243</v>
      </c>
      <c r="P44" s="37">
        <f>ProgrammeData[[#This Row],[Qualification Hours]]+ProgrammeData[[#This Row],[Non-Qualification Hours]]</f>
        <v>674</v>
      </c>
      <c r="Q4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44" s="142">
        <f>ROUND(IF(ProgrammeData[[#This Row],[Funding Band]]="Band 1",ProgrammeData[[#This Row],[Total Hours]]/600,1),7)</f>
        <v>1</v>
      </c>
      <c r="S44" s="76">
        <f>IF(ProgrammeData[[#This Row],[Funding Band]]="Band 5",600,IF(ProgrammeData[[#This Row],[Funding Band]]="Band 4a",495,IF(ProgrammeData[[#This Row],[Funding Band]]="Band 4b",495,IF(ProgrammeData[[#This Row],[Funding Band]]="Band 3",405,IF(ProgrammeData[[#This Row],[Funding Band]]="Band 2",320,ProgrammeData[[#This Row],[Total Hours]])))))</f>
        <v>495</v>
      </c>
      <c r="T44" s="139" t="s">
        <v>229</v>
      </c>
      <c r="U44" s="139">
        <v>14.1</v>
      </c>
      <c r="V44" s="139" t="s">
        <v>777</v>
      </c>
      <c r="W44" s="76" t="s">
        <v>160</v>
      </c>
      <c r="X44" s="37" t="s">
        <v>536</v>
      </c>
      <c r="Y4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44" s="139">
        <f>ProgrammeData[[#This Row],[Weighting Multiplier]]*ProgrammeData[[#This Row],[Cost Weighting Factor Value]]</f>
        <v>495</v>
      </c>
      <c r="AA44" s="143">
        <v>1</v>
      </c>
      <c r="AB44" s="144">
        <f>ProgrammeData[[#This Row],[Weighting Multiplier]]*ProgrammeData[[#This Row],[Uplift Factor]]</f>
        <v>495</v>
      </c>
      <c r="AC44" s="37">
        <v>1</v>
      </c>
      <c r="AD44" s="37">
        <v>1</v>
      </c>
      <c r="AE44" s="37">
        <f>ProgrammeData[[#This Row],[English Instance]]+ProgrammeData[[#This Row],[Maths Instance]]</f>
        <v>2</v>
      </c>
      <c r="AF44" s="145" t="s">
        <v>528</v>
      </c>
      <c r="AG44" s="145" t="s">
        <v>528</v>
      </c>
      <c r="AH44" s="145" t="s">
        <v>529</v>
      </c>
      <c r="AI44" s="145" t="s">
        <v>528</v>
      </c>
      <c r="AJ44" s="145" t="s">
        <v>528</v>
      </c>
      <c r="AK44" s="145" t="s">
        <v>529</v>
      </c>
      <c r="AL44" s="139" t="s">
        <v>530</v>
      </c>
      <c r="AM44" s="139" t="s">
        <v>530</v>
      </c>
      <c r="AN44" s="139" t="s">
        <v>160</v>
      </c>
      <c r="AO44" s="139" t="s">
        <v>531</v>
      </c>
      <c r="AP44" s="146" t="s">
        <v>525</v>
      </c>
      <c r="AQ44" s="139" t="s">
        <v>525</v>
      </c>
      <c r="AR44" s="147" t="s">
        <v>525</v>
      </c>
      <c r="AS44"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44" s="149" t="s">
        <v>160</v>
      </c>
      <c r="AU44" s="37" t="s">
        <v>67</v>
      </c>
      <c r="AV44" s="139" t="s">
        <v>67</v>
      </c>
      <c r="AW44" s="150" t="s">
        <v>534</v>
      </c>
      <c r="AX44" s="139" t="s">
        <v>67</v>
      </c>
      <c r="AY44" s="241" t="str">
        <f>IF(ISNONTEXT(VLOOKUP(ProgrammeData[[#This Row],[Student Reference]],Comments!$B$7:$C$5995,2,0)),"",VLOOKUP(ProgrammeData[[#This Row],[Student Reference]],Comments!$B$7:$C$5995,2,0))</f>
        <v/>
      </c>
    </row>
    <row r="45" spans="1:51" x14ac:dyDescent="0.4">
      <c r="A45" s="76" t="s">
        <v>816</v>
      </c>
      <c r="B45" s="77">
        <v>18</v>
      </c>
      <c r="C45" s="139" t="s">
        <v>775</v>
      </c>
      <c r="D45" s="140" t="s">
        <v>525</v>
      </c>
      <c r="E45" s="140" t="s">
        <v>776</v>
      </c>
      <c r="F45" s="76" t="s">
        <v>67</v>
      </c>
      <c r="G45" s="76" t="s">
        <v>67</v>
      </c>
      <c r="H45" s="76" t="s">
        <v>67</v>
      </c>
      <c r="I45" s="76" t="s">
        <v>160</v>
      </c>
      <c r="J45" s="37" t="s">
        <v>526</v>
      </c>
      <c r="K45" s="37" t="s">
        <v>90</v>
      </c>
      <c r="L45" s="139" t="s">
        <v>107</v>
      </c>
      <c r="N45" s="37">
        <v>562</v>
      </c>
      <c r="O45" s="37">
        <v>204</v>
      </c>
      <c r="P45" s="37">
        <f>ProgrammeData[[#This Row],[Qualification Hours]]+ProgrammeData[[#This Row],[Non-Qualification Hours]]</f>
        <v>766</v>
      </c>
      <c r="Q4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45" s="142">
        <f>ROUND(IF(ProgrammeData[[#This Row],[Funding Band]]="Band 1",ProgrammeData[[#This Row],[Total Hours]]/600,1),7)</f>
        <v>1</v>
      </c>
      <c r="S45" s="76">
        <f>IF(ProgrammeData[[#This Row],[Funding Band]]="Band 5",600,IF(ProgrammeData[[#This Row],[Funding Band]]="Band 4a",495,IF(ProgrammeData[[#This Row],[Funding Band]]="Band 4b",495,IF(ProgrammeData[[#This Row],[Funding Band]]="Band 3",405,IF(ProgrammeData[[#This Row],[Funding Band]]="Band 2",320,ProgrammeData[[#This Row],[Total Hours]])))))</f>
        <v>495</v>
      </c>
      <c r="T45" s="139" t="s">
        <v>217</v>
      </c>
      <c r="U45" s="139">
        <v>3.3</v>
      </c>
      <c r="V45" s="139" t="s">
        <v>777</v>
      </c>
      <c r="W45" s="76" t="s">
        <v>160</v>
      </c>
      <c r="X45" s="37" t="s">
        <v>540</v>
      </c>
      <c r="Y4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45" s="139">
        <f>ProgrammeData[[#This Row],[Weighting Multiplier]]*ProgrammeData[[#This Row],[Cost Weighting Factor Value]]</f>
        <v>866.25</v>
      </c>
      <c r="AA45" s="143">
        <v>1</v>
      </c>
      <c r="AB45" s="144">
        <f>ProgrammeData[[#This Row],[Weighting Multiplier]]*ProgrammeData[[#This Row],[Uplift Factor]]</f>
        <v>495</v>
      </c>
      <c r="AC45" s="37">
        <v>1</v>
      </c>
      <c r="AD45" s="37">
        <v>1</v>
      </c>
      <c r="AE45" s="37">
        <f>ProgrammeData[[#This Row],[English Instance]]+ProgrammeData[[#This Row],[Maths Instance]]</f>
        <v>2</v>
      </c>
      <c r="AF45" s="145" t="s">
        <v>528</v>
      </c>
      <c r="AG45" s="145" t="s">
        <v>528</v>
      </c>
      <c r="AH45" s="145" t="s">
        <v>529</v>
      </c>
      <c r="AI45" s="145">
        <v>1</v>
      </c>
      <c r="AJ45" s="145">
        <v>1</v>
      </c>
      <c r="AK45" s="145">
        <v>2</v>
      </c>
      <c r="AL45" s="139" t="s">
        <v>530</v>
      </c>
      <c r="AM45" s="139" t="s">
        <v>530</v>
      </c>
      <c r="AN45" s="139" t="s">
        <v>160</v>
      </c>
      <c r="AO45" s="139" t="s">
        <v>531</v>
      </c>
      <c r="AP45" s="146" t="s">
        <v>525</v>
      </c>
      <c r="AQ45" s="139" t="s">
        <v>525</v>
      </c>
      <c r="AR45" s="147" t="s">
        <v>525</v>
      </c>
      <c r="AS45"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45" s="149" t="s">
        <v>160</v>
      </c>
      <c r="AU45" s="37" t="s">
        <v>67</v>
      </c>
      <c r="AV45" s="139" t="s">
        <v>160</v>
      </c>
      <c r="AW45" s="150">
        <v>0</v>
      </c>
      <c r="AX45" s="139" t="s">
        <v>67</v>
      </c>
      <c r="AY45" s="241" t="str">
        <f>IF(ISNONTEXT(VLOOKUP(ProgrammeData[[#This Row],[Student Reference]],Comments!$B$7:$C$5995,2,0)),"",VLOOKUP(ProgrammeData[[#This Row],[Student Reference]],Comments!$B$7:$C$5995,2,0))</f>
        <v/>
      </c>
    </row>
    <row r="46" spans="1:51" x14ac:dyDescent="0.4">
      <c r="A46" s="76" t="s">
        <v>817</v>
      </c>
      <c r="B46" s="77">
        <v>18</v>
      </c>
      <c r="C46" s="139" t="s">
        <v>775</v>
      </c>
      <c r="D46" s="140" t="s">
        <v>525</v>
      </c>
      <c r="E46" s="140" t="s">
        <v>776</v>
      </c>
      <c r="F46" s="76" t="s">
        <v>67</v>
      </c>
      <c r="G46" s="76" t="s">
        <v>67</v>
      </c>
      <c r="H46" s="76" t="s">
        <v>67</v>
      </c>
      <c r="I46" s="76" t="s">
        <v>160</v>
      </c>
      <c r="J46" s="37" t="s">
        <v>526</v>
      </c>
      <c r="K46" s="37" t="s">
        <v>143</v>
      </c>
      <c r="L46" s="139" t="s">
        <v>69</v>
      </c>
      <c r="M46" s="37" t="s">
        <v>69</v>
      </c>
      <c r="N46" s="37">
        <v>347</v>
      </c>
      <c r="O46" s="37">
        <v>259</v>
      </c>
      <c r="P46" s="37">
        <f>ProgrammeData[[#This Row],[Qualification Hours]]+ProgrammeData[[#This Row],[Non-Qualification Hours]]</f>
        <v>606</v>
      </c>
      <c r="Q4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46" s="142">
        <f>ROUND(IF(ProgrammeData[[#This Row],[Funding Band]]="Band 1",ProgrammeData[[#This Row],[Total Hours]]/600,1),7)</f>
        <v>1</v>
      </c>
      <c r="S46" s="76">
        <f>IF(ProgrammeData[[#This Row],[Funding Band]]="Band 5",600,IF(ProgrammeData[[#This Row],[Funding Band]]="Band 4a",495,IF(ProgrammeData[[#This Row],[Funding Band]]="Band 4b",495,IF(ProgrammeData[[#This Row],[Funding Band]]="Band 3",405,IF(ProgrammeData[[#This Row],[Funding Band]]="Band 2",320,ProgrammeData[[#This Row],[Total Hours]])))))</f>
        <v>495</v>
      </c>
      <c r="T46" s="139" t="s">
        <v>217</v>
      </c>
      <c r="U46" s="139">
        <v>3.3</v>
      </c>
      <c r="V46" s="139" t="s">
        <v>777</v>
      </c>
      <c r="W46" s="76" t="s">
        <v>160</v>
      </c>
      <c r="X46" s="37" t="s">
        <v>540</v>
      </c>
      <c r="Y4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46" s="139">
        <f>ProgrammeData[[#This Row],[Weighting Multiplier]]*ProgrammeData[[#This Row],[Cost Weighting Factor Value]]</f>
        <v>866.25</v>
      </c>
      <c r="AA46" s="143">
        <v>1</v>
      </c>
      <c r="AB46" s="144">
        <f>ProgrammeData[[#This Row],[Weighting Multiplier]]*ProgrammeData[[#This Row],[Uplift Factor]]</f>
        <v>495</v>
      </c>
      <c r="AC46" s="37">
        <v>0</v>
      </c>
      <c r="AD46" s="37">
        <v>1</v>
      </c>
      <c r="AE46" s="37">
        <f>ProgrammeData[[#This Row],[English Instance]]+ProgrammeData[[#This Row],[Maths Instance]]</f>
        <v>1</v>
      </c>
      <c r="AF46" s="145" t="s">
        <v>528</v>
      </c>
      <c r="AG46" s="145" t="s">
        <v>528</v>
      </c>
      <c r="AH46" s="145" t="s">
        <v>538</v>
      </c>
      <c r="AI46" s="145" t="s">
        <v>528</v>
      </c>
      <c r="AJ46" s="145" t="s">
        <v>528</v>
      </c>
      <c r="AK46" s="145" t="s">
        <v>538</v>
      </c>
      <c r="AL46" s="139" t="s">
        <v>533</v>
      </c>
      <c r="AM46" s="139" t="s">
        <v>530</v>
      </c>
      <c r="AN46" s="139" t="s">
        <v>160</v>
      </c>
      <c r="AO46" s="139" t="s">
        <v>531</v>
      </c>
      <c r="AP46" s="146" t="s">
        <v>525</v>
      </c>
      <c r="AQ46" s="139" t="s">
        <v>525</v>
      </c>
      <c r="AR46" s="147" t="s">
        <v>525</v>
      </c>
      <c r="AS46"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46" s="149" t="s">
        <v>160</v>
      </c>
      <c r="AU46" s="37" t="s">
        <v>67</v>
      </c>
      <c r="AV46" s="139" t="s">
        <v>160</v>
      </c>
      <c r="AW46" s="150">
        <v>0</v>
      </c>
      <c r="AX46" s="139" t="s">
        <v>67</v>
      </c>
      <c r="AY46" s="241" t="str">
        <f>IF(ISNONTEXT(VLOOKUP(ProgrammeData[[#This Row],[Student Reference]],Comments!$B$7:$C$5995,2,0)),"",VLOOKUP(ProgrammeData[[#This Row],[Student Reference]],Comments!$B$7:$C$5995,2,0))</f>
        <v/>
      </c>
    </row>
    <row r="47" spans="1:51" x14ac:dyDescent="0.4">
      <c r="A47" s="76" t="s">
        <v>818</v>
      </c>
      <c r="B47" s="77">
        <v>18</v>
      </c>
      <c r="C47" s="139" t="s">
        <v>775</v>
      </c>
      <c r="D47" s="140" t="s">
        <v>537</v>
      </c>
      <c r="E47" s="140" t="s">
        <v>776</v>
      </c>
      <c r="F47" s="76" t="s">
        <v>67</v>
      </c>
      <c r="G47" s="76" t="s">
        <v>67</v>
      </c>
      <c r="H47" s="76" t="s">
        <v>67</v>
      </c>
      <c r="I47" s="76" t="s">
        <v>160</v>
      </c>
      <c r="J47" s="37" t="s">
        <v>526</v>
      </c>
      <c r="K47" s="37" t="s">
        <v>90</v>
      </c>
      <c r="L47" s="139" t="s">
        <v>69</v>
      </c>
      <c r="M47" s="37" t="s">
        <v>102</v>
      </c>
      <c r="N47" s="37">
        <v>612</v>
      </c>
      <c r="O47" s="37">
        <v>163</v>
      </c>
      <c r="P47" s="37">
        <f>ProgrammeData[[#This Row],[Qualification Hours]]+ProgrammeData[[#This Row],[Non-Qualification Hours]]</f>
        <v>775</v>
      </c>
      <c r="Q4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47" s="142">
        <f>ROUND(IF(ProgrammeData[[#This Row],[Funding Band]]="Band 1",ProgrammeData[[#This Row],[Total Hours]]/600,1),7)</f>
        <v>1</v>
      </c>
      <c r="S47" s="76">
        <f>IF(ProgrammeData[[#This Row],[Funding Band]]="Band 5",600,IF(ProgrammeData[[#This Row],[Funding Band]]="Band 4a",495,IF(ProgrammeData[[#This Row],[Funding Band]]="Band 4b",495,IF(ProgrammeData[[#This Row],[Funding Band]]="Band 3",405,IF(ProgrammeData[[#This Row],[Funding Band]]="Band 2",320,ProgrammeData[[#This Row],[Total Hours]])))))</f>
        <v>495</v>
      </c>
      <c r="T47" s="139" t="s">
        <v>236</v>
      </c>
      <c r="U47" s="139">
        <v>4.3</v>
      </c>
      <c r="V47" s="139" t="s">
        <v>777</v>
      </c>
      <c r="W47" s="76" t="s">
        <v>160</v>
      </c>
      <c r="X47" s="37" t="s">
        <v>527</v>
      </c>
      <c r="Y4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1.3</v>
      </c>
      <c r="Z47" s="139">
        <f>ProgrammeData[[#This Row],[Weighting Multiplier]]*ProgrammeData[[#This Row],[Cost Weighting Factor Value]]</f>
        <v>643.5</v>
      </c>
      <c r="AA47" s="143">
        <v>1</v>
      </c>
      <c r="AB47" s="144">
        <f>ProgrammeData[[#This Row],[Weighting Multiplier]]*ProgrammeData[[#This Row],[Uplift Factor]]</f>
        <v>495</v>
      </c>
      <c r="AC47" s="37">
        <v>1</v>
      </c>
      <c r="AD47" s="37">
        <v>1</v>
      </c>
      <c r="AE47" s="37">
        <f>ProgrammeData[[#This Row],[English Instance]]+ProgrammeData[[#This Row],[Maths Instance]]</f>
        <v>2</v>
      </c>
      <c r="AF47" s="145">
        <v>1</v>
      </c>
      <c r="AG47" s="145">
        <v>1</v>
      </c>
      <c r="AH47" s="145">
        <v>2</v>
      </c>
      <c r="AI47" s="145" t="s">
        <v>528</v>
      </c>
      <c r="AJ47" s="145" t="s">
        <v>528</v>
      </c>
      <c r="AK47" s="145" t="s">
        <v>529</v>
      </c>
      <c r="AL47" s="139" t="s">
        <v>530</v>
      </c>
      <c r="AM47" s="139" t="s">
        <v>530</v>
      </c>
      <c r="AN47" s="139" t="s">
        <v>160</v>
      </c>
      <c r="AO47" s="139" t="s">
        <v>531</v>
      </c>
      <c r="AP47" s="146">
        <v>0.5</v>
      </c>
      <c r="AQ47" s="139">
        <v>0.33300000000000002</v>
      </c>
      <c r="AR47" s="147" t="s">
        <v>67</v>
      </c>
      <c r="AS47"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0.83299999999999996</v>
      </c>
      <c r="AT47" s="149" t="s">
        <v>160</v>
      </c>
      <c r="AU47" s="37" t="s">
        <v>67</v>
      </c>
      <c r="AV47" s="139" t="s">
        <v>160</v>
      </c>
      <c r="AW47" s="150">
        <v>1</v>
      </c>
      <c r="AX47" s="139" t="s">
        <v>160</v>
      </c>
      <c r="AY47" s="241" t="str">
        <f>IF(ISNONTEXT(VLOOKUP(ProgrammeData[[#This Row],[Student Reference]],Comments!$B$7:$C$5995,2,0)),"",VLOOKUP(ProgrammeData[[#This Row],[Student Reference]],Comments!$B$7:$C$5995,2,0))</f>
        <v/>
      </c>
    </row>
    <row r="48" spans="1:51" x14ac:dyDescent="0.4">
      <c r="A48" s="76" t="s">
        <v>819</v>
      </c>
      <c r="B48" s="77">
        <v>18</v>
      </c>
      <c r="C48" s="139" t="s">
        <v>775</v>
      </c>
      <c r="D48" s="140" t="s">
        <v>525</v>
      </c>
      <c r="E48" s="140" t="s">
        <v>776</v>
      </c>
      <c r="F48" s="76" t="s">
        <v>67</v>
      </c>
      <c r="G48" s="76" t="s">
        <v>67</v>
      </c>
      <c r="H48" s="76" t="s">
        <v>67</v>
      </c>
      <c r="I48" s="76" t="s">
        <v>67</v>
      </c>
      <c r="J48" s="37" t="s">
        <v>535</v>
      </c>
      <c r="K48" s="37" t="s">
        <v>189</v>
      </c>
      <c r="L48" s="139" t="s">
        <v>69</v>
      </c>
      <c r="M48" s="37" t="s">
        <v>191</v>
      </c>
      <c r="N48" s="37">
        <v>300</v>
      </c>
      <c r="O48" s="37">
        <v>0</v>
      </c>
      <c r="P48" s="37">
        <f>ProgrammeData[[#This Row],[Qualification Hours]]+ProgrammeData[[#This Row],[Non-Qualification Hours]]</f>
        <v>300</v>
      </c>
      <c r="Q4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2</v>
      </c>
      <c r="R48" s="142">
        <f>ROUND(IF(ProgrammeData[[#This Row],[Funding Band]]="Band 1",ProgrammeData[[#This Row],[Total Hours]]/600,1),7)</f>
        <v>1</v>
      </c>
      <c r="S48" s="76">
        <f>IF(ProgrammeData[[#This Row],[Funding Band]]="Band 5",600,IF(ProgrammeData[[#This Row],[Funding Band]]="Band 4a",495,IF(ProgrammeData[[#This Row],[Funding Band]]="Band 4b",495,IF(ProgrammeData[[#This Row],[Funding Band]]="Band 3",405,IF(ProgrammeData[[#This Row],[Funding Band]]="Band 2",320,ProgrammeData[[#This Row],[Total Hours]])))))</f>
        <v>320</v>
      </c>
      <c r="T48" s="139" t="s">
        <v>535</v>
      </c>
      <c r="U48" s="139">
        <v>2.2000000000000002</v>
      </c>
      <c r="V48" s="139" t="s">
        <v>777</v>
      </c>
      <c r="W48" s="76" t="s">
        <v>160</v>
      </c>
      <c r="X48" s="37" t="s">
        <v>536</v>
      </c>
      <c r="Y4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48" s="139">
        <f>ProgrammeData[[#This Row],[Weighting Multiplier]]*ProgrammeData[[#This Row],[Cost Weighting Factor Value]]</f>
        <v>320</v>
      </c>
      <c r="AA48" s="143">
        <v>1</v>
      </c>
      <c r="AB48" s="144">
        <f>ProgrammeData[[#This Row],[Weighting Multiplier]]*ProgrammeData[[#This Row],[Uplift Factor]]</f>
        <v>320</v>
      </c>
      <c r="AC48" s="37">
        <v>0</v>
      </c>
      <c r="AD48" s="37">
        <v>1</v>
      </c>
      <c r="AE48" s="37">
        <f>ProgrammeData[[#This Row],[English Instance]]+ProgrammeData[[#This Row],[Maths Instance]]</f>
        <v>1</v>
      </c>
      <c r="AF48" s="145" t="s">
        <v>528</v>
      </c>
      <c r="AG48" s="145" t="s">
        <v>528</v>
      </c>
      <c r="AH48" s="145" t="s">
        <v>529</v>
      </c>
      <c r="AI48" s="145" t="s">
        <v>528</v>
      </c>
      <c r="AJ48" s="145" t="s">
        <v>528</v>
      </c>
      <c r="AK48" s="145" t="s">
        <v>529</v>
      </c>
      <c r="AL48" s="139" t="s">
        <v>533</v>
      </c>
      <c r="AM48" s="139" t="s">
        <v>530</v>
      </c>
      <c r="AN48" s="139" t="s">
        <v>160</v>
      </c>
      <c r="AO48" s="139" t="s">
        <v>531</v>
      </c>
      <c r="AP48" s="146" t="s">
        <v>525</v>
      </c>
      <c r="AQ48" s="139" t="s">
        <v>525</v>
      </c>
      <c r="AR48" s="147" t="s">
        <v>525</v>
      </c>
      <c r="AS48"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48" s="149" t="s">
        <v>160</v>
      </c>
      <c r="AU48" s="37" t="s">
        <v>67</v>
      </c>
      <c r="AV48" s="139" t="s">
        <v>67</v>
      </c>
      <c r="AW48" s="150" t="s">
        <v>534</v>
      </c>
      <c r="AX48" s="139" t="s">
        <v>67</v>
      </c>
      <c r="AY48" s="241" t="str">
        <f>IF(ISNONTEXT(VLOOKUP(ProgrammeData[[#This Row],[Student Reference]],Comments!$B$7:$C$5995,2,0)),"",VLOOKUP(ProgrammeData[[#This Row],[Student Reference]],Comments!$B$7:$C$5995,2,0))</f>
        <v/>
      </c>
    </row>
    <row r="49" spans="1:51" x14ac:dyDescent="0.4">
      <c r="A49" s="76" t="s">
        <v>820</v>
      </c>
      <c r="B49" s="77">
        <v>18</v>
      </c>
      <c r="C49" s="139" t="s">
        <v>775</v>
      </c>
      <c r="D49" s="140" t="s">
        <v>525</v>
      </c>
      <c r="E49" s="140" t="s">
        <v>776</v>
      </c>
      <c r="F49" s="76" t="s">
        <v>67</v>
      </c>
      <c r="G49" s="76" t="s">
        <v>67</v>
      </c>
      <c r="H49" s="76" t="s">
        <v>67</v>
      </c>
      <c r="I49" s="76" t="s">
        <v>160</v>
      </c>
      <c r="J49" s="37" t="s">
        <v>526</v>
      </c>
      <c r="K49" s="37" t="s">
        <v>90</v>
      </c>
      <c r="L49" s="139" t="s">
        <v>69</v>
      </c>
      <c r="M49" s="37" t="s">
        <v>69</v>
      </c>
      <c r="N49" s="37">
        <v>419</v>
      </c>
      <c r="O49" s="37">
        <v>129</v>
      </c>
      <c r="P49" s="37">
        <f>ProgrammeData[[#This Row],[Qualification Hours]]+ProgrammeData[[#This Row],[Non-Qualification Hours]]</f>
        <v>548</v>
      </c>
      <c r="Q4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49" s="142">
        <f>ROUND(IF(ProgrammeData[[#This Row],[Funding Band]]="Band 1",ProgrammeData[[#This Row],[Total Hours]]/600,1),7)</f>
        <v>1</v>
      </c>
      <c r="S49" s="76">
        <f>IF(ProgrammeData[[#This Row],[Funding Band]]="Band 5",600,IF(ProgrammeData[[#This Row],[Funding Band]]="Band 4a",495,IF(ProgrammeData[[#This Row],[Funding Band]]="Band 4b",495,IF(ProgrammeData[[#This Row],[Funding Band]]="Band 3",405,IF(ProgrammeData[[#This Row],[Funding Band]]="Band 2",320,ProgrammeData[[#This Row],[Total Hours]])))))</f>
        <v>495</v>
      </c>
      <c r="T49" s="139" t="s">
        <v>241</v>
      </c>
      <c r="U49" s="139">
        <v>9.1999999999999993</v>
      </c>
      <c r="V49" s="139" t="s">
        <v>777</v>
      </c>
      <c r="W49" s="76" t="s">
        <v>160</v>
      </c>
      <c r="X49" s="37" t="s">
        <v>532</v>
      </c>
      <c r="Y4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49" s="139">
        <f>ProgrammeData[[#This Row],[Weighting Multiplier]]*ProgrammeData[[#This Row],[Cost Weighting Factor Value]]</f>
        <v>594</v>
      </c>
      <c r="AA49" s="143">
        <v>1</v>
      </c>
      <c r="AB49" s="144">
        <f>ProgrammeData[[#This Row],[Weighting Multiplier]]*ProgrammeData[[#This Row],[Uplift Factor]]</f>
        <v>495</v>
      </c>
      <c r="AC49" s="37">
        <v>0</v>
      </c>
      <c r="AD49" s="37">
        <v>0</v>
      </c>
      <c r="AE49" s="37">
        <f>ProgrammeData[[#This Row],[English Instance]]+ProgrammeData[[#This Row],[Maths Instance]]</f>
        <v>0</v>
      </c>
      <c r="AF49" s="145">
        <v>0</v>
      </c>
      <c r="AG49" s="145">
        <v>0</v>
      </c>
      <c r="AH49" s="145">
        <v>0</v>
      </c>
      <c r="AI49" s="145" t="s">
        <v>528</v>
      </c>
      <c r="AJ49" s="145" t="s">
        <v>528</v>
      </c>
      <c r="AK49" s="145" t="s">
        <v>529</v>
      </c>
      <c r="AL49" s="139" t="s">
        <v>533</v>
      </c>
      <c r="AM49" s="139" t="s">
        <v>533</v>
      </c>
      <c r="AN49" s="139" t="s">
        <v>160</v>
      </c>
      <c r="AO49" s="139" t="s">
        <v>531</v>
      </c>
      <c r="AP49" s="146" t="s">
        <v>525</v>
      </c>
      <c r="AQ49" s="139" t="s">
        <v>525</v>
      </c>
      <c r="AR49" s="147" t="s">
        <v>525</v>
      </c>
      <c r="AS49"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49" s="149" t="s">
        <v>160</v>
      </c>
      <c r="AU49" s="37" t="s">
        <v>67</v>
      </c>
      <c r="AV49" s="139" t="s">
        <v>67</v>
      </c>
      <c r="AW49" s="150" t="s">
        <v>534</v>
      </c>
      <c r="AX49" s="139" t="s">
        <v>67</v>
      </c>
      <c r="AY49" s="241" t="str">
        <f>IF(ISNONTEXT(VLOOKUP(ProgrammeData[[#This Row],[Student Reference]],Comments!$B$7:$C$5995,2,0)),"",VLOOKUP(ProgrammeData[[#This Row],[Student Reference]],Comments!$B$7:$C$5995,2,0))</f>
        <v/>
      </c>
    </row>
    <row r="50" spans="1:51" x14ac:dyDescent="0.4">
      <c r="A50" s="76" t="s">
        <v>821</v>
      </c>
      <c r="B50" s="77">
        <v>18</v>
      </c>
      <c r="C50" s="139" t="s">
        <v>775</v>
      </c>
      <c r="D50" s="140" t="s">
        <v>525</v>
      </c>
      <c r="E50" s="140" t="s">
        <v>776</v>
      </c>
      <c r="F50" s="76" t="s">
        <v>67</v>
      </c>
      <c r="G50" s="76" t="s">
        <v>67</v>
      </c>
      <c r="H50" s="76" t="s">
        <v>67</v>
      </c>
      <c r="I50" s="76" t="s">
        <v>160</v>
      </c>
      <c r="J50" s="37" t="s">
        <v>526</v>
      </c>
      <c r="K50" s="37" t="s">
        <v>90</v>
      </c>
      <c r="L50" s="139" t="s">
        <v>69</v>
      </c>
      <c r="M50" s="37" t="s">
        <v>69</v>
      </c>
      <c r="N50" s="37">
        <v>428</v>
      </c>
      <c r="O50" s="37">
        <v>144</v>
      </c>
      <c r="P50" s="37">
        <f>ProgrammeData[[#This Row],[Qualification Hours]]+ProgrammeData[[#This Row],[Non-Qualification Hours]]</f>
        <v>572</v>
      </c>
      <c r="Q5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50" s="142">
        <f>ROUND(IF(ProgrammeData[[#This Row],[Funding Band]]="Band 1",ProgrammeData[[#This Row],[Total Hours]]/600,1),7)</f>
        <v>1</v>
      </c>
      <c r="S50" s="76">
        <f>IF(ProgrammeData[[#This Row],[Funding Band]]="Band 5",600,IF(ProgrammeData[[#This Row],[Funding Band]]="Band 4a",495,IF(ProgrammeData[[#This Row],[Funding Band]]="Band 4b",495,IF(ProgrammeData[[#This Row],[Funding Band]]="Band 3",405,IF(ProgrammeData[[#This Row],[Funding Band]]="Band 2",320,ProgrammeData[[#This Row],[Total Hours]])))))</f>
        <v>495</v>
      </c>
      <c r="T50" s="139" t="s">
        <v>243</v>
      </c>
      <c r="U50" s="139">
        <v>5.2</v>
      </c>
      <c r="V50" s="139" t="s">
        <v>777</v>
      </c>
      <c r="W50" s="76" t="s">
        <v>160</v>
      </c>
      <c r="X50" s="37" t="s">
        <v>527</v>
      </c>
      <c r="Y5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1.3</v>
      </c>
      <c r="Z50" s="139">
        <f>ProgrammeData[[#This Row],[Weighting Multiplier]]*ProgrammeData[[#This Row],[Cost Weighting Factor Value]]</f>
        <v>643.5</v>
      </c>
      <c r="AA50" s="143">
        <v>1</v>
      </c>
      <c r="AB50" s="144">
        <f>ProgrammeData[[#This Row],[Weighting Multiplier]]*ProgrammeData[[#This Row],[Uplift Factor]]</f>
        <v>495</v>
      </c>
      <c r="AC50" s="37">
        <v>0</v>
      </c>
      <c r="AD50" s="37">
        <v>0</v>
      </c>
      <c r="AE50" s="37">
        <f>ProgrammeData[[#This Row],[English Instance]]+ProgrammeData[[#This Row],[Maths Instance]]</f>
        <v>0</v>
      </c>
      <c r="AF50" s="145" t="s">
        <v>528</v>
      </c>
      <c r="AG50" s="145" t="s">
        <v>528</v>
      </c>
      <c r="AH50" s="145" t="s">
        <v>529</v>
      </c>
      <c r="AI50" s="145" t="s">
        <v>528</v>
      </c>
      <c r="AJ50" s="145" t="s">
        <v>528</v>
      </c>
      <c r="AK50" s="145" t="s">
        <v>529</v>
      </c>
      <c r="AL50" s="139" t="s">
        <v>533</v>
      </c>
      <c r="AM50" s="139" t="s">
        <v>533</v>
      </c>
      <c r="AN50" s="139" t="s">
        <v>160</v>
      </c>
      <c r="AO50" s="139" t="s">
        <v>531</v>
      </c>
      <c r="AP50" s="146" t="s">
        <v>525</v>
      </c>
      <c r="AQ50" s="139" t="s">
        <v>525</v>
      </c>
      <c r="AR50" s="147" t="s">
        <v>525</v>
      </c>
      <c r="AS5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50" s="149" t="s">
        <v>160</v>
      </c>
      <c r="AU50" s="37" t="s">
        <v>160</v>
      </c>
      <c r="AV50" s="139" t="s">
        <v>67</v>
      </c>
      <c r="AW50" s="150" t="s">
        <v>534</v>
      </c>
      <c r="AX50" s="139" t="s">
        <v>67</v>
      </c>
      <c r="AY50" s="241" t="str">
        <f>IF(ISNONTEXT(VLOOKUP(ProgrammeData[[#This Row],[Student Reference]],Comments!$B$7:$C$5995,2,0)),"",VLOOKUP(ProgrammeData[[#This Row],[Student Reference]],Comments!$B$7:$C$5995,2,0))</f>
        <v/>
      </c>
    </row>
    <row r="51" spans="1:51" x14ac:dyDescent="0.4">
      <c r="A51" s="76" t="s">
        <v>822</v>
      </c>
      <c r="B51" s="77">
        <v>18</v>
      </c>
      <c r="C51" s="139" t="s">
        <v>775</v>
      </c>
      <c r="D51" s="140" t="s">
        <v>525</v>
      </c>
      <c r="E51" s="140" t="s">
        <v>776</v>
      </c>
      <c r="F51" s="76" t="s">
        <v>67</v>
      </c>
      <c r="G51" s="76" t="s">
        <v>67</v>
      </c>
      <c r="H51" s="76" t="s">
        <v>67</v>
      </c>
      <c r="I51" s="76" t="s">
        <v>160</v>
      </c>
      <c r="J51" s="37" t="s">
        <v>526</v>
      </c>
      <c r="K51" s="37" t="s">
        <v>90</v>
      </c>
      <c r="L51" s="139" t="s">
        <v>69</v>
      </c>
      <c r="M51" s="37" t="s">
        <v>102</v>
      </c>
      <c r="N51" s="37">
        <v>612</v>
      </c>
      <c r="O51" s="37">
        <v>163</v>
      </c>
      <c r="P51" s="37">
        <f>ProgrammeData[[#This Row],[Qualification Hours]]+ProgrammeData[[#This Row],[Non-Qualification Hours]]</f>
        <v>775</v>
      </c>
      <c r="Q5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51" s="142">
        <f>ROUND(IF(ProgrammeData[[#This Row],[Funding Band]]="Band 1",ProgrammeData[[#This Row],[Total Hours]]/600,1),7)</f>
        <v>1</v>
      </c>
      <c r="S51" s="76">
        <f>IF(ProgrammeData[[#This Row],[Funding Band]]="Band 5",600,IF(ProgrammeData[[#This Row],[Funding Band]]="Band 4a",495,IF(ProgrammeData[[#This Row],[Funding Band]]="Band 4b",495,IF(ProgrammeData[[#This Row],[Funding Band]]="Band 3",405,IF(ProgrammeData[[#This Row],[Funding Band]]="Band 2",320,ProgrammeData[[#This Row],[Total Hours]])))))</f>
        <v>495</v>
      </c>
      <c r="T51" s="139" t="s">
        <v>236</v>
      </c>
      <c r="U51" s="139">
        <v>4.3</v>
      </c>
      <c r="V51" s="139" t="s">
        <v>777</v>
      </c>
      <c r="W51" s="76" t="s">
        <v>160</v>
      </c>
      <c r="X51" s="37" t="s">
        <v>527</v>
      </c>
      <c r="Y5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1.3</v>
      </c>
      <c r="Z51" s="139">
        <f>ProgrammeData[[#This Row],[Weighting Multiplier]]*ProgrammeData[[#This Row],[Cost Weighting Factor Value]]</f>
        <v>643.5</v>
      </c>
      <c r="AA51" s="143">
        <v>1</v>
      </c>
      <c r="AB51" s="144">
        <f>ProgrammeData[[#This Row],[Weighting Multiplier]]*ProgrammeData[[#This Row],[Uplift Factor]]</f>
        <v>495</v>
      </c>
      <c r="AC51" s="37">
        <v>1</v>
      </c>
      <c r="AD51" s="37">
        <v>1</v>
      </c>
      <c r="AE51" s="37">
        <f>ProgrammeData[[#This Row],[English Instance]]+ProgrammeData[[#This Row],[Maths Instance]]</f>
        <v>2</v>
      </c>
      <c r="AF51" s="145">
        <v>1</v>
      </c>
      <c r="AG51" s="145">
        <v>1</v>
      </c>
      <c r="AH51" s="145">
        <v>2</v>
      </c>
      <c r="AI51" s="145" t="s">
        <v>528</v>
      </c>
      <c r="AJ51" s="145" t="s">
        <v>528</v>
      </c>
      <c r="AK51" s="145" t="s">
        <v>529</v>
      </c>
      <c r="AL51" s="139" t="s">
        <v>530</v>
      </c>
      <c r="AM51" s="139" t="s">
        <v>530</v>
      </c>
      <c r="AN51" s="139" t="s">
        <v>160</v>
      </c>
      <c r="AO51" s="139" t="s">
        <v>531</v>
      </c>
      <c r="AP51" s="146" t="s">
        <v>525</v>
      </c>
      <c r="AQ51" s="139" t="s">
        <v>525</v>
      </c>
      <c r="AR51" s="147" t="s">
        <v>525</v>
      </c>
      <c r="AS51"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51" s="149" t="s">
        <v>160</v>
      </c>
      <c r="AU51" s="37" t="s">
        <v>67</v>
      </c>
      <c r="AV51" s="139" t="s">
        <v>160</v>
      </c>
      <c r="AW51" s="150">
        <v>0</v>
      </c>
      <c r="AX51" s="139" t="s">
        <v>160</v>
      </c>
      <c r="AY51" s="241" t="str">
        <f>IF(ISNONTEXT(VLOOKUP(ProgrammeData[[#This Row],[Student Reference]],Comments!$B$7:$C$5995,2,0)),"",VLOOKUP(ProgrammeData[[#This Row],[Student Reference]],Comments!$B$7:$C$5995,2,0))</f>
        <v/>
      </c>
    </row>
    <row r="52" spans="1:51" x14ac:dyDescent="0.4">
      <c r="A52" s="76" t="s">
        <v>823</v>
      </c>
      <c r="B52" s="77">
        <v>18</v>
      </c>
      <c r="C52" s="139" t="s">
        <v>775</v>
      </c>
      <c r="D52" s="140" t="s">
        <v>548</v>
      </c>
      <c r="E52" s="140" t="s">
        <v>776</v>
      </c>
      <c r="F52" s="76" t="s">
        <v>67</v>
      </c>
      <c r="G52" s="76" t="s">
        <v>67</v>
      </c>
      <c r="H52" s="76" t="s">
        <v>67</v>
      </c>
      <c r="I52" s="76" t="s">
        <v>160</v>
      </c>
      <c r="J52" s="37" t="s">
        <v>526</v>
      </c>
      <c r="K52" s="37" t="s">
        <v>90</v>
      </c>
      <c r="L52" s="139" t="s">
        <v>107</v>
      </c>
      <c r="M52" s="37" t="s">
        <v>69</v>
      </c>
      <c r="N52" s="37">
        <v>368</v>
      </c>
      <c r="O52" s="37">
        <v>119</v>
      </c>
      <c r="P52" s="37">
        <f>ProgrammeData[[#This Row],[Qualification Hours]]+ProgrammeData[[#This Row],[Non-Qualification Hours]]</f>
        <v>487</v>
      </c>
      <c r="Q5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52" s="142">
        <f>ROUND(IF(ProgrammeData[[#This Row],[Funding Band]]="Band 1",ProgrammeData[[#This Row],[Total Hours]]/600,1),7)</f>
        <v>1</v>
      </c>
      <c r="S52" s="76">
        <f>IF(ProgrammeData[[#This Row],[Funding Band]]="Band 5",600,IF(ProgrammeData[[#This Row],[Funding Band]]="Band 4a",495,IF(ProgrammeData[[#This Row],[Funding Band]]="Band 4b",495,IF(ProgrammeData[[#This Row],[Funding Band]]="Band 3",405,IF(ProgrammeData[[#This Row],[Funding Band]]="Band 2",320,ProgrammeData[[#This Row],[Total Hours]])))))</f>
        <v>495</v>
      </c>
      <c r="T52" s="139" t="s">
        <v>245</v>
      </c>
      <c r="U52" s="139">
        <v>1.5</v>
      </c>
      <c r="V52" s="139" t="s">
        <v>777</v>
      </c>
      <c r="W52" s="76" t="s">
        <v>160</v>
      </c>
      <c r="X52" s="37" t="s">
        <v>536</v>
      </c>
      <c r="Y5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52" s="139">
        <f>ProgrammeData[[#This Row],[Weighting Multiplier]]*ProgrammeData[[#This Row],[Cost Weighting Factor Value]]</f>
        <v>495</v>
      </c>
      <c r="AA52" s="143">
        <v>1.1252</v>
      </c>
      <c r="AB52" s="144">
        <f>ProgrammeData[[#This Row],[Weighting Multiplier]]*ProgrammeData[[#This Row],[Uplift Factor]]</f>
        <v>556.97399999999993</v>
      </c>
      <c r="AC52" s="37">
        <v>1</v>
      </c>
      <c r="AD52" s="37">
        <v>1</v>
      </c>
      <c r="AE52" s="37">
        <f>ProgrammeData[[#This Row],[English Instance]]+ProgrammeData[[#This Row],[Maths Instance]]</f>
        <v>2</v>
      </c>
      <c r="AF52" s="145" t="s">
        <v>528</v>
      </c>
      <c r="AG52" s="145" t="s">
        <v>528</v>
      </c>
      <c r="AH52" s="145" t="s">
        <v>529</v>
      </c>
      <c r="AI52" s="145" t="s">
        <v>528</v>
      </c>
      <c r="AJ52" s="145" t="s">
        <v>528</v>
      </c>
      <c r="AK52" s="145" t="s">
        <v>529</v>
      </c>
      <c r="AL52" s="139" t="s">
        <v>530</v>
      </c>
      <c r="AM52" s="139" t="s">
        <v>530</v>
      </c>
      <c r="AN52" s="139" t="s">
        <v>160</v>
      </c>
      <c r="AO52" s="139">
        <v>0.8</v>
      </c>
      <c r="AP52" s="146">
        <v>0</v>
      </c>
      <c r="AQ52" s="139">
        <v>0</v>
      </c>
      <c r="AR52" s="147" t="s">
        <v>67</v>
      </c>
      <c r="AS52"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52" s="149" t="s">
        <v>160</v>
      </c>
      <c r="AU52" s="37" t="s">
        <v>67</v>
      </c>
      <c r="AV52" s="139" t="s">
        <v>160</v>
      </c>
      <c r="AW52" s="150">
        <v>1</v>
      </c>
      <c r="AX52" s="139" t="s">
        <v>67</v>
      </c>
      <c r="AY52" s="241" t="str">
        <f>IF(ISNONTEXT(VLOOKUP(ProgrammeData[[#This Row],[Student Reference]],Comments!$B$7:$C$5995,2,0)),"",VLOOKUP(ProgrammeData[[#This Row],[Student Reference]],Comments!$B$7:$C$5995,2,0))</f>
        <v/>
      </c>
    </row>
    <row r="53" spans="1:51" x14ac:dyDescent="0.4">
      <c r="A53" s="76" t="s">
        <v>824</v>
      </c>
      <c r="B53" s="77">
        <v>18</v>
      </c>
      <c r="C53" s="139" t="s">
        <v>775</v>
      </c>
      <c r="D53" s="140" t="s">
        <v>537</v>
      </c>
      <c r="E53" s="140" t="s">
        <v>776</v>
      </c>
      <c r="F53" s="76" t="s">
        <v>67</v>
      </c>
      <c r="G53" s="76" t="s">
        <v>67</v>
      </c>
      <c r="H53" s="76" t="s">
        <v>67</v>
      </c>
      <c r="I53" s="76" t="s">
        <v>160</v>
      </c>
      <c r="J53" s="37" t="s">
        <v>526</v>
      </c>
      <c r="K53" s="37" t="s">
        <v>90</v>
      </c>
      <c r="L53" s="139" t="s">
        <v>254</v>
      </c>
      <c r="M53" s="37" t="s">
        <v>69</v>
      </c>
      <c r="N53" s="37">
        <v>10</v>
      </c>
      <c r="O53" s="37">
        <v>0</v>
      </c>
      <c r="P53" s="37">
        <f>ProgrammeData[[#This Row],[Qualification Hours]]+ProgrammeData[[#This Row],[Non-Qualification Hours]]</f>
        <v>10</v>
      </c>
      <c r="Q5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53" s="142">
        <f>ROUND(IF(ProgrammeData[[#This Row],[Funding Band]]="Band 1",ProgrammeData[[#This Row],[Total Hours]]/600,1),7)</f>
        <v>1.66667E-2</v>
      </c>
      <c r="S53" s="76">
        <f>IF(ProgrammeData[[#This Row],[Funding Band]]="Band 5",600,IF(ProgrammeData[[#This Row],[Funding Band]]="Band 4a",495,IF(ProgrammeData[[#This Row],[Funding Band]]="Band 4b",495,IF(ProgrammeData[[#This Row],[Funding Band]]="Band 3",405,IF(ProgrammeData[[#This Row],[Funding Band]]="Band 2",320,ProgrammeData[[#This Row],[Total Hours]])))))</f>
        <v>10</v>
      </c>
      <c r="T53" s="139" t="s">
        <v>256</v>
      </c>
      <c r="U53" s="139">
        <v>15.3</v>
      </c>
      <c r="V53" s="139" t="s">
        <v>777</v>
      </c>
      <c r="W53" s="76" t="s">
        <v>160</v>
      </c>
      <c r="X53" s="37" t="s">
        <v>536</v>
      </c>
      <c r="Y5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53" s="139">
        <f>ProgrammeData[[#This Row],[Weighting Multiplier]]*ProgrammeData[[#This Row],[Cost Weighting Factor Value]]</f>
        <v>10</v>
      </c>
      <c r="AA53" s="143">
        <v>1</v>
      </c>
      <c r="AB53" s="144">
        <f>ProgrammeData[[#This Row],[Weighting Multiplier]]*ProgrammeData[[#This Row],[Uplift Factor]]</f>
        <v>10</v>
      </c>
      <c r="AC53" s="37">
        <v>1</v>
      </c>
      <c r="AD53" s="37">
        <v>0</v>
      </c>
      <c r="AE53" s="37">
        <f>ProgrammeData[[#This Row],[English Instance]]+ProgrammeData[[#This Row],[Maths Instance]]</f>
        <v>1</v>
      </c>
      <c r="AF53" s="145">
        <v>0</v>
      </c>
      <c r="AG53" s="145">
        <v>0</v>
      </c>
      <c r="AH53" s="145">
        <v>0</v>
      </c>
      <c r="AI53" s="145" t="s">
        <v>528</v>
      </c>
      <c r="AJ53" s="145" t="s">
        <v>528</v>
      </c>
      <c r="AK53" s="145" t="s">
        <v>529</v>
      </c>
      <c r="AL53" s="139" t="s">
        <v>539</v>
      </c>
      <c r="AM53" s="139" t="s">
        <v>539</v>
      </c>
      <c r="AN53" s="139" t="s">
        <v>160</v>
      </c>
      <c r="AO53" s="139" t="s">
        <v>531</v>
      </c>
      <c r="AP53" s="146">
        <v>0</v>
      </c>
      <c r="AQ53" s="139">
        <v>0</v>
      </c>
      <c r="AR53" s="147" t="s">
        <v>67</v>
      </c>
      <c r="AS53"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53" s="149" t="s">
        <v>160</v>
      </c>
      <c r="AU53" s="37" t="s">
        <v>67</v>
      </c>
      <c r="AV53" s="139" t="s">
        <v>67</v>
      </c>
      <c r="AW53" s="150" t="s">
        <v>534</v>
      </c>
      <c r="AX53" s="139" t="s">
        <v>67</v>
      </c>
      <c r="AY53" s="241" t="str">
        <f>IF(ISNONTEXT(VLOOKUP(ProgrammeData[[#This Row],[Student Reference]],Comments!$B$7:$C$5995,2,0)),"",VLOOKUP(ProgrammeData[[#This Row],[Student Reference]],Comments!$B$7:$C$5995,2,0))</f>
        <v/>
      </c>
    </row>
    <row r="54" spans="1:51" x14ac:dyDescent="0.4">
      <c r="A54" s="76" t="s">
        <v>825</v>
      </c>
      <c r="B54" s="77">
        <v>18</v>
      </c>
      <c r="C54" s="139" t="s">
        <v>775</v>
      </c>
      <c r="D54" s="140" t="s">
        <v>537</v>
      </c>
      <c r="E54" s="140" t="s">
        <v>776</v>
      </c>
      <c r="F54" s="76" t="s">
        <v>67</v>
      </c>
      <c r="G54" s="76" t="s">
        <v>67</v>
      </c>
      <c r="H54" s="76" t="s">
        <v>67</v>
      </c>
      <c r="I54" s="76" t="s">
        <v>67</v>
      </c>
      <c r="J54" s="37" t="s">
        <v>526</v>
      </c>
      <c r="K54" s="37" t="s">
        <v>90</v>
      </c>
      <c r="L54" s="139" t="s">
        <v>227</v>
      </c>
      <c r="M54" s="37" t="s">
        <v>262</v>
      </c>
      <c r="N54" s="37">
        <v>419</v>
      </c>
      <c r="O54" s="37">
        <v>243</v>
      </c>
      <c r="P54" s="37">
        <f>ProgrammeData[[#This Row],[Qualification Hours]]+ProgrammeData[[#This Row],[Non-Qualification Hours]]</f>
        <v>662</v>
      </c>
      <c r="Q5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54" s="142">
        <f>ROUND(IF(ProgrammeData[[#This Row],[Funding Band]]="Band 1",ProgrammeData[[#This Row],[Total Hours]]/600,1),7)</f>
        <v>1</v>
      </c>
      <c r="S54" s="76">
        <f>IF(ProgrammeData[[#This Row],[Funding Band]]="Band 5",600,IF(ProgrammeData[[#This Row],[Funding Band]]="Band 4a",495,IF(ProgrammeData[[#This Row],[Funding Band]]="Band 4b",495,IF(ProgrammeData[[#This Row],[Funding Band]]="Band 3",405,IF(ProgrammeData[[#This Row],[Funding Band]]="Band 2",320,ProgrammeData[[#This Row],[Total Hours]])))))</f>
        <v>495</v>
      </c>
      <c r="T54" s="139" t="s">
        <v>229</v>
      </c>
      <c r="U54" s="139">
        <v>14.1</v>
      </c>
      <c r="V54" s="139" t="s">
        <v>777</v>
      </c>
      <c r="W54" s="76" t="s">
        <v>67</v>
      </c>
      <c r="X54" s="37" t="s">
        <v>536</v>
      </c>
      <c r="Y5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54" s="139">
        <f>ProgrammeData[[#This Row],[Weighting Multiplier]]*ProgrammeData[[#This Row],[Cost Weighting Factor Value]]</f>
        <v>495</v>
      </c>
      <c r="AA54" s="143">
        <v>1</v>
      </c>
      <c r="AB54" s="144">
        <f>ProgrammeData[[#This Row],[Weighting Multiplier]]*ProgrammeData[[#This Row],[Uplift Factor]]</f>
        <v>495</v>
      </c>
      <c r="AC54" s="37">
        <v>1</v>
      </c>
      <c r="AD54" s="37">
        <v>1</v>
      </c>
      <c r="AE54" s="37">
        <f>ProgrammeData[[#This Row],[English Instance]]+ProgrammeData[[#This Row],[Maths Instance]]</f>
        <v>2</v>
      </c>
      <c r="AF54" s="145" t="s">
        <v>528</v>
      </c>
      <c r="AG54" s="145" t="s">
        <v>528</v>
      </c>
      <c r="AH54" s="145" t="s">
        <v>529</v>
      </c>
      <c r="AI54" s="145" t="s">
        <v>528</v>
      </c>
      <c r="AJ54" s="145" t="s">
        <v>528</v>
      </c>
      <c r="AK54" s="145" t="s">
        <v>529</v>
      </c>
      <c r="AL54" s="139" t="s">
        <v>545</v>
      </c>
      <c r="AM54" s="139" t="s">
        <v>545</v>
      </c>
      <c r="AN54" s="139" t="s">
        <v>67</v>
      </c>
      <c r="AO54" s="139" t="s">
        <v>531</v>
      </c>
      <c r="AP54" s="146">
        <v>0</v>
      </c>
      <c r="AQ54" s="139">
        <v>0</v>
      </c>
      <c r="AR54" s="147" t="s">
        <v>67</v>
      </c>
      <c r="AS54"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54" s="149" t="s">
        <v>160</v>
      </c>
      <c r="AU54" s="37" t="s">
        <v>67</v>
      </c>
      <c r="AV54" s="139" t="s">
        <v>67</v>
      </c>
      <c r="AW54" s="150" t="s">
        <v>534</v>
      </c>
      <c r="AX54" s="139" t="s">
        <v>67</v>
      </c>
      <c r="AY54" s="241" t="str">
        <f>IF(ISNONTEXT(VLOOKUP(ProgrammeData[[#This Row],[Student Reference]],Comments!$B$7:$C$5995,2,0)),"",VLOOKUP(ProgrammeData[[#This Row],[Student Reference]],Comments!$B$7:$C$5995,2,0))</f>
        <v/>
      </c>
    </row>
    <row r="55" spans="1:51" x14ac:dyDescent="0.4">
      <c r="A55" s="76" t="s">
        <v>826</v>
      </c>
      <c r="B55" s="77">
        <v>18</v>
      </c>
      <c r="C55" s="139" t="s">
        <v>775</v>
      </c>
      <c r="D55" s="140" t="s">
        <v>525</v>
      </c>
      <c r="E55" s="140" t="s">
        <v>776</v>
      </c>
      <c r="F55" s="76" t="s">
        <v>67</v>
      </c>
      <c r="G55" s="76" t="s">
        <v>67</v>
      </c>
      <c r="H55" s="76" t="s">
        <v>67</v>
      </c>
      <c r="I55" s="76" t="s">
        <v>160</v>
      </c>
      <c r="J55" s="37" t="s">
        <v>526</v>
      </c>
      <c r="K55" s="37" t="s">
        <v>143</v>
      </c>
      <c r="L55" s="139" t="s">
        <v>69</v>
      </c>
      <c r="M55" s="37" t="s">
        <v>69</v>
      </c>
      <c r="N55" s="37">
        <v>377</v>
      </c>
      <c r="O55" s="37">
        <v>218</v>
      </c>
      <c r="P55" s="37">
        <f>ProgrammeData[[#This Row],[Qualification Hours]]+ProgrammeData[[#This Row],[Non-Qualification Hours]]</f>
        <v>595</v>
      </c>
      <c r="Q5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55" s="142">
        <f>ROUND(IF(ProgrammeData[[#This Row],[Funding Band]]="Band 1",ProgrammeData[[#This Row],[Total Hours]]/600,1),7)</f>
        <v>1</v>
      </c>
      <c r="S55" s="76">
        <f>IF(ProgrammeData[[#This Row],[Funding Band]]="Band 5",600,IF(ProgrammeData[[#This Row],[Funding Band]]="Band 4a",495,IF(ProgrammeData[[#This Row],[Funding Band]]="Band 4b",495,IF(ProgrammeData[[#This Row],[Funding Band]]="Band 3",405,IF(ProgrammeData[[#This Row],[Funding Band]]="Band 2",320,ProgrammeData[[#This Row],[Total Hours]])))))</f>
        <v>495</v>
      </c>
      <c r="T55" s="139" t="s">
        <v>264</v>
      </c>
      <c r="U55" s="139">
        <v>15.3</v>
      </c>
      <c r="V55" s="139" t="s">
        <v>777</v>
      </c>
      <c r="W55" s="76" t="s">
        <v>160</v>
      </c>
      <c r="X55" s="37" t="s">
        <v>536</v>
      </c>
      <c r="Y5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55" s="139">
        <f>ProgrammeData[[#This Row],[Weighting Multiplier]]*ProgrammeData[[#This Row],[Cost Weighting Factor Value]]</f>
        <v>495</v>
      </c>
      <c r="AA55" s="143">
        <v>1</v>
      </c>
      <c r="AB55" s="144">
        <f>ProgrammeData[[#This Row],[Weighting Multiplier]]*ProgrammeData[[#This Row],[Uplift Factor]]</f>
        <v>495</v>
      </c>
      <c r="AC55" s="37">
        <v>1</v>
      </c>
      <c r="AD55" s="37">
        <v>0</v>
      </c>
      <c r="AE55" s="37">
        <f>ProgrammeData[[#This Row],[English Instance]]+ProgrammeData[[#This Row],[Maths Instance]]</f>
        <v>1</v>
      </c>
      <c r="AF55" s="145" t="s">
        <v>528</v>
      </c>
      <c r="AG55" s="145" t="s">
        <v>528</v>
      </c>
      <c r="AH55" s="145" t="s">
        <v>529</v>
      </c>
      <c r="AI55" s="145" t="s">
        <v>528</v>
      </c>
      <c r="AJ55" s="145" t="s">
        <v>528</v>
      </c>
      <c r="AK55" s="145" t="s">
        <v>529</v>
      </c>
      <c r="AL55" s="139" t="s">
        <v>530</v>
      </c>
      <c r="AM55" s="139" t="s">
        <v>533</v>
      </c>
      <c r="AN55" s="139" t="s">
        <v>160</v>
      </c>
      <c r="AO55" s="139" t="s">
        <v>531</v>
      </c>
      <c r="AP55" s="146" t="s">
        <v>525</v>
      </c>
      <c r="AQ55" s="139" t="s">
        <v>525</v>
      </c>
      <c r="AR55" s="147" t="s">
        <v>525</v>
      </c>
      <c r="AS55"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55" s="149" t="s">
        <v>160</v>
      </c>
      <c r="AU55" s="37" t="s">
        <v>160</v>
      </c>
      <c r="AV55" s="139" t="s">
        <v>160</v>
      </c>
      <c r="AW55" s="150">
        <v>0</v>
      </c>
      <c r="AX55" s="139" t="s">
        <v>67</v>
      </c>
      <c r="AY55" s="241" t="str">
        <f>IF(ISNONTEXT(VLOOKUP(ProgrammeData[[#This Row],[Student Reference]],Comments!$B$7:$C$5995,2,0)),"",VLOOKUP(ProgrammeData[[#This Row],[Student Reference]],Comments!$B$7:$C$5995,2,0))</f>
        <v/>
      </c>
    </row>
    <row r="56" spans="1:51" x14ac:dyDescent="0.4">
      <c r="A56" s="76" t="s">
        <v>827</v>
      </c>
      <c r="B56" s="77">
        <v>18</v>
      </c>
      <c r="C56" s="139" t="s">
        <v>775</v>
      </c>
      <c r="D56" s="140" t="s">
        <v>547</v>
      </c>
      <c r="E56" s="140" t="s">
        <v>776</v>
      </c>
      <c r="F56" s="76" t="s">
        <v>67</v>
      </c>
      <c r="G56" s="76" t="s">
        <v>67</v>
      </c>
      <c r="H56" s="76" t="s">
        <v>67</v>
      </c>
      <c r="I56" s="76" t="s">
        <v>160</v>
      </c>
      <c r="J56" s="37" t="s">
        <v>526</v>
      </c>
      <c r="K56" s="37" t="s">
        <v>90</v>
      </c>
      <c r="L56" s="139" t="s">
        <v>69</v>
      </c>
      <c r="M56" s="37" t="s">
        <v>69</v>
      </c>
      <c r="N56" s="37">
        <v>417</v>
      </c>
      <c r="O56" s="37">
        <v>218</v>
      </c>
      <c r="P56" s="37">
        <f>ProgrammeData[[#This Row],[Qualification Hours]]+ProgrammeData[[#This Row],[Non-Qualification Hours]]</f>
        <v>635</v>
      </c>
      <c r="Q5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56" s="142">
        <f>ROUND(IF(ProgrammeData[[#This Row],[Funding Band]]="Band 1",ProgrammeData[[#This Row],[Total Hours]]/600,1),7)</f>
        <v>1</v>
      </c>
      <c r="S56" s="76">
        <f>IF(ProgrammeData[[#This Row],[Funding Band]]="Band 5",600,IF(ProgrammeData[[#This Row],[Funding Band]]="Band 4a",495,IF(ProgrammeData[[#This Row],[Funding Band]]="Band 4b",495,IF(ProgrammeData[[#This Row],[Funding Band]]="Band 3",405,IF(ProgrammeData[[#This Row],[Funding Band]]="Band 2",320,ProgrammeData[[#This Row],[Total Hours]])))))</f>
        <v>495</v>
      </c>
      <c r="T56" s="139" t="s">
        <v>264</v>
      </c>
      <c r="U56" s="139">
        <v>15.3</v>
      </c>
      <c r="V56" s="139" t="s">
        <v>777</v>
      </c>
      <c r="W56" s="76" t="s">
        <v>160</v>
      </c>
      <c r="X56" s="37" t="s">
        <v>536</v>
      </c>
      <c r="Y5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56" s="139">
        <f>ProgrammeData[[#This Row],[Weighting Multiplier]]*ProgrammeData[[#This Row],[Cost Weighting Factor Value]]</f>
        <v>495</v>
      </c>
      <c r="AA56" s="143">
        <v>1.1020000000000001</v>
      </c>
      <c r="AB56" s="144">
        <f>ProgrammeData[[#This Row],[Weighting Multiplier]]*ProgrammeData[[#This Row],[Uplift Factor]]</f>
        <v>545.49</v>
      </c>
      <c r="AC56" s="37">
        <v>1</v>
      </c>
      <c r="AD56" s="37">
        <v>1</v>
      </c>
      <c r="AE56" s="37">
        <f>ProgrammeData[[#This Row],[English Instance]]+ProgrammeData[[#This Row],[Maths Instance]]</f>
        <v>2</v>
      </c>
      <c r="AF56" s="145" t="s">
        <v>528</v>
      </c>
      <c r="AG56" s="145" t="s">
        <v>528</v>
      </c>
      <c r="AH56" s="145" t="s">
        <v>529</v>
      </c>
      <c r="AI56" s="145" t="s">
        <v>528</v>
      </c>
      <c r="AJ56" s="145" t="s">
        <v>528</v>
      </c>
      <c r="AK56" s="145" t="s">
        <v>529</v>
      </c>
      <c r="AL56" s="139" t="s">
        <v>530</v>
      </c>
      <c r="AM56" s="139" t="s">
        <v>530</v>
      </c>
      <c r="AN56" s="139" t="s">
        <v>160</v>
      </c>
      <c r="AO56" s="139">
        <v>0.6</v>
      </c>
      <c r="AP56" s="146">
        <v>0</v>
      </c>
      <c r="AQ56" s="139">
        <v>0.16700000000000001</v>
      </c>
      <c r="AR56" s="147" t="s">
        <v>67</v>
      </c>
      <c r="AS56"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56" s="149" t="s">
        <v>160</v>
      </c>
      <c r="AU56" s="37" t="s">
        <v>67</v>
      </c>
      <c r="AV56" s="139" t="s">
        <v>160</v>
      </c>
      <c r="AW56" s="150">
        <v>1</v>
      </c>
      <c r="AX56" s="139" t="s">
        <v>67</v>
      </c>
      <c r="AY56" s="241" t="str">
        <f>IF(ISNONTEXT(VLOOKUP(ProgrammeData[[#This Row],[Student Reference]],Comments!$B$7:$C$5995,2,0)),"",VLOOKUP(ProgrammeData[[#This Row],[Student Reference]],Comments!$B$7:$C$5995,2,0))</f>
        <v/>
      </c>
    </row>
    <row r="57" spans="1:51" x14ac:dyDescent="0.4">
      <c r="A57" s="76" t="s">
        <v>828</v>
      </c>
      <c r="B57" s="77">
        <v>17</v>
      </c>
      <c r="C57" s="139" t="s">
        <v>775</v>
      </c>
      <c r="D57" s="140" t="s">
        <v>525</v>
      </c>
      <c r="E57" s="140" t="s">
        <v>776</v>
      </c>
      <c r="F57" s="76" t="s">
        <v>67</v>
      </c>
      <c r="G57" s="76" t="s">
        <v>67</v>
      </c>
      <c r="H57" s="76" t="s">
        <v>160</v>
      </c>
      <c r="I57" s="76" t="s">
        <v>160</v>
      </c>
      <c r="J57" s="37" t="s">
        <v>526</v>
      </c>
      <c r="K57" s="37" t="s">
        <v>90</v>
      </c>
      <c r="L57" s="139" t="s">
        <v>69</v>
      </c>
      <c r="M57" s="37" t="s">
        <v>69</v>
      </c>
      <c r="N57" s="37">
        <v>553</v>
      </c>
      <c r="O57" s="37">
        <v>132</v>
      </c>
      <c r="P57" s="37">
        <f>ProgrammeData[[#This Row],[Qualification Hours]]+ProgrammeData[[#This Row],[Non-Qualification Hours]]</f>
        <v>685</v>
      </c>
      <c r="Q5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57" s="142">
        <f>ROUND(IF(ProgrammeData[[#This Row],[Funding Band]]="Band 1",ProgrammeData[[#This Row],[Total Hours]]/600,1),7)</f>
        <v>1</v>
      </c>
      <c r="S57" s="76">
        <f>IF(ProgrammeData[[#This Row],[Funding Band]]="Band 5",600,IF(ProgrammeData[[#This Row],[Funding Band]]="Band 4a",495,IF(ProgrammeData[[#This Row],[Funding Band]]="Band 4b",495,IF(ProgrammeData[[#This Row],[Funding Band]]="Band 3",405,IF(ProgrammeData[[#This Row],[Funding Band]]="Band 2",320,ProgrammeData[[#This Row],[Total Hours]])))))</f>
        <v>600</v>
      </c>
      <c r="T57" s="139" t="s">
        <v>174</v>
      </c>
      <c r="U57" s="139">
        <v>3.3</v>
      </c>
      <c r="V57" s="139" t="s">
        <v>777</v>
      </c>
      <c r="W57" s="76" t="s">
        <v>160</v>
      </c>
      <c r="X57" s="37" t="s">
        <v>540</v>
      </c>
      <c r="Y5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57" s="139">
        <f>ProgrammeData[[#This Row],[Weighting Multiplier]]*ProgrammeData[[#This Row],[Cost Weighting Factor Value]]</f>
        <v>1050</v>
      </c>
      <c r="AA57" s="143">
        <v>1</v>
      </c>
      <c r="AB57" s="144">
        <f>ProgrammeData[[#This Row],[Weighting Multiplier]]*ProgrammeData[[#This Row],[Uplift Factor]]</f>
        <v>600</v>
      </c>
      <c r="AC57" s="37">
        <v>0</v>
      </c>
      <c r="AD57" s="37">
        <v>0</v>
      </c>
      <c r="AE57" s="37">
        <f>ProgrammeData[[#This Row],[English Instance]]+ProgrammeData[[#This Row],[Maths Instance]]</f>
        <v>0</v>
      </c>
      <c r="AF57" s="145">
        <v>0</v>
      </c>
      <c r="AG57" s="145">
        <v>0</v>
      </c>
      <c r="AH57" s="145">
        <v>0</v>
      </c>
      <c r="AI57" s="145" t="s">
        <v>528</v>
      </c>
      <c r="AJ57" s="145" t="s">
        <v>528</v>
      </c>
      <c r="AK57" s="145" t="s">
        <v>529</v>
      </c>
      <c r="AL57" s="139" t="s">
        <v>533</v>
      </c>
      <c r="AM57" s="139" t="s">
        <v>533</v>
      </c>
      <c r="AN57" s="139" t="s">
        <v>160</v>
      </c>
      <c r="AO57" s="139" t="s">
        <v>531</v>
      </c>
      <c r="AP57" s="146" t="s">
        <v>525</v>
      </c>
      <c r="AQ57" s="139" t="s">
        <v>525</v>
      </c>
      <c r="AR57" s="147" t="s">
        <v>525</v>
      </c>
      <c r="AS57"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57" s="149" t="s">
        <v>160</v>
      </c>
      <c r="AU57" s="37" t="s">
        <v>67</v>
      </c>
      <c r="AV57" s="139" t="s">
        <v>160</v>
      </c>
      <c r="AW57" s="150">
        <v>0</v>
      </c>
      <c r="AX57" s="139" t="s">
        <v>67</v>
      </c>
      <c r="AY57" s="241" t="str">
        <f>IF(ISNONTEXT(VLOOKUP(ProgrammeData[[#This Row],[Student Reference]],Comments!$B$7:$C$5995,2,0)),"",VLOOKUP(ProgrammeData[[#This Row],[Student Reference]],Comments!$B$7:$C$5995,2,0))</f>
        <v/>
      </c>
    </row>
    <row r="58" spans="1:51" x14ac:dyDescent="0.4">
      <c r="A58" s="76" t="s">
        <v>829</v>
      </c>
      <c r="B58" s="77">
        <v>18</v>
      </c>
      <c r="C58" s="139" t="s">
        <v>775</v>
      </c>
      <c r="D58" s="140" t="s">
        <v>537</v>
      </c>
      <c r="E58" s="140" t="s">
        <v>776</v>
      </c>
      <c r="F58" s="76" t="s">
        <v>67</v>
      </c>
      <c r="G58" s="76" t="s">
        <v>67</v>
      </c>
      <c r="H58" s="76" t="s">
        <v>67</v>
      </c>
      <c r="I58" s="76" t="s">
        <v>160</v>
      </c>
      <c r="J58" s="37" t="s">
        <v>526</v>
      </c>
      <c r="K58" s="37" t="s">
        <v>90</v>
      </c>
      <c r="L58" s="139" t="s">
        <v>69</v>
      </c>
      <c r="M58" s="37" t="s">
        <v>267</v>
      </c>
      <c r="N58" s="37">
        <v>534</v>
      </c>
      <c r="O58" s="37">
        <v>163</v>
      </c>
      <c r="P58" s="37">
        <f>ProgrammeData[[#This Row],[Qualification Hours]]+ProgrammeData[[#This Row],[Non-Qualification Hours]]</f>
        <v>697</v>
      </c>
      <c r="Q5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58" s="142">
        <f>ROUND(IF(ProgrammeData[[#This Row],[Funding Band]]="Band 1",ProgrammeData[[#This Row],[Total Hours]]/600,1),7)</f>
        <v>1</v>
      </c>
      <c r="S58" s="76">
        <f>IF(ProgrammeData[[#This Row],[Funding Band]]="Band 5",600,IF(ProgrammeData[[#This Row],[Funding Band]]="Band 4a",495,IF(ProgrammeData[[#This Row],[Funding Band]]="Band 4b",495,IF(ProgrammeData[[#This Row],[Funding Band]]="Band 3",405,IF(ProgrammeData[[#This Row],[Funding Band]]="Band 2",320,ProgrammeData[[#This Row],[Total Hours]])))))</f>
        <v>495</v>
      </c>
      <c r="T58" s="139" t="s">
        <v>158</v>
      </c>
      <c r="U58" s="139">
        <v>6.1</v>
      </c>
      <c r="V58" s="139" t="s">
        <v>777</v>
      </c>
      <c r="W58" s="76" t="s">
        <v>67</v>
      </c>
      <c r="X58" s="37" t="s">
        <v>532</v>
      </c>
      <c r="Y5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58" s="139">
        <f>ProgrammeData[[#This Row],[Weighting Multiplier]]*ProgrammeData[[#This Row],[Cost Weighting Factor Value]]</f>
        <v>594</v>
      </c>
      <c r="AA58" s="143">
        <v>1</v>
      </c>
      <c r="AB58" s="144">
        <f>ProgrammeData[[#This Row],[Weighting Multiplier]]*ProgrammeData[[#This Row],[Uplift Factor]]</f>
        <v>495</v>
      </c>
      <c r="AC58" s="37">
        <v>0</v>
      </c>
      <c r="AD58" s="37">
        <v>1</v>
      </c>
      <c r="AE58" s="37">
        <f>ProgrammeData[[#This Row],[English Instance]]+ProgrammeData[[#This Row],[Maths Instance]]</f>
        <v>1</v>
      </c>
      <c r="AF58" s="145">
        <v>0</v>
      </c>
      <c r="AG58" s="145">
        <v>1</v>
      </c>
      <c r="AH58" s="145">
        <v>1</v>
      </c>
      <c r="AI58" s="145" t="s">
        <v>528</v>
      </c>
      <c r="AJ58" s="145" t="s">
        <v>528</v>
      </c>
      <c r="AK58" s="145" t="s">
        <v>529</v>
      </c>
      <c r="AL58" s="139" t="s">
        <v>533</v>
      </c>
      <c r="AM58" s="139" t="s">
        <v>530</v>
      </c>
      <c r="AN58" s="139" t="s">
        <v>160</v>
      </c>
      <c r="AO58" s="139" t="s">
        <v>531</v>
      </c>
      <c r="AP58" s="146">
        <v>0.5</v>
      </c>
      <c r="AQ58" s="139">
        <v>0.33300000000000002</v>
      </c>
      <c r="AR58" s="147" t="s">
        <v>67</v>
      </c>
      <c r="AS58"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0.83299999999999996</v>
      </c>
      <c r="AT58" s="149" t="s">
        <v>160</v>
      </c>
      <c r="AU58" s="37" t="s">
        <v>67</v>
      </c>
      <c r="AV58" s="139" t="s">
        <v>160</v>
      </c>
      <c r="AW58" s="150">
        <v>1</v>
      </c>
      <c r="AX58" s="139" t="s">
        <v>160</v>
      </c>
      <c r="AY58" s="241" t="str">
        <f>IF(ISNONTEXT(VLOOKUP(ProgrammeData[[#This Row],[Student Reference]],Comments!$B$7:$C$5995,2,0)),"",VLOOKUP(ProgrammeData[[#This Row],[Student Reference]],Comments!$B$7:$C$5995,2,0))</f>
        <v/>
      </c>
    </row>
    <row r="59" spans="1:51" x14ac:dyDescent="0.4">
      <c r="A59" s="76" t="s">
        <v>830</v>
      </c>
      <c r="B59" s="77">
        <v>18</v>
      </c>
      <c r="C59" s="139" t="s">
        <v>775</v>
      </c>
      <c r="D59" s="140" t="s">
        <v>537</v>
      </c>
      <c r="E59" s="140" t="s">
        <v>776</v>
      </c>
      <c r="F59" s="76" t="s">
        <v>67</v>
      </c>
      <c r="G59" s="76" t="s">
        <v>67</v>
      </c>
      <c r="H59" s="76" t="s">
        <v>67</v>
      </c>
      <c r="I59" s="76" t="s">
        <v>160</v>
      </c>
      <c r="J59" s="37" t="s">
        <v>526</v>
      </c>
      <c r="K59" s="37" t="s">
        <v>90</v>
      </c>
      <c r="L59" s="139" t="s">
        <v>69</v>
      </c>
      <c r="M59" s="37" t="s">
        <v>69</v>
      </c>
      <c r="N59" s="37">
        <v>541</v>
      </c>
      <c r="O59" s="37">
        <v>187</v>
      </c>
      <c r="P59" s="37">
        <f>ProgrammeData[[#This Row],[Qualification Hours]]+ProgrammeData[[#This Row],[Non-Qualification Hours]]</f>
        <v>728</v>
      </c>
      <c r="Q5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59" s="142">
        <f>ROUND(IF(ProgrammeData[[#This Row],[Funding Band]]="Band 1",ProgrammeData[[#This Row],[Total Hours]]/600,1),7)</f>
        <v>1</v>
      </c>
      <c r="S59" s="76">
        <f>IF(ProgrammeData[[#This Row],[Funding Band]]="Band 5",600,IF(ProgrammeData[[#This Row],[Funding Band]]="Band 4a",495,IF(ProgrammeData[[#This Row],[Funding Band]]="Band 4b",495,IF(ProgrammeData[[#This Row],[Funding Band]]="Band 3",405,IF(ProgrammeData[[#This Row],[Funding Band]]="Band 2",320,ProgrammeData[[#This Row],[Total Hours]])))))</f>
        <v>495</v>
      </c>
      <c r="T59" s="139" t="s">
        <v>174</v>
      </c>
      <c r="U59" s="139">
        <v>3.3</v>
      </c>
      <c r="V59" s="139" t="s">
        <v>777</v>
      </c>
      <c r="W59" s="76" t="s">
        <v>160</v>
      </c>
      <c r="X59" s="37" t="s">
        <v>540</v>
      </c>
      <c r="Y5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59" s="139">
        <f>ProgrammeData[[#This Row],[Weighting Multiplier]]*ProgrammeData[[#This Row],[Cost Weighting Factor Value]]</f>
        <v>866.25</v>
      </c>
      <c r="AA59" s="143">
        <v>1</v>
      </c>
      <c r="AB59" s="144">
        <f>ProgrammeData[[#This Row],[Weighting Multiplier]]*ProgrammeData[[#This Row],[Uplift Factor]]</f>
        <v>495</v>
      </c>
      <c r="AC59" s="37">
        <v>0</v>
      </c>
      <c r="AD59" s="37">
        <v>0</v>
      </c>
      <c r="AE59" s="37">
        <f>ProgrammeData[[#This Row],[English Instance]]+ProgrammeData[[#This Row],[Maths Instance]]</f>
        <v>0</v>
      </c>
      <c r="AF59" s="145">
        <v>0</v>
      </c>
      <c r="AG59" s="145">
        <v>0</v>
      </c>
      <c r="AH59" s="145">
        <v>0</v>
      </c>
      <c r="AI59" s="145" t="s">
        <v>528</v>
      </c>
      <c r="AJ59" s="145" t="s">
        <v>528</v>
      </c>
      <c r="AK59" s="145" t="s">
        <v>529</v>
      </c>
      <c r="AL59" s="139" t="s">
        <v>533</v>
      </c>
      <c r="AM59" s="139" t="s">
        <v>533</v>
      </c>
      <c r="AN59" s="139" t="s">
        <v>160</v>
      </c>
      <c r="AO59" s="139" t="s">
        <v>531</v>
      </c>
      <c r="AP59" s="146">
        <v>0</v>
      </c>
      <c r="AQ59" s="139">
        <v>0.16700000000000001</v>
      </c>
      <c r="AR59" s="147" t="s">
        <v>67</v>
      </c>
      <c r="AS59"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59" s="149" t="s">
        <v>160</v>
      </c>
      <c r="AU59" s="37" t="s">
        <v>67</v>
      </c>
      <c r="AV59" s="139" t="s">
        <v>160</v>
      </c>
      <c r="AW59" s="150">
        <v>1</v>
      </c>
      <c r="AX59" s="139" t="s">
        <v>67</v>
      </c>
      <c r="AY59" s="241" t="str">
        <f>IF(ISNONTEXT(VLOOKUP(ProgrammeData[[#This Row],[Student Reference]],Comments!$B$7:$C$5995,2,0)),"",VLOOKUP(ProgrammeData[[#This Row],[Student Reference]],Comments!$B$7:$C$5995,2,0))</f>
        <v/>
      </c>
    </row>
    <row r="60" spans="1:51" x14ac:dyDescent="0.4">
      <c r="A60" s="76" t="s">
        <v>831</v>
      </c>
      <c r="B60" s="77">
        <v>18</v>
      </c>
      <c r="C60" s="139" t="s">
        <v>775</v>
      </c>
      <c r="D60" s="140" t="s">
        <v>525</v>
      </c>
      <c r="E60" s="140" t="s">
        <v>776</v>
      </c>
      <c r="F60" s="76" t="s">
        <v>67</v>
      </c>
      <c r="G60" s="76" t="s">
        <v>67</v>
      </c>
      <c r="H60" s="76" t="s">
        <v>67</v>
      </c>
      <c r="I60" s="76" t="s">
        <v>160</v>
      </c>
      <c r="J60" s="37" t="s">
        <v>526</v>
      </c>
      <c r="K60" s="37" t="s">
        <v>90</v>
      </c>
      <c r="L60" s="139" t="s">
        <v>124</v>
      </c>
      <c r="M60" s="37" t="s">
        <v>124</v>
      </c>
      <c r="N60" s="37">
        <v>458</v>
      </c>
      <c r="O60" s="37">
        <v>213</v>
      </c>
      <c r="P60" s="37">
        <f>ProgrammeData[[#This Row],[Qualification Hours]]+ProgrammeData[[#This Row],[Non-Qualification Hours]]</f>
        <v>671</v>
      </c>
      <c r="Q6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60" s="142">
        <f>ROUND(IF(ProgrammeData[[#This Row],[Funding Band]]="Band 1",ProgrammeData[[#This Row],[Total Hours]]/600,1),7)</f>
        <v>1</v>
      </c>
      <c r="S60" s="76">
        <f>IF(ProgrammeData[[#This Row],[Funding Band]]="Band 5",600,IF(ProgrammeData[[#This Row],[Funding Band]]="Band 4a",495,IF(ProgrammeData[[#This Row],[Funding Band]]="Band 4b",495,IF(ProgrammeData[[#This Row],[Funding Band]]="Band 3",405,IF(ProgrammeData[[#This Row],[Funding Band]]="Band 2",320,ProgrammeData[[#This Row],[Total Hours]])))))</f>
        <v>495</v>
      </c>
      <c r="T60" s="139" t="s">
        <v>269</v>
      </c>
      <c r="U60" s="139">
        <v>3.1</v>
      </c>
      <c r="V60" s="139" t="s">
        <v>777</v>
      </c>
      <c r="W60" s="76" t="s">
        <v>160</v>
      </c>
      <c r="X60" s="37" t="s">
        <v>540</v>
      </c>
      <c r="Y6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60" s="139">
        <f>ProgrammeData[[#This Row],[Weighting Multiplier]]*ProgrammeData[[#This Row],[Cost Weighting Factor Value]]</f>
        <v>866.25</v>
      </c>
      <c r="AA60" s="143">
        <v>1</v>
      </c>
      <c r="AB60" s="144">
        <f>ProgrammeData[[#This Row],[Weighting Multiplier]]*ProgrammeData[[#This Row],[Uplift Factor]]</f>
        <v>495</v>
      </c>
      <c r="AC60" s="37">
        <v>0</v>
      </c>
      <c r="AD60" s="37">
        <v>0</v>
      </c>
      <c r="AE60" s="37">
        <f>ProgrammeData[[#This Row],[English Instance]]+ProgrammeData[[#This Row],[Maths Instance]]</f>
        <v>0</v>
      </c>
      <c r="AF60" s="145">
        <v>0</v>
      </c>
      <c r="AG60" s="145">
        <v>0</v>
      </c>
      <c r="AH60" s="145">
        <v>0</v>
      </c>
      <c r="AI60" s="145" t="s">
        <v>528</v>
      </c>
      <c r="AJ60" s="145" t="s">
        <v>528</v>
      </c>
      <c r="AK60" s="145" t="s">
        <v>529</v>
      </c>
      <c r="AL60" s="139" t="s">
        <v>533</v>
      </c>
      <c r="AM60" s="139" t="s">
        <v>533</v>
      </c>
      <c r="AN60" s="139" t="s">
        <v>160</v>
      </c>
      <c r="AO60" s="139" t="s">
        <v>531</v>
      </c>
      <c r="AP60" s="146" t="s">
        <v>525</v>
      </c>
      <c r="AQ60" s="139" t="s">
        <v>525</v>
      </c>
      <c r="AR60" s="147" t="s">
        <v>525</v>
      </c>
      <c r="AS6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60" s="149" t="s">
        <v>160</v>
      </c>
      <c r="AU60" s="37" t="s">
        <v>67</v>
      </c>
      <c r="AV60" s="139" t="s">
        <v>160</v>
      </c>
      <c r="AW60" s="150">
        <v>0</v>
      </c>
      <c r="AX60" s="139" t="s">
        <v>67</v>
      </c>
      <c r="AY60" s="241" t="str">
        <f>IF(ISNONTEXT(VLOOKUP(ProgrammeData[[#This Row],[Student Reference]],Comments!$B$7:$C$5995,2,0)),"",VLOOKUP(ProgrammeData[[#This Row],[Student Reference]],Comments!$B$7:$C$5995,2,0))</f>
        <v/>
      </c>
    </row>
    <row r="61" spans="1:51" x14ac:dyDescent="0.4">
      <c r="A61" s="76" t="s">
        <v>832</v>
      </c>
      <c r="B61" s="77">
        <v>18</v>
      </c>
      <c r="C61" s="139" t="s">
        <v>775</v>
      </c>
      <c r="D61" s="140" t="s">
        <v>525</v>
      </c>
      <c r="E61" s="140" t="s">
        <v>776</v>
      </c>
      <c r="F61" s="76" t="s">
        <v>67</v>
      </c>
      <c r="G61" s="76" t="s">
        <v>67</v>
      </c>
      <c r="H61" s="76" t="s">
        <v>67</v>
      </c>
      <c r="I61" s="76" t="s">
        <v>160</v>
      </c>
      <c r="J61" s="37" t="s">
        <v>526</v>
      </c>
      <c r="K61" s="37" t="s">
        <v>143</v>
      </c>
      <c r="L61" s="139" t="s">
        <v>69</v>
      </c>
      <c r="M61" s="37" t="s">
        <v>271</v>
      </c>
      <c r="N61" s="37">
        <v>166</v>
      </c>
      <c r="O61" s="37">
        <v>215</v>
      </c>
      <c r="P61" s="37">
        <f>ProgrammeData[[#This Row],[Qualification Hours]]+ProgrammeData[[#This Row],[Non-Qualification Hours]]</f>
        <v>381</v>
      </c>
      <c r="Q6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3</v>
      </c>
      <c r="R61" s="142">
        <f>ROUND(IF(ProgrammeData[[#This Row],[Funding Band]]="Band 1",ProgrammeData[[#This Row],[Total Hours]]/600,1),7)</f>
        <v>1</v>
      </c>
      <c r="S61" s="76">
        <f>IF(ProgrammeData[[#This Row],[Funding Band]]="Band 5",600,IF(ProgrammeData[[#This Row],[Funding Band]]="Band 4a",495,IF(ProgrammeData[[#This Row],[Funding Band]]="Band 4b",495,IF(ProgrammeData[[#This Row],[Funding Band]]="Band 3",405,IF(ProgrammeData[[#This Row],[Funding Band]]="Band 2",320,ProgrammeData[[#This Row],[Total Hours]])))))</f>
        <v>405</v>
      </c>
      <c r="T61" s="139" t="s">
        <v>217</v>
      </c>
      <c r="U61" s="139">
        <v>3.3</v>
      </c>
      <c r="V61" s="139" t="s">
        <v>777</v>
      </c>
      <c r="W61" s="76" t="s">
        <v>67</v>
      </c>
      <c r="X61" s="37" t="s">
        <v>540</v>
      </c>
      <c r="Y6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61" s="139">
        <f>ProgrammeData[[#This Row],[Weighting Multiplier]]*ProgrammeData[[#This Row],[Cost Weighting Factor Value]]</f>
        <v>708.75</v>
      </c>
      <c r="AA61" s="143">
        <v>1</v>
      </c>
      <c r="AB61" s="144">
        <f>ProgrammeData[[#This Row],[Weighting Multiplier]]*ProgrammeData[[#This Row],[Uplift Factor]]</f>
        <v>405</v>
      </c>
      <c r="AC61" s="37">
        <v>0</v>
      </c>
      <c r="AD61" s="37">
        <v>1</v>
      </c>
      <c r="AE61" s="37">
        <f>ProgrammeData[[#This Row],[English Instance]]+ProgrammeData[[#This Row],[Maths Instance]]</f>
        <v>1</v>
      </c>
      <c r="AF61" s="145" t="s">
        <v>528</v>
      </c>
      <c r="AG61" s="145" t="s">
        <v>528</v>
      </c>
      <c r="AH61" s="145" t="s">
        <v>538</v>
      </c>
      <c r="AI61" s="145" t="s">
        <v>528</v>
      </c>
      <c r="AJ61" s="145" t="s">
        <v>528</v>
      </c>
      <c r="AK61" s="145" t="s">
        <v>538</v>
      </c>
      <c r="AL61" s="139" t="s">
        <v>533</v>
      </c>
      <c r="AM61" s="139" t="s">
        <v>545</v>
      </c>
      <c r="AN61" s="139" t="s">
        <v>67</v>
      </c>
      <c r="AO61" s="139" t="s">
        <v>531</v>
      </c>
      <c r="AP61" s="146" t="s">
        <v>525</v>
      </c>
      <c r="AQ61" s="139" t="s">
        <v>525</v>
      </c>
      <c r="AR61" s="147" t="s">
        <v>525</v>
      </c>
      <c r="AS61"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61" s="149" t="s">
        <v>160</v>
      </c>
      <c r="AU61" s="37" t="s">
        <v>67</v>
      </c>
      <c r="AV61" s="139" t="s">
        <v>67</v>
      </c>
      <c r="AW61" s="150" t="s">
        <v>534</v>
      </c>
      <c r="AX61" s="139" t="s">
        <v>67</v>
      </c>
      <c r="AY61" s="241" t="str">
        <f>IF(ISNONTEXT(VLOOKUP(ProgrammeData[[#This Row],[Student Reference]],Comments!$B$7:$C$5995,2,0)),"",VLOOKUP(ProgrammeData[[#This Row],[Student Reference]],Comments!$B$7:$C$5995,2,0))</f>
        <v/>
      </c>
    </row>
    <row r="62" spans="1:51" x14ac:dyDescent="0.4">
      <c r="A62" s="76" t="s">
        <v>833</v>
      </c>
      <c r="B62" s="77">
        <v>18</v>
      </c>
      <c r="C62" s="139" t="s">
        <v>775</v>
      </c>
      <c r="D62" s="140" t="s">
        <v>537</v>
      </c>
      <c r="E62" s="140" t="s">
        <v>776</v>
      </c>
      <c r="F62" s="76" t="s">
        <v>67</v>
      </c>
      <c r="G62" s="76" t="s">
        <v>67</v>
      </c>
      <c r="H62" s="76" t="s">
        <v>67</v>
      </c>
      <c r="I62" s="76" t="s">
        <v>160</v>
      </c>
      <c r="J62" s="37" t="s">
        <v>526</v>
      </c>
      <c r="K62" s="37" t="s">
        <v>143</v>
      </c>
      <c r="L62" s="139" t="s">
        <v>190</v>
      </c>
      <c r="M62" s="37" t="s">
        <v>275</v>
      </c>
      <c r="N62" s="37">
        <v>579</v>
      </c>
      <c r="O62" s="37">
        <v>99</v>
      </c>
      <c r="P62" s="37">
        <f>ProgrammeData[[#This Row],[Qualification Hours]]+ProgrammeData[[#This Row],[Non-Qualification Hours]]</f>
        <v>678</v>
      </c>
      <c r="Q6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62" s="142">
        <f>ROUND(IF(ProgrammeData[[#This Row],[Funding Band]]="Band 1",ProgrammeData[[#This Row],[Total Hours]]/600,1),7)</f>
        <v>1</v>
      </c>
      <c r="S62" s="76">
        <f>IF(ProgrammeData[[#This Row],[Funding Band]]="Band 5",600,IF(ProgrammeData[[#This Row],[Funding Band]]="Band 4a",495,IF(ProgrammeData[[#This Row],[Funding Band]]="Band 4b",495,IF(ProgrammeData[[#This Row],[Funding Band]]="Band 3",405,IF(ProgrammeData[[#This Row],[Funding Band]]="Band 2",320,ProgrammeData[[#This Row],[Total Hours]])))))</f>
        <v>495</v>
      </c>
      <c r="T62" s="139" t="s">
        <v>65</v>
      </c>
      <c r="U62" s="139">
        <v>5.2</v>
      </c>
      <c r="V62" s="139" t="s">
        <v>777</v>
      </c>
      <c r="W62" s="76" t="s">
        <v>67</v>
      </c>
      <c r="X62" s="37" t="s">
        <v>527</v>
      </c>
      <c r="Y6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1.3</v>
      </c>
      <c r="Z62" s="139">
        <f>ProgrammeData[[#This Row],[Weighting Multiplier]]*ProgrammeData[[#This Row],[Cost Weighting Factor Value]]</f>
        <v>643.5</v>
      </c>
      <c r="AA62" s="143">
        <v>1</v>
      </c>
      <c r="AB62" s="144">
        <f>ProgrammeData[[#This Row],[Weighting Multiplier]]*ProgrammeData[[#This Row],[Uplift Factor]]</f>
        <v>495</v>
      </c>
      <c r="AC62" s="37">
        <v>1</v>
      </c>
      <c r="AD62" s="37">
        <v>1</v>
      </c>
      <c r="AE62" s="37">
        <f>ProgrammeData[[#This Row],[English Instance]]+ProgrammeData[[#This Row],[Maths Instance]]</f>
        <v>2</v>
      </c>
      <c r="AF62" s="145" t="s">
        <v>528</v>
      </c>
      <c r="AG62" s="145" t="s">
        <v>528</v>
      </c>
      <c r="AH62" s="145" t="s">
        <v>529</v>
      </c>
      <c r="AI62" s="145" t="s">
        <v>528</v>
      </c>
      <c r="AJ62" s="145" t="s">
        <v>528</v>
      </c>
      <c r="AK62" s="145" t="s">
        <v>529</v>
      </c>
      <c r="AL62" s="139" t="s">
        <v>530</v>
      </c>
      <c r="AM62" s="139" t="s">
        <v>530</v>
      </c>
      <c r="AN62" s="139" t="s">
        <v>160</v>
      </c>
      <c r="AO62" s="139" t="s">
        <v>531</v>
      </c>
      <c r="AP62" s="146">
        <v>0</v>
      </c>
      <c r="AQ62" s="139">
        <v>0.33300000000000002</v>
      </c>
      <c r="AR62" s="147" t="s">
        <v>67</v>
      </c>
      <c r="AS62"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0.33300000000000002</v>
      </c>
      <c r="AT62" s="149" t="s">
        <v>160</v>
      </c>
      <c r="AU62" s="37" t="s">
        <v>67</v>
      </c>
      <c r="AV62" s="139" t="s">
        <v>160</v>
      </c>
      <c r="AW62" s="150">
        <v>1</v>
      </c>
      <c r="AX62" s="139" t="s">
        <v>67</v>
      </c>
      <c r="AY62" s="241" t="str">
        <f>IF(ISNONTEXT(VLOOKUP(ProgrammeData[[#This Row],[Student Reference]],Comments!$B$7:$C$5995,2,0)),"",VLOOKUP(ProgrammeData[[#This Row],[Student Reference]],Comments!$B$7:$C$5995,2,0))</f>
        <v/>
      </c>
    </row>
    <row r="63" spans="1:51" x14ac:dyDescent="0.4">
      <c r="A63" s="76" t="s">
        <v>834</v>
      </c>
      <c r="B63" s="77">
        <v>18</v>
      </c>
      <c r="C63" s="139" t="s">
        <v>775</v>
      </c>
      <c r="D63" s="140" t="s">
        <v>525</v>
      </c>
      <c r="E63" s="140" t="s">
        <v>776</v>
      </c>
      <c r="F63" s="76" t="s">
        <v>67</v>
      </c>
      <c r="G63" s="76" t="s">
        <v>67</v>
      </c>
      <c r="H63" s="76" t="s">
        <v>67</v>
      </c>
      <c r="I63" s="76" t="s">
        <v>160</v>
      </c>
      <c r="J63" s="37" t="s">
        <v>526</v>
      </c>
      <c r="K63" s="37" t="s">
        <v>90</v>
      </c>
      <c r="L63" s="139" t="s">
        <v>227</v>
      </c>
      <c r="N63" s="37">
        <v>422</v>
      </c>
      <c r="O63" s="37">
        <v>243</v>
      </c>
      <c r="P63" s="37">
        <f>ProgrammeData[[#This Row],[Qualification Hours]]+ProgrammeData[[#This Row],[Non-Qualification Hours]]</f>
        <v>665</v>
      </c>
      <c r="Q6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63" s="142">
        <f>ROUND(IF(ProgrammeData[[#This Row],[Funding Band]]="Band 1",ProgrammeData[[#This Row],[Total Hours]]/600,1),7)</f>
        <v>1</v>
      </c>
      <c r="S63" s="76">
        <f>IF(ProgrammeData[[#This Row],[Funding Band]]="Band 5",600,IF(ProgrammeData[[#This Row],[Funding Band]]="Band 4a",495,IF(ProgrammeData[[#This Row],[Funding Band]]="Band 4b",495,IF(ProgrammeData[[#This Row],[Funding Band]]="Band 3",405,IF(ProgrammeData[[#This Row],[Funding Band]]="Band 2",320,ProgrammeData[[#This Row],[Total Hours]])))))</f>
        <v>495</v>
      </c>
      <c r="T63" s="139" t="s">
        <v>229</v>
      </c>
      <c r="U63" s="139">
        <v>14.1</v>
      </c>
      <c r="V63" s="139" t="s">
        <v>777</v>
      </c>
      <c r="W63" s="76" t="s">
        <v>160</v>
      </c>
      <c r="X63" s="37" t="s">
        <v>536</v>
      </c>
      <c r="Y6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63" s="139">
        <f>ProgrammeData[[#This Row],[Weighting Multiplier]]*ProgrammeData[[#This Row],[Cost Weighting Factor Value]]</f>
        <v>495</v>
      </c>
      <c r="AA63" s="143">
        <v>1</v>
      </c>
      <c r="AB63" s="144">
        <f>ProgrammeData[[#This Row],[Weighting Multiplier]]*ProgrammeData[[#This Row],[Uplift Factor]]</f>
        <v>495</v>
      </c>
      <c r="AC63" s="37">
        <v>1</v>
      </c>
      <c r="AD63" s="37">
        <v>1</v>
      </c>
      <c r="AE63" s="37">
        <f>ProgrammeData[[#This Row],[English Instance]]+ProgrammeData[[#This Row],[Maths Instance]]</f>
        <v>2</v>
      </c>
      <c r="AF63" s="145" t="s">
        <v>528</v>
      </c>
      <c r="AG63" s="145" t="s">
        <v>528</v>
      </c>
      <c r="AH63" s="145" t="s">
        <v>529</v>
      </c>
      <c r="AI63" s="145" t="s">
        <v>528</v>
      </c>
      <c r="AJ63" s="145" t="s">
        <v>528</v>
      </c>
      <c r="AK63" s="145" t="s">
        <v>529</v>
      </c>
      <c r="AL63" s="139" t="s">
        <v>530</v>
      </c>
      <c r="AM63" s="139" t="s">
        <v>530</v>
      </c>
      <c r="AN63" s="139" t="s">
        <v>160</v>
      </c>
      <c r="AO63" s="139" t="s">
        <v>531</v>
      </c>
      <c r="AP63" s="146" t="s">
        <v>525</v>
      </c>
      <c r="AQ63" s="139" t="s">
        <v>525</v>
      </c>
      <c r="AR63" s="147" t="s">
        <v>525</v>
      </c>
      <c r="AS63"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63" s="149" t="s">
        <v>160</v>
      </c>
      <c r="AU63" s="37" t="s">
        <v>67</v>
      </c>
      <c r="AV63" s="139" t="s">
        <v>67</v>
      </c>
      <c r="AW63" s="150" t="s">
        <v>534</v>
      </c>
      <c r="AX63" s="139" t="s">
        <v>67</v>
      </c>
      <c r="AY63" s="241" t="str">
        <f>IF(ISNONTEXT(VLOOKUP(ProgrammeData[[#This Row],[Student Reference]],Comments!$B$7:$C$5995,2,0)),"",VLOOKUP(ProgrammeData[[#This Row],[Student Reference]],Comments!$B$7:$C$5995,2,0))</f>
        <v/>
      </c>
    </row>
    <row r="64" spans="1:51" x14ac:dyDescent="0.4">
      <c r="A64" s="76" t="s">
        <v>835</v>
      </c>
      <c r="B64" s="77">
        <v>18</v>
      </c>
      <c r="C64" s="139" t="s">
        <v>775</v>
      </c>
      <c r="D64" s="140" t="s">
        <v>537</v>
      </c>
      <c r="E64" s="140" t="s">
        <v>776</v>
      </c>
      <c r="F64" s="76" t="s">
        <v>67</v>
      </c>
      <c r="G64" s="76" t="s">
        <v>67</v>
      </c>
      <c r="H64" s="76" t="s">
        <v>67</v>
      </c>
      <c r="I64" s="76" t="s">
        <v>160</v>
      </c>
      <c r="J64" s="37" t="s">
        <v>526</v>
      </c>
      <c r="K64" s="37" t="s">
        <v>143</v>
      </c>
      <c r="L64" s="139" t="s">
        <v>69</v>
      </c>
      <c r="M64" s="37" t="s">
        <v>124</v>
      </c>
      <c r="N64" s="37">
        <v>510</v>
      </c>
      <c r="O64" s="37">
        <v>69</v>
      </c>
      <c r="P64" s="37">
        <f>ProgrammeData[[#This Row],[Qualification Hours]]+ProgrammeData[[#This Row],[Non-Qualification Hours]]</f>
        <v>579</v>
      </c>
      <c r="Q6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64" s="142">
        <f>ROUND(IF(ProgrammeData[[#This Row],[Funding Band]]="Band 1",ProgrammeData[[#This Row],[Total Hours]]/600,1),7)</f>
        <v>1</v>
      </c>
      <c r="S64" s="76">
        <f>IF(ProgrammeData[[#This Row],[Funding Band]]="Band 5",600,IF(ProgrammeData[[#This Row],[Funding Band]]="Band 4a",495,IF(ProgrammeData[[#This Row],[Funding Band]]="Band 4b",495,IF(ProgrammeData[[#This Row],[Funding Band]]="Band 3",405,IF(ProgrammeData[[#This Row],[Funding Band]]="Band 2",320,ProgrammeData[[#This Row],[Total Hours]])))))</f>
        <v>495</v>
      </c>
      <c r="T64" s="139" t="s">
        <v>205</v>
      </c>
      <c r="U64" s="139">
        <v>8.1</v>
      </c>
      <c r="V64" s="139" t="s">
        <v>777</v>
      </c>
      <c r="W64" s="76" t="s">
        <v>160</v>
      </c>
      <c r="X64" s="37" t="s">
        <v>536</v>
      </c>
      <c r="Y6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64" s="139">
        <f>ProgrammeData[[#This Row],[Weighting Multiplier]]*ProgrammeData[[#This Row],[Cost Weighting Factor Value]]</f>
        <v>495</v>
      </c>
      <c r="AA64" s="143">
        <v>1</v>
      </c>
      <c r="AB64" s="144">
        <f>ProgrammeData[[#This Row],[Weighting Multiplier]]*ProgrammeData[[#This Row],[Uplift Factor]]</f>
        <v>495</v>
      </c>
      <c r="AC64" s="37">
        <v>0</v>
      </c>
      <c r="AD64" s="37">
        <v>1</v>
      </c>
      <c r="AE64" s="37">
        <f>ProgrammeData[[#This Row],[English Instance]]+ProgrammeData[[#This Row],[Maths Instance]]</f>
        <v>1</v>
      </c>
      <c r="AF64" s="145" t="s">
        <v>528</v>
      </c>
      <c r="AG64" s="145" t="s">
        <v>528</v>
      </c>
      <c r="AH64" s="145" t="s">
        <v>529</v>
      </c>
      <c r="AI64" s="145" t="s">
        <v>528</v>
      </c>
      <c r="AJ64" s="145" t="s">
        <v>528</v>
      </c>
      <c r="AK64" s="145" t="s">
        <v>529</v>
      </c>
      <c r="AL64" s="139" t="s">
        <v>533</v>
      </c>
      <c r="AM64" s="139" t="s">
        <v>530</v>
      </c>
      <c r="AN64" s="139" t="s">
        <v>160</v>
      </c>
      <c r="AO64" s="139" t="s">
        <v>531</v>
      </c>
      <c r="AP64" s="146">
        <v>0</v>
      </c>
      <c r="AQ64" s="139">
        <v>0.16700000000000001</v>
      </c>
      <c r="AR64" s="147" t="s">
        <v>67</v>
      </c>
      <c r="AS64"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64" s="149" t="s">
        <v>160</v>
      </c>
      <c r="AU64" s="37" t="s">
        <v>67</v>
      </c>
      <c r="AV64" s="139" t="s">
        <v>160</v>
      </c>
      <c r="AW64" s="150">
        <v>1</v>
      </c>
      <c r="AX64" s="139" t="s">
        <v>67</v>
      </c>
      <c r="AY64" s="241" t="str">
        <f>IF(ISNONTEXT(VLOOKUP(ProgrammeData[[#This Row],[Student Reference]],Comments!$B$7:$C$5995,2,0)),"",VLOOKUP(ProgrammeData[[#This Row],[Student Reference]],Comments!$B$7:$C$5995,2,0))</f>
        <v/>
      </c>
    </row>
    <row r="65" spans="1:51" x14ac:dyDescent="0.4">
      <c r="A65" s="76" t="s">
        <v>836</v>
      </c>
      <c r="B65" s="77">
        <v>18</v>
      </c>
      <c r="C65" s="139" t="s">
        <v>775</v>
      </c>
      <c r="D65" s="140" t="s">
        <v>525</v>
      </c>
      <c r="E65" s="140" t="s">
        <v>776</v>
      </c>
      <c r="F65" s="76" t="s">
        <v>67</v>
      </c>
      <c r="G65" s="76" t="s">
        <v>67</v>
      </c>
      <c r="H65" s="76" t="s">
        <v>67</v>
      </c>
      <c r="I65" s="76" t="s">
        <v>160</v>
      </c>
      <c r="J65" s="37" t="s">
        <v>526</v>
      </c>
      <c r="K65" s="37" t="s">
        <v>90</v>
      </c>
      <c r="L65" s="139" t="s">
        <v>69</v>
      </c>
      <c r="M65" s="37" t="s">
        <v>69</v>
      </c>
      <c r="N65" s="37">
        <v>540</v>
      </c>
      <c r="O65" s="37">
        <v>99</v>
      </c>
      <c r="P65" s="37">
        <f>ProgrammeData[[#This Row],[Qualification Hours]]+ProgrammeData[[#This Row],[Non-Qualification Hours]]</f>
        <v>639</v>
      </c>
      <c r="Q6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65" s="142">
        <f>ROUND(IF(ProgrammeData[[#This Row],[Funding Band]]="Band 1",ProgrammeData[[#This Row],[Total Hours]]/600,1),7)</f>
        <v>1</v>
      </c>
      <c r="S65" s="76">
        <f>IF(ProgrammeData[[#This Row],[Funding Band]]="Band 5",600,IF(ProgrammeData[[#This Row],[Funding Band]]="Band 4a",495,IF(ProgrammeData[[#This Row],[Funding Band]]="Band 4b",495,IF(ProgrammeData[[#This Row],[Funding Band]]="Band 3",405,IF(ProgrammeData[[#This Row],[Funding Band]]="Band 2",320,ProgrammeData[[#This Row],[Total Hours]])))))</f>
        <v>495</v>
      </c>
      <c r="T65" s="139" t="s">
        <v>277</v>
      </c>
      <c r="U65" s="139">
        <v>7.3</v>
      </c>
      <c r="V65" s="139" t="s">
        <v>777</v>
      </c>
      <c r="W65" s="76" t="s">
        <v>160</v>
      </c>
      <c r="X65" s="37" t="s">
        <v>532</v>
      </c>
      <c r="Y6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65" s="139">
        <f>ProgrammeData[[#This Row],[Weighting Multiplier]]*ProgrammeData[[#This Row],[Cost Weighting Factor Value]]</f>
        <v>594</v>
      </c>
      <c r="AA65" s="143">
        <v>1</v>
      </c>
      <c r="AB65" s="144">
        <f>ProgrammeData[[#This Row],[Weighting Multiplier]]*ProgrammeData[[#This Row],[Uplift Factor]]</f>
        <v>495</v>
      </c>
      <c r="AC65" s="37">
        <v>0</v>
      </c>
      <c r="AD65" s="37">
        <v>1</v>
      </c>
      <c r="AE65" s="37">
        <f>ProgrammeData[[#This Row],[English Instance]]+ProgrammeData[[#This Row],[Maths Instance]]</f>
        <v>1</v>
      </c>
      <c r="AF65" s="145">
        <v>0</v>
      </c>
      <c r="AG65" s="145">
        <v>1</v>
      </c>
      <c r="AH65" s="145">
        <v>1</v>
      </c>
      <c r="AI65" s="145" t="s">
        <v>528</v>
      </c>
      <c r="AJ65" s="145" t="s">
        <v>528</v>
      </c>
      <c r="AK65" s="145" t="s">
        <v>529</v>
      </c>
      <c r="AL65" s="139" t="s">
        <v>533</v>
      </c>
      <c r="AM65" s="139" t="s">
        <v>530</v>
      </c>
      <c r="AN65" s="139" t="s">
        <v>160</v>
      </c>
      <c r="AO65" s="139" t="s">
        <v>531</v>
      </c>
      <c r="AP65" s="146" t="s">
        <v>525</v>
      </c>
      <c r="AQ65" s="139" t="s">
        <v>525</v>
      </c>
      <c r="AR65" s="147" t="s">
        <v>525</v>
      </c>
      <c r="AS65"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65" s="149" t="s">
        <v>160</v>
      </c>
      <c r="AU65" s="37" t="s">
        <v>67</v>
      </c>
      <c r="AV65" s="139" t="s">
        <v>160</v>
      </c>
      <c r="AW65" s="150">
        <v>0</v>
      </c>
      <c r="AX65" s="139" t="s">
        <v>67</v>
      </c>
      <c r="AY65" s="241" t="str">
        <f>IF(ISNONTEXT(VLOOKUP(ProgrammeData[[#This Row],[Student Reference]],Comments!$B$7:$C$5995,2,0)),"",VLOOKUP(ProgrammeData[[#This Row],[Student Reference]],Comments!$B$7:$C$5995,2,0))</f>
        <v/>
      </c>
    </row>
    <row r="66" spans="1:51" x14ac:dyDescent="0.4">
      <c r="A66" s="76" t="s">
        <v>837</v>
      </c>
      <c r="B66" s="77">
        <v>19</v>
      </c>
      <c r="C66" s="139" t="s">
        <v>775</v>
      </c>
      <c r="D66" s="140" t="s">
        <v>525</v>
      </c>
      <c r="E66" s="140" t="s">
        <v>776</v>
      </c>
      <c r="F66" s="76" t="s">
        <v>67</v>
      </c>
      <c r="G66" s="76" t="s">
        <v>67</v>
      </c>
      <c r="H66" s="76" t="s">
        <v>160</v>
      </c>
      <c r="I66" s="76" t="s">
        <v>160</v>
      </c>
      <c r="J66" s="37" t="s">
        <v>526</v>
      </c>
      <c r="K66" s="37" t="s">
        <v>90</v>
      </c>
      <c r="L66" s="139" t="s">
        <v>69</v>
      </c>
      <c r="M66" s="37" t="s">
        <v>69</v>
      </c>
      <c r="N66" s="37">
        <v>47</v>
      </c>
      <c r="O66" s="37">
        <v>533</v>
      </c>
      <c r="P66" s="37">
        <f>ProgrammeData[[#This Row],[Qualification Hours]]+ProgrammeData[[#This Row],[Non-Qualification Hours]]</f>
        <v>580</v>
      </c>
      <c r="Q6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66" s="142">
        <f>ROUND(IF(ProgrammeData[[#This Row],[Funding Band]]="Band 1",ProgrammeData[[#This Row],[Total Hours]]/600,1),7)</f>
        <v>1</v>
      </c>
      <c r="S66" s="76">
        <f>IF(ProgrammeData[[#This Row],[Funding Band]]="Band 5",600,IF(ProgrammeData[[#This Row],[Funding Band]]="Band 4a",495,IF(ProgrammeData[[#This Row],[Funding Band]]="Band 4b",495,IF(ProgrammeData[[#This Row],[Funding Band]]="Band 3",405,IF(ProgrammeData[[#This Row],[Funding Band]]="Band 2",320,ProgrammeData[[#This Row],[Total Hours]])))))</f>
        <v>600</v>
      </c>
      <c r="T66" s="139" t="s">
        <v>213</v>
      </c>
      <c r="U66" s="139">
        <v>14.1</v>
      </c>
      <c r="V66" s="139" t="s">
        <v>777</v>
      </c>
      <c r="W66" s="76" t="s">
        <v>160</v>
      </c>
      <c r="X66" s="37" t="s">
        <v>536</v>
      </c>
      <c r="Y6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66" s="139">
        <f>ProgrammeData[[#This Row],[Weighting Multiplier]]*ProgrammeData[[#This Row],[Cost Weighting Factor Value]]</f>
        <v>600</v>
      </c>
      <c r="AA66" s="143">
        <v>1</v>
      </c>
      <c r="AB66" s="144">
        <f>ProgrammeData[[#This Row],[Weighting Multiplier]]*ProgrammeData[[#This Row],[Uplift Factor]]</f>
        <v>600</v>
      </c>
      <c r="AC66" s="37">
        <v>1</v>
      </c>
      <c r="AD66" s="37">
        <v>1</v>
      </c>
      <c r="AE66" s="37">
        <f>ProgrammeData[[#This Row],[English Instance]]+ProgrammeData[[#This Row],[Maths Instance]]</f>
        <v>2</v>
      </c>
      <c r="AF66" s="145" t="s">
        <v>528</v>
      </c>
      <c r="AG66" s="145" t="s">
        <v>528</v>
      </c>
      <c r="AH66" s="145" t="s">
        <v>529</v>
      </c>
      <c r="AI66" s="145" t="s">
        <v>528</v>
      </c>
      <c r="AJ66" s="145" t="s">
        <v>528</v>
      </c>
      <c r="AK66" s="145" t="s">
        <v>529</v>
      </c>
      <c r="AL66" s="139" t="s">
        <v>530</v>
      </c>
      <c r="AM66" s="139" t="s">
        <v>530</v>
      </c>
      <c r="AN66" s="139" t="s">
        <v>160</v>
      </c>
      <c r="AO66" s="139" t="s">
        <v>531</v>
      </c>
      <c r="AP66" s="146" t="s">
        <v>525</v>
      </c>
      <c r="AQ66" s="139" t="s">
        <v>525</v>
      </c>
      <c r="AR66" s="147" t="s">
        <v>525</v>
      </c>
      <c r="AS66"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66" s="149" t="s">
        <v>160</v>
      </c>
      <c r="AU66" s="37" t="s">
        <v>67</v>
      </c>
      <c r="AV66" s="139" t="s">
        <v>67</v>
      </c>
      <c r="AW66" s="150" t="s">
        <v>534</v>
      </c>
      <c r="AX66" s="139" t="s">
        <v>67</v>
      </c>
      <c r="AY66" s="241" t="str">
        <f>IF(ISNONTEXT(VLOOKUP(ProgrammeData[[#This Row],[Student Reference]],Comments!$B$7:$C$5995,2,0)),"",VLOOKUP(ProgrammeData[[#This Row],[Student Reference]],Comments!$B$7:$C$5995,2,0))</f>
        <v/>
      </c>
    </row>
    <row r="67" spans="1:51" x14ac:dyDescent="0.4">
      <c r="A67" s="76" t="s">
        <v>838</v>
      </c>
      <c r="B67" s="77">
        <v>20</v>
      </c>
      <c r="C67" s="139" t="s">
        <v>775</v>
      </c>
      <c r="D67" s="140" t="s">
        <v>548</v>
      </c>
      <c r="E67" s="140" t="s">
        <v>776</v>
      </c>
      <c r="F67" s="76" t="s">
        <v>67</v>
      </c>
      <c r="G67" s="76" t="s">
        <v>67</v>
      </c>
      <c r="H67" s="76" t="s">
        <v>67</v>
      </c>
      <c r="I67" s="76" t="s">
        <v>67</v>
      </c>
      <c r="J67" s="37" t="s">
        <v>526</v>
      </c>
      <c r="K67" s="37" t="s">
        <v>143</v>
      </c>
      <c r="L67" s="139" t="s">
        <v>190</v>
      </c>
      <c r="M67" s="37" t="s">
        <v>191</v>
      </c>
      <c r="N67" s="37">
        <v>0</v>
      </c>
      <c r="O67" s="37">
        <v>0</v>
      </c>
      <c r="P67" s="37">
        <f>ProgrammeData[[#This Row],[Qualification Hours]]+ProgrammeData[[#This Row],[Non-Qualification Hours]]</f>
        <v>0</v>
      </c>
      <c r="Q6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67" s="142">
        <f>ROUND(IF(ProgrammeData[[#This Row],[Funding Band]]="Band 1",ProgrammeData[[#This Row],[Total Hours]]/600,1),7)</f>
        <v>0</v>
      </c>
      <c r="S67" s="76">
        <f>IF(ProgrammeData[[#This Row],[Funding Band]]="Band 5",600,IF(ProgrammeData[[#This Row],[Funding Band]]="Band 4a",495,IF(ProgrammeData[[#This Row],[Funding Band]]="Band 4b",495,IF(ProgrammeData[[#This Row],[Funding Band]]="Band 3",405,IF(ProgrammeData[[#This Row],[Funding Band]]="Band 2",320,ProgrammeData[[#This Row],[Total Hours]])))))</f>
        <v>0</v>
      </c>
      <c r="T67" s="139" t="s">
        <v>187</v>
      </c>
      <c r="U67" s="139">
        <v>14.1</v>
      </c>
      <c r="V67" s="139" t="s">
        <v>777</v>
      </c>
      <c r="W67" s="76" t="s">
        <v>160</v>
      </c>
      <c r="X67" s="37" t="s">
        <v>536</v>
      </c>
      <c r="Y6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67" s="139">
        <f>ProgrammeData[[#This Row],[Weighting Multiplier]]*ProgrammeData[[#This Row],[Cost Weighting Factor Value]]</f>
        <v>0</v>
      </c>
      <c r="AA67" s="143">
        <v>1.1235999999999999</v>
      </c>
      <c r="AB67" s="144">
        <f>ProgrammeData[[#This Row],[Weighting Multiplier]]*ProgrammeData[[#This Row],[Uplift Factor]]</f>
        <v>0</v>
      </c>
      <c r="AC67" s="37">
        <v>1</v>
      </c>
      <c r="AD67" s="37">
        <v>1</v>
      </c>
      <c r="AE67" s="37">
        <f>ProgrammeData[[#This Row],[English Instance]]+ProgrammeData[[#This Row],[Maths Instance]]</f>
        <v>2</v>
      </c>
      <c r="AF67" s="145" t="s">
        <v>528</v>
      </c>
      <c r="AG67" s="145" t="s">
        <v>528</v>
      </c>
      <c r="AH67" s="145" t="s">
        <v>529</v>
      </c>
      <c r="AI67" s="145" t="s">
        <v>528</v>
      </c>
      <c r="AJ67" s="145" t="s">
        <v>528</v>
      </c>
      <c r="AK67" s="145" t="s">
        <v>529</v>
      </c>
      <c r="AL67" s="139" t="s">
        <v>539</v>
      </c>
      <c r="AM67" s="139" t="s">
        <v>539</v>
      </c>
      <c r="AN67" s="139" t="s">
        <v>541</v>
      </c>
      <c r="AO67" s="139">
        <v>0.8</v>
      </c>
      <c r="AP67" s="146">
        <v>0</v>
      </c>
      <c r="AQ67" s="139">
        <v>0</v>
      </c>
      <c r="AR67" s="147" t="s">
        <v>67</v>
      </c>
      <c r="AS67"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67" s="149" t="s">
        <v>160</v>
      </c>
      <c r="AU67" s="37" t="s">
        <v>67</v>
      </c>
      <c r="AV67" s="139" t="s">
        <v>67</v>
      </c>
      <c r="AW67" s="150" t="s">
        <v>534</v>
      </c>
      <c r="AX67" s="139" t="s">
        <v>67</v>
      </c>
      <c r="AY67" s="241" t="str">
        <f>IF(ISNONTEXT(VLOOKUP(ProgrammeData[[#This Row],[Student Reference]],Comments!$B$7:$C$5995,2,0)),"",VLOOKUP(ProgrammeData[[#This Row],[Student Reference]],Comments!$B$7:$C$5995,2,0))</f>
        <v/>
      </c>
    </row>
    <row r="68" spans="1:51" x14ac:dyDescent="0.4">
      <c r="A68" s="76" t="s">
        <v>839</v>
      </c>
      <c r="B68" s="77">
        <v>20</v>
      </c>
      <c r="C68" s="139" t="s">
        <v>775</v>
      </c>
      <c r="D68" s="140" t="s">
        <v>537</v>
      </c>
      <c r="E68" s="140" t="s">
        <v>776</v>
      </c>
      <c r="F68" s="76" t="s">
        <v>67</v>
      </c>
      <c r="G68" s="76" t="s">
        <v>67</v>
      </c>
      <c r="H68" s="76" t="s">
        <v>67</v>
      </c>
      <c r="I68" s="76" t="s">
        <v>67</v>
      </c>
      <c r="J68" s="37" t="s">
        <v>535</v>
      </c>
      <c r="K68" s="37" t="s">
        <v>288</v>
      </c>
      <c r="L68" s="139" t="s">
        <v>69</v>
      </c>
      <c r="M68" s="37" t="s">
        <v>289</v>
      </c>
      <c r="N68" s="37">
        <v>0</v>
      </c>
      <c r="O68" s="37">
        <v>0</v>
      </c>
      <c r="P68" s="37">
        <f>ProgrammeData[[#This Row],[Qualification Hours]]+ProgrammeData[[#This Row],[Non-Qualification Hours]]</f>
        <v>0</v>
      </c>
      <c r="Q6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68" s="142">
        <f>ROUND(IF(ProgrammeData[[#This Row],[Funding Band]]="Band 1",ProgrammeData[[#This Row],[Total Hours]]/600,1),7)</f>
        <v>0</v>
      </c>
      <c r="S68" s="76">
        <f>IF(ProgrammeData[[#This Row],[Funding Band]]="Band 5",600,IF(ProgrammeData[[#This Row],[Funding Band]]="Band 4a",495,IF(ProgrammeData[[#This Row],[Funding Band]]="Band 4b",495,IF(ProgrammeData[[#This Row],[Funding Band]]="Band 3",405,IF(ProgrammeData[[#This Row],[Funding Band]]="Band 2",320,ProgrammeData[[#This Row],[Total Hours]])))))</f>
        <v>0</v>
      </c>
      <c r="T68" s="139" t="s">
        <v>535</v>
      </c>
      <c r="U68" s="139">
        <v>2.2000000000000002</v>
      </c>
      <c r="V68" s="139" t="s">
        <v>777</v>
      </c>
      <c r="W68" s="76" t="s">
        <v>67</v>
      </c>
      <c r="X68" s="37" t="s">
        <v>536</v>
      </c>
      <c r="Y6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68" s="139">
        <f>ProgrammeData[[#This Row],[Weighting Multiplier]]*ProgrammeData[[#This Row],[Cost Weighting Factor Value]]</f>
        <v>0</v>
      </c>
      <c r="AA68" s="143">
        <v>1</v>
      </c>
      <c r="AB68" s="144">
        <f>ProgrammeData[[#This Row],[Weighting Multiplier]]*ProgrammeData[[#This Row],[Uplift Factor]]</f>
        <v>0</v>
      </c>
      <c r="AC68" s="37">
        <v>0</v>
      </c>
      <c r="AD68" s="37">
        <v>1</v>
      </c>
      <c r="AE68" s="37">
        <f>ProgrammeData[[#This Row],[English Instance]]+ProgrammeData[[#This Row],[Maths Instance]]</f>
        <v>1</v>
      </c>
      <c r="AF68" s="145" t="s">
        <v>528</v>
      </c>
      <c r="AG68" s="145" t="s">
        <v>528</v>
      </c>
      <c r="AH68" s="145" t="s">
        <v>529</v>
      </c>
      <c r="AI68" s="145" t="s">
        <v>528</v>
      </c>
      <c r="AJ68" s="145" t="s">
        <v>528</v>
      </c>
      <c r="AK68" s="145" t="s">
        <v>529</v>
      </c>
      <c r="AL68" s="139" t="s">
        <v>539</v>
      </c>
      <c r="AM68" s="139" t="s">
        <v>539</v>
      </c>
      <c r="AN68" s="139" t="s">
        <v>541</v>
      </c>
      <c r="AO68" s="139" t="s">
        <v>531</v>
      </c>
      <c r="AP68" s="146">
        <v>0</v>
      </c>
      <c r="AQ68" s="139">
        <v>0.16700000000000001</v>
      </c>
      <c r="AR68" s="147" t="s">
        <v>67</v>
      </c>
      <c r="AS68"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68" s="149" t="s">
        <v>160</v>
      </c>
      <c r="AU68" s="37" t="s">
        <v>67</v>
      </c>
      <c r="AV68" s="139" t="s">
        <v>67</v>
      </c>
      <c r="AW68" s="150" t="s">
        <v>534</v>
      </c>
      <c r="AX68" s="139" t="s">
        <v>67</v>
      </c>
      <c r="AY68" s="241" t="str">
        <f>IF(ISNONTEXT(VLOOKUP(ProgrammeData[[#This Row],[Student Reference]],Comments!$B$7:$C$5995,2,0)),"",VLOOKUP(ProgrammeData[[#This Row],[Student Reference]],Comments!$B$7:$C$5995,2,0))</f>
        <v/>
      </c>
    </row>
    <row r="69" spans="1:51" x14ac:dyDescent="0.4">
      <c r="A69" s="76" t="s">
        <v>840</v>
      </c>
      <c r="B69" s="77">
        <v>18</v>
      </c>
      <c r="C69" s="139" t="s">
        <v>775</v>
      </c>
      <c r="D69" s="140" t="s">
        <v>548</v>
      </c>
      <c r="E69" s="140" t="s">
        <v>776</v>
      </c>
      <c r="F69" s="76" t="s">
        <v>67</v>
      </c>
      <c r="G69" s="76" t="s">
        <v>67</v>
      </c>
      <c r="H69" s="76" t="s">
        <v>67</v>
      </c>
      <c r="I69" s="76" t="s">
        <v>160</v>
      </c>
      <c r="J69" s="37" t="s">
        <v>526</v>
      </c>
      <c r="K69" s="37" t="s">
        <v>90</v>
      </c>
      <c r="L69" s="139" t="s">
        <v>69</v>
      </c>
      <c r="M69" s="37" t="s">
        <v>80</v>
      </c>
      <c r="N69" s="37">
        <v>540</v>
      </c>
      <c r="O69" s="37">
        <v>119</v>
      </c>
      <c r="P69" s="37">
        <f>ProgrammeData[[#This Row],[Qualification Hours]]+ProgrammeData[[#This Row],[Non-Qualification Hours]]</f>
        <v>659</v>
      </c>
      <c r="Q6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69" s="142">
        <f>ROUND(IF(ProgrammeData[[#This Row],[Funding Band]]="Band 1",ProgrammeData[[#This Row],[Total Hours]]/600,1),7)</f>
        <v>1</v>
      </c>
      <c r="S69" s="76">
        <f>IF(ProgrammeData[[#This Row],[Funding Band]]="Band 5",600,IF(ProgrammeData[[#This Row],[Funding Band]]="Band 4a",495,IF(ProgrammeData[[#This Row],[Funding Band]]="Band 4b",495,IF(ProgrammeData[[#This Row],[Funding Band]]="Band 3",405,IF(ProgrammeData[[#This Row],[Funding Band]]="Band 2",320,ProgrammeData[[#This Row],[Total Hours]])))))</f>
        <v>495</v>
      </c>
      <c r="T69" s="139" t="s">
        <v>277</v>
      </c>
      <c r="U69" s="139">
        <v>7.3</v>
      </c>
      <c r="V69" s="139" t="s">
        <v>777</v>
      </c>
      <c r="W69" s="76" t="s">
        <v>67</v>
      </c>
      <c r="X69" s="37" t="s">
        <v>532</v>
      </c>
      <c r="Y6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69" s="139">
        <f>ProgrammeData[[#This Row],[Weighting Multiplier]]*ProgrammeData[[#This Row],[Cost Weighting Factor Value]]</f>
        <v>594</v>
      </c>
      <c r="AA69" s="143">
        <v>1.1252</v>
      </c>
      <c r="AB69" s="144">
        <f>ProgrammeData[[#This Row],[Weighting Multiplier]]*ProgrammeData[[#This Row],[Uplift Factor]]</f>
        <v>556.97399999999993</v>
      </c>
      <c r="AC69" s="37">
        <v>0</v>
      </c>
      <c r="AD69" s="37">
        <v>0</v>
      </c>
      <c r="AE69" s="37">
        <f>ProgrammeData[[#This Row],[English Instance]]+ProgrammeData[[#This Row],[Maths Instance]]</f>
        <v>0</v>
      </c>
      <c r="AF69" s="145">
        <v>1</v>
      </c>
      <c r="AG69" s="145">
        <v>1</v>
      </c>
      <c r="AH69" s="145">
        <v>2</v>
      </c>
      <c r="AI69" s="145" t="s">
        <v>528</v>
      </c>
      <c r="AJ69" s="145" t="s">
        <v>528</v>
      </c>
      <c r="AK69" s="145" t="s">
        <v>529</v>
      </c>
      <c r="AL69" s="139" t="s">
        <v>530</v>
      </c>
      <c r="AM69" s="139" t="s">
        <v>530</v>
      </c>
      <c r="AN69" s="139" t="s">
        <v>160</v>
      </c>
      <c r="AO69" s="139">
        <v>0.8</v>
      </c>
      <c r="AP69" s="146">
        <v>0</v>
      </c>
      <c r="AQ69" s="139">
        <v>0</v>
      </c>
      <c r="AR69" s="147" t="s">
        <v>67</v>
      </c>
      <c r="AS69"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69" s="149" t="s">
        <v>160</v>
      </c>
      <c r="AU69" s="37" t="s">
        <v>67</v>
      </c>
      <c r="AV69" s="139" t="s">
        <v>160</v>
      </c>
      <c r="AW69" s="150">
        <v>1</v>
      </c>
      <c r="AX69" s="139" t="s">
        <v>67</v>
      </c>
      <c r="AY69" s="241" t="str">
        <f>IF(ISNONTEXT(VLOOKUP(ProgrammeData[[#This Row],[Student Reference]],Comments!$B$7:$C$5995,2,0)),"",VLOOKUP(ProgrammeData[[#This Row],[Student Reference]],Comments!$B$7:$C$5995,2,0))</f>
        <v/>
      </c>
    </row>
    <row r="70" spans="1:51" x14ac:dyDescent="0.4">
      <c r="A70" s="76" t="s">
        <v>841</v>
      </c>
      <c r="B70" s="77">
        <v>18</v>
      </c>
      <c r="C70" s="139" t="s">
        <v>775</v>
      </c>
      <c r="D70" s="140" t="s">
        <v>525</v>
      </c>
      <c r="E70" s="140" t="s">
        <v>776</v>
      </c>
      <c r="F70" s="76" t="s">
        <v>67</v>
      </c>
      <c r="G70" s="76" t="s">
        <v>67</v>
      </c>
      <c r="H70" s="76" t="s">
        <v>67</v>
      </c>
      <c r="I70" s="76" t="s">
        <v>160</v>
      </c>
      <c r="J70" s="37" t="s">
        <v>526</v>
      </c>
      <c r="K70" s="37" t="s">
        <v>90</v>
      </c>
      <c r="L70" s="139" t="s">
        <v>107</v>
      </c>
      <c r="N70" s="37">
        <v>710</v>
      </c>
      <c r="O70" s="37">
        <v>147</v>
      </c>
      <c r="P70" s="37">
        <f>ProgrammeData[[#This Row],[Qualification Hours]]+ProgrammeData[[#This Row],[Non-Qualification Hours]]</f>
        <v>857</v>
      </c>
      <c r="Q7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70" s="142">
        <f>ROUND(IF(ProgrammeData[[#This Row],[Funding Band]]="Band 1",ProgrammeData[[#This Row],[Total Hours]]/600,1),7)</f>
        <v>1</v>
      </c>
      <c r="S70" s="76">
        <f>IF(ProgrammeData[[#This Row],[Funding Band]]="Band 5",600,IF(ProgrammeData[[#This Row],[Funding Band]]="Band 4a",495,IF(ProgrammeData[[#This Row],[Funding Band]]="Band 4b",495,IF(ProgrammeData[[#This Row],[Funding Band]]="Band 3",405,IF(ProgrammeData[[#This Row],[Funding Band]]="Band 2",320,ProgrammeData[[#This Row],[Total Hours]])))))</f>
        <v>495</v>
      </c>
      <c r="T70" s="139" t="s">
        <v>290</v>
      </c>
      <c r="U70" s="139">
        <v>1.3</v>
      </c>
      <c r="V70" s="139" t="s">
        <v>777</v>
      </c>
      <c r="W70" s="76" t="s">
        <v>160</v>
      </c>
      <c r="X70" s="37" t="s">
        <v>536</v>
      </c>
      <c r="Y7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70" s="139">
        <f>ProgrammeData[[#This Row],[Weighting Multiplier]]*ProgrammeData[[#This Row],[Cost Weighting Factor Value]]</f>
        <v>495</v>
      </c>
      <c r="AA70" s="143">
        <v>1</v>
      </c>
      <c r="AB70" s="144">
        <f>ProgrammeData[[#This Row],[Weighting Multiplier]]*ProgrammeData[[#This Row],[Uplift Factor]]</f>
        <v>495</v>
      </c>
      <c r="AC70" s="37">
        <v>1</v>
      </c>
      <c r="AD70" s="37">
        <v>1</v>
      </c>
      <c r="AE70" s="37">
        <f>ProgrammeData[[#This Row],[English Instance]]+ProgrammeData[[#This Row],[Maths Instance]]</f>
        <v>2</v>
      </c>
      <c r="AF70" s="145" t="s">
        <v>528</v>
      </c>
      <c r="AG70" s="145" t="s">
        <v>528</v>
      </c>
      <c r="AH70" s="145" t="s">
        <v>529</v>
      </c>
      <c r="AI70" s="145">
        <v>1</v>
      </c>
      <c r="AJ70" s="145">
        <v>1</v>
      </c>
      <c r="AK70" s="145">
        <v>2</v>
      </c>
      <c r="AL70" s="139" t="s">
        <v>530</v>
      </c>
      <c r="AM70" s="139" t="s">
        <v>530</v>
      </c>
      <c r="AN70" s="139" t="s">
        <v>160</v>
      </c>
      <c r="AO70" s="139" t="s">
        <v>531</v>
      </c>
      <c r="AP70" s="146" t="s">
        <v>525</v>
      </c>
      <c r="AQ70" s="139" t="s">
        <v>525</v>
      </c>
      <c r="AR70" s="147" t="s">
        <v>525</v>
      </c>
      <c r="AS7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70" s="149" t="s">
        <v>160</v>
      </c>
      <c r="AU70" s="37" t="s">
        <v>67</v>
      </c>
      <c r="AV70" s="139" t="s">
        <v>160</v>
      </c>
      <c r="AW70" s="150">
        <v>0</v>
      </c>
      <c r="AX70" s="139" t="s">
        <v>67</v>
      </c>
      <c r="AY70" s="241" t="str">
        <f>IF(ISNONTEXT(VLOOKUP(ProgrammeData[[#This Row],[Student Reference]],Comments!$B$7:$C$5995,2,0)),"",VLOOKUP(ProgrammeData[[#This Row],[Student Reference]],Comments!$B$7:$C$5995,2,0))</f>
        <v/>
      </c>
    </row>
    <row r="71" spans="1:51" x14ac:dyDescent="0.4">
      <c r="A71" s="76" t="s">
        <v>842</v>
      </c>
      <c r="B71" s="77">
        <v>18</v>
      </c>
      <c r="C71" s="139" t="s">
        <v>775</v>
      </c>
      <c r="D71" s="140" t="s">
        <v>548</v>
      </c>
      <c r="E71" s="140" t="s">
        <v>776</v>
      </c>
      <c r="F71" s="76" t="s">
        <v>67</v>
      </c>
      <c r="G71" s="76" t="s">
        <v>67</v>
      </c>
      <c r="H71" s="76" t="s">
        <v>67</v>
      </c>
      <c r="I71" s="76" t="s">
        <v>160</v>
      </c>
      <c r="J71" s="37" t="s">
        <v>526</v>
      </c>
      <c r="K71" s="37" t="s">
        <v>297</v>
      </c>
      <c r="L71" s="139" t="s">
        <v>69</v>
      </c>
      <c r="M71" s="37" t="s">
        <v>299</v>
      </c>
      <c r="N71" s="37">
        <v>573</v>
      </c>
      <c r="O71" s="37">
        <v>116</v>
      </c>
      <c r="P71" s="37">
        <f>ProgrammeData[[#This Row],[Qualification Hours]]+ProgrammeData[[#This Row],[Non-Qualification Hours]]</f>
        <v>689</v>
      </c>
      <c r="Q7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71" s="142">
        <f>ROUND(IF(ProgrammeData[[#This Row],[Funding Band]]="Band 1",ProgrammeData[[#This Row],[Total Hours]]/600,1),7)</f>
        <v>1</v>
      </c>
      <c r="S71" s="76">
        <f>IF(ProgrammeData[[#This Row],[Funding Band]]="Band 5",600,IF(ProgrammeData[[#This Row],[Funding Band]]="Band 4a",495,IF(ProgrammeData[[#This Row],[Funding Band]]="Band 4b",495,IF(ProgrammeData[[#This Row],[Funding Band]]="Band 3",405,IF(ProgrammeData[[#This Row],[Funding Band]]="Band 2",320,ProgrammeData[[#This Row],[Total Hours]])))))</f>
        <v>495</v>
      </c>
      <c r="T71" s="139" t="s">
        <v>199</v>
      </c>
      <c r="U71" s="139">
        <v>3.3</v>
      </c>
      <c r="V71" s="139" t="s">
        <v>777</v>
      </c>
      <c r="W71" s="76" t="s">
        <v>67</v>
      </c>
      <c r="X71" s="37" t="s">
        <v>540</v>
      </c>
      <c r="Y7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71" s="139">
        <f>ProgrammeData[[#This Row],[Weighting Multiplier]]*ProgrammeData[[#This Row],[Cost Weighting Factor Value]]</f>
        <v>866.25</v>
      </c>
      <c r="AA71" s="143">
        <v>1.1194</v>
      </c>
      <c r="AB71" s="144">
        <f>ProgrammeData[[#This Row],[Weighting Multiplier]]*ProgrammeData[[#This Row],[Uplift Factor]]</f>
        <v>554.10299999999995</v>
      </c>
      <c r="AC71" s="37">
        <v>1</v>
      </c>
      <c r="AD71" s="37">
        <v>1</v>
      </c>
      <c r="AE71" s="37">
        <f>ProgrammeData[[#This Row],[English Instance]]+ProgrammeData[[#This Row],[Maths Instance]]</f>
        <v>2</v>
      </c>
      <c r="AF71" s="145" t="s">
        <v>528</v>
      </c>
      <c r="AG71" s="145" t="s">
        <v>528</v>
      </c>
      <c r="AH71" s="145" t="s">
        <v>529</v>
      </c>
      <c r="AI71" s="145" t="s">
        <v>528</v>
      </c>
      <c r="AJ71" s="145" t="s">
        <v>528</v>
      </c>
      <c r="AK71" s="145" t="s">
        <v>529</v>
      </c>
      <c r="AL71" s="139" t="s">
        <v>530</v>
      </c>
      <c r="AM71" s="139" t="s">
        <v>530</v>
      </c>
      <c r="AN71" s="139" t="s">
        <v>160</v>
      </c>
      <c r="AO71" s="139">
        <v>0.8</v>
      </c>
      <c r="AP71" s="146">
        <v>0</v>
      </c>
      <c r="AQ71" s="139">
        <v>0.5</v>
      </c>
      <c r="AR71" s="147" t="s">
        <v>67</v>
      </c>
      <c r="AS71"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0.5</v>
      </c>
      <c r="AT71" s="149" t="s">
        <v>160</v>
      </c>
      <c r="AU71" s="37" t="s">
        <v>67</v>
      </c>
      <c r="AV71" s="139" t="s">
        <v>160</v>
      </c>
      <c r="AW71" s="150">
        <v>1</v>
      </c>
      <c r="AX71" s="139" t="s">
        <v>67</v>
      </c>
      <c r="AY71" s="241" t="str">
        <f>IF(ISNONTEXT(VLOOKUP(ProgrammeData[[#This Row],[Student Reference]],Comments!$B$7:$C$5995,2,0)),"",VLOOKUP(ProgrammeData[[#This Row],[Student Reference]],Comments!$B$7:$C$5995,2,0))</f>
        <v/>
      </c>
    </row>
    <row r="72" spans="1:51" x14ac:dyDescent="0.4">
      <c r="A72" s="76" t="s">
        <v>843</v>
      </c>
      <c r="B72" s="77">
        <v>18</v>
      </c>
      <c r="C72" s="139" t="s">
        <v>775</v>
      </c>
      <c r="D72" s="140" t="s">
        <v>548</v>
      </c>
      <c r="E72" s="140" t="s">
        <v>776</v>
      </c>
      <c r="F72" s="76" t="s">
        <v>67</v>
      </c>
      <c r="G72" s="76" t="s">
        <v>67</v>
      </c>
      <c r="H72" s="76" t="s">
        <v>67</v>
      </c>
      <c r="I72" s="76" t="s">
        <v>67</v>
      </c>
      <c r="J72" s="37" t="s">
        <v>535</v>
      </c>
      <c r="K72" s="37" t="s">
        <v>300</v>
      </c>
      <c r="L72" s="139" t="s">
        <v>69</v>
      </c>
      <c r="M72" s="37" t="s">
        <v>191</v>
      </c>
      <c r="N72" s="37">
        <v>0</v>
      </c>
      <c r="O72" s="37">
        <v>0</v>
      </c>
      <c r="P72" s="37">
        <f>ProgrammeData[[#This Row],[Qualification Hours]]+ProgrammeData[[#This Row],[Non-Qualification Hours]]</f>
        <v>0</v>
      </c>
      <c r="Q7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72" s="142">
        <f>ROUND(IF(ProgrammeData[[#This Row],[Funding Band]]="Band 1",ProgrammeData[[#This Row],[Total Hours]]/600,1),7)</f>
        <v>0</v>
      </c>
      <c r="S72" s="76">
        <f>IF(ProgrammeData[[#This Row],[Funding Band]]="Band 5",600,IF(ProgrammeData[[#This Row],[Funding Band]]="Band 4a",495,IF(ProgrammeData[[#This Row],[Funding Band]]="Band 4b",495,IF(ProgrammeData[[#This Row],[Funding Band]]="Band 3",405,IF(ProgrammeData[[#This Row],[Funding Band]]="Band 2",320,ProgrammeData[[#This Row],[Total Hours]])))))</f>
        <v>0</v>
      </c>
      <c r="T72" s="139" t="s">
        <v>535</v>
      </c>
      <c r="U72" s="139">
        <v>2.2000000000000002</v>
      </c>
      <c r="V72" s="139" t="s">
        <v>777</v>
      </c>
      <c r="W72" s="76" t="s">
        <v>160</v>
      </c>
      <c r="X72" s="37" t="s">
        <v>536</v>
      </c>
      <c r="Y7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72" s="139">
        <f>ProgrammeData[[#This Row],[Weighting Multiplier]]*ProgrammeData[[#This Row],[Cost Weighting Factor Value]]</f>
        <v>0</v>
      </c>
      <c r="AA72" s="143">
        <v>1.1482000000000001</v>
      </c>
      <c r="AB72" s="144">
        <f>ProgrammeData[[#This Row],[Weighting Multiplier]]*ProgrammeData[[#This Row],[Uplift Factor]]</f>
        <v>0</v>
      </c>
      <c r="AC72" s="37">
        <v>1</v>
      </c>
      <c r="AD72" s="37">
        <v>1</v>
      </c>
      <c r="AE72" s="37">
        <f>ProgrammeData[[#This Row],[English Instance]]+ProgrammeData[[#This Row],[Maths Instance]]</f>
        <v>2</v>
      </c>
      <c r="AF72" s="145" t="s">
        <v>528</v>
      </c>
      <c r="AG72" s="145" t="s">
        <v>528</v>
      </c>
      <c r="AH72" s="145" t="s">
        <v>529</v>
      </c>
      <c r="AI72" s="145" t="s">
        <v>528</v>
      </c>
      <c r="AJ72" s="145" t="s">
        <v>528</v>
      </c>
      <c r="AK72" s="145" t="s">
        <v>529</v>
      </c>
      <c r="AL72" s="139" t="s">
        <v>539</v>
      </c>
      <c r="AM72" s="139" t="s">
        <v>539</v>
      </c>
      <c r="AN72" s="139" t="s">
        <v>160</v>
      </c>
      <c r="AO72" s="139">
        <v>0.8</v>
      </c>
      <c r="AP72" s="146">
        <v>0</v>
      </c>
      <c r="AQ72" s="139">
        <v>0</v>
      </c>
      <c r="AR72" s="147" t="s">
        <v>67</v>
      </c>
      <c r="AS72"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72" s="149" t="s">
        <v>160</v>
      </c>
      <c r="AU72" s="37" t="s">
        <v>67</v>
      </c>
      <c r="AV72" s="139" t="s">
        <v>67</v>
      </c>
      <c r="AW72" s="150" t="s">
        <v>534</v>
      </c>
      <c r="AX72" s="139" t="s">
        <v>67</v>
      </c>
      <c r="AY72" s="241" t="str">
        <f>IF(ISNONTEXT(VLOOKUP(ProgrammeData[[#This Row],[Student Reference]],Comments!$B$7:$C$5995,2,0)),"",VLOOKUP(ProgrammeData[[#This Row],[Student Reference]],Comments!$B$7:$C$5995,2,0))</f>
        <v/>
      </c>
    </row>
    <row r="73" spans="1:51" x14ac:dyDescent="0.4">
      <c r="A73" s="76" t="s">
        <v>844</v>
      </c>
      <c r="B73" s="77">
        <v>18</v>
      </c>
      <c r="C73" s="139" t="s">
        <v>775</v>
      </c>
      <c r="D73" s="140" t="s">
        <v>547</v>
      </c>
      <c r="E73" s="140" t="s">
        <v>776</v>
      </c>
      <c r="F73" s="76" t="s">
        <v>67</v>
      </c>
      <c r="G73" s="76" t="s">
        <v>67</v>
      </c>
      <c r="H73" s="76" t="s">
        <v>67</v>
      </c>
      <c r="I73" s="76" t="s">
        <v>160</v>
      </c>
      <c r="J73" s="37" t="s">
        <v>526</v>
      </c>
      <c r="K73" s="37" t="s">
        <v>90</v>
      </c>
      <c r="L73" s="139" t="s">
        <v>227</v>
      </c>
      <c r="M73" s="37" t="s">
        <v>69</v>
      </c>
      <c r="N73" s="37">
        <v>378</v>
      </c>
      <c r="O73" s="37">
        <v>291</v>
      </c>
      <c r="P73" s="37">
        <f>ProgrammeData[[#This Row],[Qualification Hours]]+ProgrammeData[[#This Row],[Non-Qualification Hours]]</f>
        <v>669</v>
      </c>
      <c r="Q7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73" s="142">
        <f>ROUND(IF(ProgrammeData[[#This Row],[Funding Band]]="Band 1",ProgrammeData[[#This Row],[Total Hours]]/600,1),7)</f>
        <v>1</v>
      </c>
      <c r="S73" s="76">
        <f>IF(ProgrammeData[[#This Row],[Funding Band]]="Band 5",600,IF(ProgrammeData[[#This Row],[Funding Band]]="Band 4a",495,IF(ProgrammeData[[#This Row],[Funding Band]]="Band 4b",495,IF(ProgrammeData[[#This Row],[Funding Band]]="Band 3",405,IF(ProgrammeData[[#This Row],[Funding Band]]="Band 2",320,ProgrammeData[[#This Row],[Total Hours]])))))</f>
        <v>495</v>
      </c>
      <c r="T73" s="139" t="s">
        <v>229</v>
      </c>
      <c r="U73" s="139">
        <v>14.1</v>
      </c>
      <c r="V73" s="139" t="s">
        <v>777</v>
      </c>
      <c r="W73" s="76" t="s">
        <v>160</v>
      </c>
      <c r="X73" s="37" t="s">
        <v>536</v>
      </c>
      <c r="Y7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73" s="139">
        <f>ProgrammeData[[#This Row],[Weighting Multiplier]]*ProgrammeData[[#This Row],[Cost Weighting Factor Value]]</f>
        <v>495</v>
      </c>
      <c r="AA73" s="143">
        <v>1.0869</v>
      </c>
      <c r="AB73" s="144">
        <f>ProgrammeData[[#This Row],[Weighting Multiplier]]*ProgrammeData[[#This Row],[Uplift Factor]]</f>
        <v>538.01549999999997</v>
      </c>
      <c r="AC73" s="37">
        <v>1</v>
      </c>
      <c r="AD73" s="37">
        <v>1</v>
      </c>
      <c r="AE73" s="37">
        <f>ProgrammeData[[#This Row],[English Instance]]+ProgrammeData[[#This Row],[Maths Instance]]</f>
        <v>2</v>
      </c>
      <c r="AF73" s="145" t="s">
        <v>528</v>
      </c>
      <c r="AG73" s="145" t="s">
        <v>528</v>
      </c>
      <c r="AH73" s="145" t="s">
        <v>529</v>
      </c>
      <c r="AI73" s="145" t="s">
        <v>528</v>
      </c>
      <c r="AJ73" s="145" t="s">
        <v>528</v>
      </c>
      <c r="AK73" s="145" t="s">
        <v>529</v>
      </c>
      <c r="AL73" s="139" t="s">
        <v>530</v>
      </c>
      <c r="AM73" s="139" t="s">
        <v>530</v>
      </c>
      <c r="AN73" s="139" t="s">
        <v>160</v>
      </c>
      <c r="AO73" s="139">
        <v>0.6</v>
      </c>
      <c r="AP73" s="146">
        <v>0</v>
      </c>
      <c r="AQ73" s="139">
        <v>0</v>
      </c>
      <c r="AR73" s="147" t="s">
        <v>67</v>
      </c>
      <c r="AS73"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73" s="149" t="s">
        <v>160</v>
      </c>
      <c r="AU73" s="37" t="s">
        <v>67</v>
      </c>
      <c r="AV73" s="139" t="s">
        <v>67</v>
      </c>
      <c r="AW73" s="150" t="s">
        <v>534</v>
      </c>
      <c r="AX73" s="139" t="s">
        <v>67</v>
      </c>
      <c r="AY73" s="241" t="str">
        <f>IF(ISNONTEXT(VLOOKUP(ProgrammeData[[#This Row],[Student Reference]],Comments!$B$7:$C$5995,2,0)),"",VLOOKUP(ProgrammeData[[#This Row],[Student Reference]],Comments!$B$7:$C$5995,2,0))</f>
        <v/>
      </c>
    </row>
    <row r="74" spans="1:51" x14ac:dyDescent="0.4">
      <c r="A74" s="76" t="s">
        <v>845</v>
      </c>
      <c r="B74" s="77">
        <v>18</v>
      </c>
      <c r="C74" s="139" t="s">
        <v>775</v>
      </c>
      <c r="D74" s="140" t="s">
        <v>537</v>
      </c>
      <c r="E74" s="140" t="s">
        <v>776</v>
      </c>
      <c r="F74" s="76" t="s">
        <v>67</v>
      </c>
      <c r="G74" s="76" t="s">
        <v>67</v>
      </c>
      <c r="H74" s="76" t="s">
        <v>67</v>
      </c>
      <c r="I74" s="76" t="s">
        <v>160</v>
      </c>
      <c r="J74" s="37" t="s">
        <v>526</v>
      </c>
      <c r="K74" s="37" t="s">
        <v>90</v>
      </c>
      <c r="L74" s="139" t="s">
        <v>69</v>
      </c>
      <c r="M74" s="37" t="s">
        <v>102</v>
      </c>
      <c r="N74" s="37">
        <v>635</v>
      </c>
      <c r="O74" s="37">
        <v>163</v>
      </c>
      <c r="P74" s="37">
        <f>ProgrammeData[[#This Row],[Qualification Hours]]+ProgrammeData[[#This Row],[Non-Qualification Hours]]</f>
        <v>798</v>
      </c>
      <c r="Q7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74" s="142">
        <f>ROUND(IF(ProgrammeData[[#This Row],[Funding Band]]="Band 1",ProgrammeData[[#This Row],[Total Hours]]/600,1),7)</f>
        <v>1</v>
      </c>
      <c r="S74" s="76">
        <f>IF(ProgrammeData[[#This Row],[Funding Band]]="Band 5",600,IF(ProgrammeData[[#This Row],[Funding Band]]="Band 4a",495,IF(ProgrammeData[[#This Row],[Funding Band]]="Band 4b",495,IF(ProgrammeData[[#This Row],[Funding Band]]="Band 3",405,IF(ProgrammeData[[#This Row],[Funding Band]]="Band 2",320,ProgrammeData[[#This Row],[Total Hours]])))))</f>
        <v>495</v>
      </c>
      <c r="T74" s="139" t="s">
        <v>301</v>
      </c>
      <c r="U74" s="139">
        <v>4.3</v>
      </c>
      <c r="V74" s="139" t="s">
        <v>777</v>
      </c>
      <c r="W74" s="76" t="s">
        <v>160</v>
      </c>
      <c r="X74" s="37" t="s">
        <v>527</v>
      </c>
      <c r="Y7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1.3</v>
      </c>
      <c r="Z74" s="139">
        <f>ProgrammeData[[#This Row],[Weighting Multiplier]]*ProgrammeData[[#This Row],[Cost Weighting Factor Value]]</f>
        <v>643.5</v>
      </c>
      <c r="AA74" s="143">
        <v>1</v>
      </c>
      <c r="AB74" s="144">
        <f>ProgrammeData[[#This Row],[Weighting Multiplier]]*ProgrammeData[[#This Row],[Uplift Factor]]</f>
        <v>495</v>
      </c>
      <c r="AC74" s="37">
        <v>1</v>
      </c>
      <c r="AD74" s="37">
        <v>1</v>
      </c>
      <c r="AE74" s="37">
        <f>ProgrammeData[[#This Row],[English Instance]]+ProgrammeData[[#This Row],[Maths Instance]]</f>
        <v>2</v>
      </c>
      <c r="AF74" s="145">
        <v>1</v>
      </c>
      <c r="AG74" s="145">
        <v>1</v>
      </c>
      <c r="AH74" s="145">
        <v>2</v>
      </c>
      <c r="AI74" s="145" t="s">
        <v>528</v>
      </c>
      <c r="AJ74" s="145" t="s">
        <v>528</v>
      </c>
      <c r="AK74" s="145" t="s">
        <v>529</v>
      </c>
      <c r="AL74" s="139" t="s">
        <v>530</v>
      </c>
      <c r="AM74" s="139" t="s">
        <v>530</v>
      </c>
      <c r="AN74" s="139" t="s">
        <v>160</v>
      </c>
      <c r="AO74" s="139" t="s">
        <v>531</v>
      </c>
      <c r="AP74" s="146">
        <v>0.5</v>
      </c>
      <c r="AQ74" s="139">
        <v>0.16700000000000001</v>
      </c>
      <c r="AR74" s="147" t="s">
        <v>67</v>
      </c>
      <c r="AS74"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0.66700000000000004</v>
      </c>
      <c r="AT74" s="149" t="s">
        <v>160</v>
      </c>
      <c r="AU74" s="37" t="s">
        <v>67</v>
      </c>
      <c r="AV74" s="139" t="s">
        <v>160</v>
      </c>
      <c r="AW74" s="150">
        <v>1</v>
      </c>
      <c r="AX74" s="139" t="s">
        <v>160</v>
      </c>
      <c r="AY74" s="241" t="str">
        <f>IF(ISNONTEXT(VLOOKUP(ProgrammeData[[#This Row],[Student Reference]],Comments!$B$7:$C$5995,2,0)),"",VLOOKUP(ProgrammeData[[#This Row],[Student Reference]],Comments!$B$7:$C$5995,2,0))</f>
        <v/>
      </c>
    </row>
    <row r="75" spans="1:51" x14ac:dyDescent="0.4">
      <c r="A75" s="76" t="s">
        <v>846</v>
      </c>
      <c r="B75" s="77">
        <v>19</v>
      </c>
      <c r="C75" s="139" t="s">
        <v>775</v>
      </c>
      <c r="D75" s="140" t="s">
        <v>525</v>
      </c>
      <c r="E75" s="140" t="s">
        <v>776</v>
      </c>
      <c r="F75" s="76" t="s">
        <v>67</v>
      </c>
      <c r="G75" s="76" t="s">
        <v>67</v>
      </c>
      <c r="H75" s="76" t="s">
        <v>67</v>
      </c>
      <c r="I75" s="76" t="s">
        <v>160</v>
      </c>
      <c r="J75" s="37" t="s">
        <v>526</v>
      </c>
      <c r="K75" s="37" t="s">
        <v>143</v>
      </c>
      <c r="L75" s="139" t="s">
        <v>190</v>
      </c>
      <c r="M75" s="37" t="s">
        <v>124</v>
      </c>
      <c r="N75" s="37">
        <v>446</v>
      </c>
      <c r="O75" s="37">
        <v>149</v>
      </c>
      <c r="P75" s="37">
        <f>ProgrammeData[[#This Row],[Qualification Hours]]+ProgrammeData[[#This Row],[Non-Qualification Hours]]</f>
        <v>595</v>
      </c>
      <c r="Q7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75" s="142">
        <f>ROUND(IF(ProgrammeData[[#This Row],[Funding Band]]="Band 1",ProgrammeData[[#This Row],[Total Hours]]/600,1),7)</f>
        <v>1</v>
      </c>
      <c r="S75" s="76">
        <f>IF(ProgrammeData[[#This Row],[Funding Band]]="Band 5",600,IF(ProgrammeData[[#This Row],[Funding Band]]="Band 4a",495,IF(ProgrammeData[[#This Row],[Funding Band]]="Band 4b",495,IF(ProgrammeData[[#This Row],[Funding Band]]="Band 3",405,IF(ProgrammeData[[#This Row],[Funding Band]]="Band 2",320,ProgrammeData[[#This Row],[Total Hours]])))))</f>
        <v>495</v>
      </c>
      <c r="T75" s="139" t="s">
        <v>303</v>
      </c>
      <c r="U75" s="139">
        <v>9.1</v>
      </c>
      <c r="V75" s="139" t="s">
        <v>777</v>
      </c>
      <c r="W75" s="76" t="s">
        <v>160</v>
      </c>
      <c r="X75" s="37" t="s">
        <v>532</v>
      </c>
      <c r="Y7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75" s="139">
        <f>ProgrammeData[[#This Row],[Weighting Multiplier]]*ProgrammeData[[#This Row],[Cost Weighting Factor Value]]</f>
        <v>594</v>
      </c>
      <c r="AA75" s="143">
        <v>1</v>
      </c>
      <c r="AB75" s="144">
        <f>ProgrammeData[[#This Row],[Weighting Multiplier]]*ProgrammeData[[#This Row],[Uplift Factor]]</f>
        <v>495</v>
      </c>
      <c r="AC75" s="37">
        <v>0</v>
      </c>
      <c r="AD75" s="37">
        <v>0</v>
      </c>
      <c r="AE75" s="37">
        <f>ProgrammeData[[#This Row],[English Instance]]+ProgrammeData[[#This Row],[Maths Instance]]</f>
        <v>0</v>
      </c>
      <c r="AF75" s="145" t="s">
        <v>528</v>
      </c>
      <c r="AG75" s="145" t="s">
        <v>528</v>
      </c>
      <c r="AH75" s="145" t="s">
        <v>538</v>
      </c>
      <c r="AI75" s="145" t="s">
        <v>528</v>
      </c>
      <c r="AJ75" s="145" t="s">
        <v>528</v>
      </c>
      <c r="AK75" s="145" t="s">
        <v>538</v>
      </c>
      <c r="AL75" s="139" t="s">
        <v>533</v>
      </c>
      <c r="AM75" s="139" t="s">
        <v>533</v>
      </c>
      <c r="AN75" s="139" t="s">
        <v>541</v>
      </c>
      <c r="AO75" s="139" t="s">
        <v>531</v>
      </c>
      <c r="AP75" s="146" t="s">
        <v>525</v>
      </c>
      <c r="AQ75" s="139" t="s">
        <v>525</v>
      </c>
      <c r="AR75" s="147" t="s">
        <v>525</v>
      </c>
      <c r="AS75"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75" s="149" t="s">
        <v>160</v>
      </c>
      <c r="AU75" s="37" t="s">
        <v>67</v>
      </c>
      <c r="AV75" s="139" t="s">
        <v>67</v>
      </c>
      <c r="AW75" s="150" t="s">
        <v>534</v>
      </c>
      <c r="AX75" s="139" t="s">
        <v>67</v>
      </c>
      <c r="AY75" s="241" t="str">
        <f>IF(ISNONTEXT(VLOOKUP(ProgrammeData[[#This Row],[Student Reference]],Comments!$B$7:$C$5995,2,0)),"",VLOOKUP(ProgrammeData[[#This Row],[Student Reference]],Comments!$B$7:$C$5995,2,0))</f>
        <v/>
      </c>
    </row>
    <row r="76" spans="1:51" x14ac:dyDescent="0.4">
      <c r="A76" s="76" t="s">
        <v>847</v>
      </c>
      <c r="B76" s="77">
        <v>19</v>
      </c>
      <c r="C76" s="139" t="s">
        <v>775</v>
      </c>
      <c r="D76" s="140" t="s">
        <v>525</v>
      </c>
      <c r="E76" s="140" t="s">
        <v>776</v>
      </c>
      <c r="F76" s="76" t="s">
        <v>67</v>
      </c>
      <c r="G76" s="76" t="s">
        <v>67</v>
      </c>
      <c r="H76" s="76" t="s">
        <v>160</v>
      </c>
      <c r="I76" s="76" t="s">
        <v>160</v>
      </c>
      <c r="J76" s="37" t="s">
        <v>526</v>
      </c>
      <c r="K76" s="37" t="s">
        <v>143</v>
      </c>
      <c r="L76" s="139" t="s">
        <v>190</v>
      </c>
      <c r="M76" s="37" t="s">
        <v>102</v>
      </c>
      <c r="N76" s="37">
        <v>405</v>
      </c>
      <c r="O76" s="37">
        <v>137</v>
      </c>
      <c r="P76" s="37">
        <f>ProgrammeData[[#This Row],[Qualification Hours]]+ProgrammeData[[#This Row],[Non-Qualification Hours]]</f>
        <v>542</v>
      </c>
      <c r="Q7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76" s="142">
        <f>ROUND(IF(ProgrammeData[[#This Row],[Funding Band]]="Band 1",ProgrammeData[[#This Row],[Total Hours]]/600,1),7)</f>
        <v>1</v>
      </c>
      <c r="S76" s="76">
        <f>IF(ProgrammeData[[#This Row],[Funding Band]]="Band 5",600,IF(ProgrammeData[[#This Row],[Funding Band]]="Band 4a",495,IF(ProgrammeData[[#This Row],[Funding Band]]="Band 4b",495,IF(ProgrammeData[[#This Row],[Funding Band]]="Band 3",405,IF(ProgrammeData[[#This Row],[Funding Band]]="Band 2",320,ProgrammeData[[#This Row],[Total Hours]])))))</f>
        <v>600</v>
      </c>
      <c r="T76" s="139" t="s">
        <v>140</v>
      </c>
      <c r="U76" s="139">
        <v>3.1</v>
      </c>
      <c r="V76" s="139" t="s">
        <v>777</v>
      </c>
      <c r="W76" s="76" t="s">
        <v>160</v>
      </c>
      <c r="X76" s="37" t="s">
        <v>540</v>
      </c>
      <c r="Y7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76" s="139">
        <f>ProgrammeData[[#This Row],[Weighting Multiplier]]*ProgrammeData[[#This Row],[Cost Weighting Factor Value]]</f>
        <v>1050</v>
      </c>
      <c r="AA76" s="143">
        <v>1</v>
      </c>
      <c r="AB76" s="144">
        <f>ProgrammeData[[#This Row],[Weighting Multiplier]]*ProgrammeData[[#This Row],[Uplift Factor]]</f>
        <v>600</v>
      </c>
      <c r="AC76" s="37">
        <v>1</v>
      </c>
      <c r="AD76" s="37">
        <v>0</v>
      </c>
      <c r="AE76" s="37">
        <f>ProgrammeData[[#This Row],[English Instance]]+ProgrammeData[[#This Row],[Maths Instance]]</f>
        <v>1</v>
      </c>
      <c r="AF76" s="145" t="s">
        <v>528</v>
      </c>
      <c r="AG76" s="145" t="s">
        <v>528</v>
      </c>
      <c r="AH76" s="145" t="s">
        <v>538</v>
      </c>
      <c r="AI76" s="145" t="s">
        <v>528</v>
      </c>
      <c r="AJ76" s="145" t="s">
        <v>528</v>
      </c>
      <c r="AK76" s="145" t="s">
        <v>538</v>
      </c>
      <c r="AL76" s="139" t="s">
        <v>530</v>
      </c>
      <c r="AM76" s="139" t="s">
        <v>533</v>
      </c>
      <c r="AN76" s="139" t="s">
        <v>160</v>
      </c>
      <c r="AO76" s="139" t="s">
        <v>531</v>
      </c>
      <c r="AP76" s="146" t="s">
        <v>525</v>
      </c>
      <c r="AQ76" s="139" t="s">
        <v>525</v>
      </c>
      <c r="AR76" s="147" t="s">
        <v>525</v>
      </c>
      <c r="AS76"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76" s="149" t="s">
        <v>160</v>
      </c>
      <c r="AU76" s="37" t="s">
        <v>67</v>
      </c>
      <c r="AV76" s="139" t="s">
        <v>160</v>
      </c>
      <c r="AW76" s="150">
        <v>0</v>
      </c>
      <c r="AX76" s="139" t="s">
        <v>67</v>
      </c>
      <c r="AY76" s="241" t="str">
        <f>IF(ISNONTEXT(VLOOKUP(ProgrammeData[[#This Row],[Student Reference]],Comments!$B$7:$C$5995,2,0)),"",VLOOKUP(ProgrammeData[[#This Row],[Student Reference]],Comments!$B$7:$C$5995,2,0))</f>
        <v/>
      </c>
    </row>
    <row r="77" spans="1:51" x14ac:dyDescent="0.4">
      <c r="A77" s="76" t="s">
        <v>848</v>
      </c>
      <c r="B77" s="77">
        <v>19</v>
      </c>
      <c r="C77" s="139" t="s">
        <v>775</v>
      </c>
      <c r="D77" s="140" t="s">
        <v>537</v>
      </c>
      <c r="E77" s="140" t="s">
        <v>776</v>
      </c>
      <c r="F77" s="76" t="s">
        <v>67</v>
      </c>
      <c r="G77" s="76" t="s">
        <v>67</v>
      </c>
      <c r="H77" s="76" t="s">
        <v>67</v>
      </c>
      <c r="I77" s="76" t="s">
        <v>160</v>
      </c>
      <c r="J77" s="37" t="s">
        <v>526</v>
      </c>
      <c r="K77" s="37" t="s">
        <v>143</v>
      </c>
      <c r="L77" s="139" t="s">
        <v>69</v>
      </c>
      <c r="M77" s="37" t="s">
        <v>69</v>
      </c>
      <c r="N77" s="37">
        <v>608</v>
      </c>
      <c r="O77" s="37">
        <v>221</v>
      </c>
      <c r="P77" s="37">
        <f>ProgrammeData[[#This Row],[Qualification Hours]]+ProgrammeData[[#This Row],[Non-Qualification Hours]]</f>
        <v>829</v>
      </c>
      <c r="Q7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77" s="142">
        <f>ROUND(IF(ProgrammeData[[#This Row],[Funding Band]]="Band 1",ProgrammeData[[#This Row],[Total Hours]]/600,1),7)</f>
        <v>1</v>
      </c>
      <c r="S77" s="76">
        <f>IF(ProgrammeData[[#This Row],[Funding Band]]="Band 5",600,IF(ProgrammeData[[#This Row],[Funding Band]]="Band 4a",495,IF(ProgrammeData[[#This Row],[Funding Band]]="Band 4b",495,IF(ProgrammeData[[#This Row],[Funding Band]]="Band 3",405,IF(ProgrammeData[[#This Row],[Funding Band]]="Band 2",320,ProgrammeData[[#This Row],[Total Hours]])))))</f>
        <v>495</v>
      </c>
      <c r="T77" s="139" t="s">
        <v>290</v>
      </c>
      <c r="U77" s="139">
        <v>1.3</v>
      </c>
      <c r="V77" s="139" t="s">
        <v>777</v>
      </c>
      <c r="W77" s="76" t="s">
        <v>160</v>
      </c>
      <c r="X77" s="37" t="s">
        <v>536</v>
      </c>
      <c r="Y7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77" s="139">
        <f>ProgrammeData[[#This Row],[Weighting Multiplier]]*ProgrammeData[[#This Row],[Cost Weighting Factor Value]]</f>
        <v>495</v>
      </c>
      <c r="AA77" s="143">
        <v>1</v>
      </c>
      <c r="AB77" s="144">
        <f>ProgrammeData[[#This Row],[Weighting Multiplier]]*ProgrammeData[[#This Row],[Uplift Factor]]</f>
        <v>495</v>
      </c>
      <c r="AC77" s="37">
        <v>0</v>
      </c>
      <c r="AD77" s="37">
        <v>1</v>
      </c>
      <c r="AE77" s="37">
        <f>ProgrammeData[[#This Row],[English Instance]]+ProgrammeData[[#This Row],[Maths Instance]]</f>
        <v>1</v>
      </c>
      <c r="AF77" s="145" t="s">
        <v>528</v>
      </c>
      <c r="AG77" s="145" t="s">
        <v>528</v>
      </c>
      <c r="AH77" s="145" t="s">
        <v>538</v>
      </c>
      <c r="AI77" s="145" t="s">
        <v>528</v>
      </c>
      <c r="AJ77" s="145" t="s">
        <v>528</v>
      </c>
      <c r="AK77" s="145" t="s">
        <v>538</v>
      </c>
      <c r="AL77" s="139" t="s">
        <v>533</v>
      </c>
      <c r="AM77" s="139" t="s">
        <v>530</v>
      </c>
      <c r="AN77" s="139" t="s">
        <v>541</v>
      </c>
      <c r="AO77" s="139" t="s">
        <v>531</v>
      </c>
      <c r="AP77" s="146">
        <v>0</v>
      </c>
      <c r="AQ77" s="139">
        <v>0</v>
      </c>
      <c r="AR77" s="147" t="s">
        <v>67</v>
      </c>
      <c r="AS77"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77" s="149" t="s">
        <v>160</v>
      </c>
      <c r="AU77" s="37" t="s">
        <v>67</v>
      </c>
      <c r="AV77" s="139" t="s">
        <v>160</v>
      </c>
      <c r="AW77" s="150">
        <v>1</v>
      </c>
      <c r="AX77" s="139" t="s">
        <v>67</v>
      </c>
      <c r="AY77" s="241" t="str">
        <f>IF(ISNONTEXT(VLOOKUP(ProgrammeData[[#This Row],[Student Reference]],Comments!$B$7:$C$5995,2,0)),"",VLOOKUP(ProgrammeData[[#This Row],[Student Reference]],Comments!$B$7:$C$5995,2,0))</f>
        <v/>
      </c>
    </row>
    <row r="78" spans="1:51" x14ac:dyDescent="0.4">
      <c r="A78" s="76" t="s">
        <v>849</v>
      </c>
      <c r="B78" s="77">
        <v>19</v>
      </c>
      <c r="C78" s="139" t="s">
        <v>775</v>
      </c>
      <c r="D78" s="140" t="s">
        <v>525</v>
      </c>
      <c r="E78" s="140" t="s">
        <v>776</v>
      </c>
      <c r="F78" s="76" t="s">
        <v>67</v>
      </c>
      <c r="G78" s="76" t="s">
        <v>67</v>
      </c>
      <c r="H78" s="76" t="s">
        <v>67</v>
      </c>
      <c r="I78" s="76" t="s">
        <v>160</v>
      </c>
      <c r="J78" s="37" t="s">
        <v>526</v>
      </c>
      <c r="K78" s="37" t="s">
        <v>143</v>
      </c>
      <c r="L78" s="139" t="s">
        <v>69</v>
      </c>
      <c r="M78" s="37" t="s">
        <v>69</v>
      </c>
      <c r="N78" s="37">
        <v>443</v>
      </c>
      <c r="O78" s="37">
        <v>194</v>
      </c>
      <c r="P78" s="37">
        <f>ProgrammeData[[#This Row],[Qualification Hours]]+ProgrammeData[[#This Row],[Non-Qualification Hours]]</f>
        <v>637</v>
      </c>
      <c r="Q7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78" s="142">
        <f>ROUND(IF(ProgrammeData[[#This Row],[Funding Band]]="Band 1",ProgrammeData[[#This Row],[Total Hours]]/600,1),7)</f>
        <v>1</v>
      </c>
      <c r="S78" s="76">
        <f>IF(ProgrammeData[[#This Row],[Funding Band]]="Band 5",600,IF(ProgrammeData[[#This Row],[Funding Band]]="Band 4a",495,IF(ProgrammeData[[#This Row],[Funding Band]]="Band 4b",495,IF(ProgrammeData[[#This Row],[Funding Band]]="Band 3",405,IF(ProgrammeData[[#This Row],[Funding Band]]="Band 2",320,ProgrammeData[[#This Row],[Total Hours]])))))</f>
        <v>495</v>
      </c>
      <c r="T78" s="139" t="s">
        <v>158</v>
      </c>
      <c r="U78" s="139">
        <v>6.1</v>
      </c>
      <c r="V78" s="139" t="s">
        <v>777</v>
      </c>
      <c r="W78" s="76" t="s">
        <v>160</v>
      </c>
      <c r="X78" s="37" t="s">
        <v>532</v>
      </c>
      <c r="Y7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78" s="139">
        <f>ProgrammeData[[#This Row],[Weighting Multiplier]]*ProgrammeData[[#This Row],[Cost Weighting Factor Value]]</f>
        <v>594</v>
      </c>
      <c r="AA78" s="143">
        <v>1</v>
      </c>
      <c r="AB78" s="144">
        <f>ProgrammeData[[#This Row],[Weighting Multiplier]]*ProgrammeData[[#This Row],[Uplift Factor]]</f>
        <v>495</v>
      </c>
      <c r="AC78" s="37">
        <v>0</v>
      </c>
      <c r="AD78" s="37">
        <v>0</v>
      </c>
      <c r="AE78" s="37">
        <f>ProgrammeData[[#This Row],[English Instance]]+ProgrammeData[[#This Row],[Maths Instance]]</f>
        <v>0</v>
      </c>
      <c r="AF78" s="145" t="s">
        <v>528</v>
      </c>
      <c r="AG78" s="145" t="s">
        <v>528</v>
      </c>
      <c r="AH78" s="145" t="s">
        <v>538</v>
      </c>
      <c r="AI78" s="145" t="s">
        <v>528</v>
      </c>
      <c r="AJ78" s="145" t="s">
        <v>528</v>
      </c>
      <c r="AK78" s="145" t="s">
        <v>538</v>
      </c>
      <c r="AL78" s="139" t="s">
        <v>533</v>
      </c>
      <c r="AM78" s="139" t="s">
        <v>533</v>
      </c>
      <c r="AN78" s="139" t="s">
        <v>160</v>
      </c>
      <c r="AO78" s="139" t="s">
        <v>531</v>
      </c>
      <c r="AP78" s="146" t="s">
        <v>525</v>
      </c>
      <c r="AQ78" s="139" t="s">
        <v>525</v>
      </c>
      <c r="AR78" s="147" t="s">
        <v>525</v>
      </c>
      <c r="AS78"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78" s="149" t="s">
        <v>160</v>
      </c>
      <c r="AU78" s="37" t="s">
        <v>67</v>
      </c>
      <c r="AV78" s="139" t="s">
        <v>160</v>
      </c>
      <c r="AW78" s="150">
        <v>0</v>
      </c>
      <c r="AX78" s="139" t="s">
        <v>160</v>
      </c>
      <c r="AY78" s="241" t="str">
        <f>IF(ISNONTEXT(VLOOKUP(ProgrammeData[[#This Row],[Student Reference]],Comments!$B$7:$C$5995,2,0)),"",VLOOKUP(ProgrammeData[[#This Row],[Student Reference]],Comments!$B$7:$C$5995,2,0))</f>
        <v/>
      </c>
    </row>
    <row r="79" spans="1:51" x14ac:dyDescent="0.4">
      <c r="A79" s="76" t="s">
        <v>850</v>
      </c>
      <c r="B79" s="77">
        <v>19</v>
      </c>
      <c r="C79" s="139" t="s">
        <v>775</v>
      </c>
      <c r="D79" s="140" t="s">
        <v>548</v>
      </c>
      <c r="E79" s="140" t="s">
        <v>776</v>
      </c>
      <c r="F79" s="76" t="s">
        <v>67</v>
      </c>
      <c r="G79" s="76" t="s">
        <v>67</v>
      </c>
      <c r="H79" s="76" t="s">
        <v>67</v>
      </c>
      <c r="I79" s="76" t="s">
        <v>67</v>
      </c>
      <c r="J79" s="37" t="s">
        <v>526</v>
      </c>
      <c r="K79" s="37" t="s">
        <v>143</v>
      </c>
      <c r="L79" s="139" t="s">
        <v>309</v>
      </c>
      <c r="M79" s="37" t="s">
        <v>310</v>
      </c>
      <c r="N79" s="37">
        <v>0</v>
      </c>
      <c r="O79" s="37">
        <v>0</v>
      </c>
      <c r="P79" s="37">
        <f>ProgrammeData[[#This Row],[Qualification Hours]]+ProgrammeData[[#This Row],[Non-Qualification Hours]]</f>
        <v>0</v>
      </c>
      <c r="Q7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79" s="142">
        <f>ROUND(IF(ProgrammeData[[#This Row],[Funding Band]]="Band 1",ProgrammeData[[#This Row],[Total Hours]]/600,1),7)</f>
        <v>0</v>
      </c>
      <c r="S79" s="76">
        <f>IF(ProgrammeData[[#This Row],[Funding Band]]="Band 5",600,IF(ProgrammeData[[#This Row],[Funding Band]]="Band 4a",495,IF(ProgrammeData[[#This Row],[Funding Band]]="Band 4b",495,IF(ProgrammeData[[#This Row],[Funding Band]]="Band 3",405,IF(ProgrammeData[[#This Row],[Funding Band]]="Band 2",320,ProgrammeData[[#This Row],[Total Hours]])))))</f>
        <v>0</v>
      </c>
      <c r="T79" s="139" t="s">
        <v>307</v>
      </c>
      <c r="U79" s="139">
        <v>15.1</v>
      </c>
      <c r="V79" s="139" t="s">
        <v>777</v>
      </c>
      <c r="W79" s="76" t="s">
        <v>160</v>
      </c>
      <c r="X79" s="37" t="s">
        <v>536</v>
      </c>
      <c r="Y7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79" s="139">
        <f>ProgrammeData[[#This Row],[Weighting Multiplier]]*ProgrammeData[[#This Row],[Cost Weighting Factor Value]]</f>
        <v>0</v>
      </c>
      <c r="AA79" s="143">
        <v>1.1396999999999999</v>
      </c>
      <c r="AB79" s="144">
        <f>ProgrammeData[[#This Row],[Weighting Multiplier]]*ProgrammeData[[#This Row],[Uplift Factor]]</f>
        <v>0</v>
      </c>
      <c r="AC79" s="37">
        <v>0</v>
      </c>
      <c r="AD79" s="37">
        <v>0</v>
      </c>
      <c r="AE79" s="37">
        <f>ProgrammeData[[#This Row],[English Instance]]+ProgrammeData[[#This Row],[Maths Instance]]</f>
        <v>0</v>
      </c>
      <c r="AF79" s="145" t="s">
        <v>528</v>
      </c>
      <c r="AG79" s="145" t="s">
        <v>528</v>
      </c>
      <c r="AH79" s="145" t="s">
        <v>529</v>
      </c>
      <c r="AI79" s="145" t="s">
        <v>528</v>
      </c>
      <c r="AJ79" s="145" t="s">
        <v>528</v>
      </c>
      <c r="AK79" s="145" t="s">
        <v>529</v>
      </c>
      <c r="AL79" s="139" t="s">
        <v>539</v>
      </c>
      <c r="AM79" s="139" t="s">
        <v>539</v>
      </c>
      <c r="AN79" s="139" t="s">
        <v>541</v>
      </c>
      <c r="AO79" s="139">
        <v>0.8</v>
      </c>
      <c r="AP79" s="146">
        <v>0</v>
      </c>
      <c r="AQ79" s="139">
        <v>0.16700000000000001</v>
      </c>
      <c r="AR79" s="147" t="s">
        <v>67</v>
      </c>
      <c r="AS79"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79" s="149" t="s">
        <v>160</v>
      </c>
      <c r="AU79" s="37" t="s">
        <v>67</v>
      </c>
      <c r="AV79" s="139" t="s">
        <v>67</v>
      </c>
      <c r="AW79" s="150" t="s">
        <v>534</v>
      </c>
      <c r="AX79" s="139" t="s">
        <v>67</v>
      </c>
      <c r="AY79" s="241" t="str">
        <f>IF(ISNONTEXT(VLOOKUP(ProgrammeData[[#This Row],[Student Reference]],Comments!$B$7:$C$5995,2,0)),"",VLOOKUP(ProgrammeData[[#This Row],[Student Reference]],Comments!$B$7:$C$5995,2,0))</f>
        <v/>
      </c>
    </row>
    <row r="80" spans="1:51" x14ac:dyDescent="0.4">
      <c r="A80" s="76" t="s">
        <v>851</v>
      </c>
      <c r="B80" s="77">
        <v>19</v>
      </c>
      <c r="C80" s="139" t="s">
        <v>775</v>
      </c>
      <c r="D80" s="140" t="s">
        <v>537</v>
      </c>
      <c r="E80" s="140" t="s">
        <v>776</v>
      </c>
      <c r="F80" s="76" t="s">
        <v>67</v>
      </c>
      <c r="G80" s="76" t="s">
        <v>67</v>
      </c>
      <c r="H80" s="76" t="s">
        <v>67</v>
      </c>
      <c r="I80" s="76" t="s">
        <v>160</v>
      </c>
      <c r="J80" s="37" t="s">
        <v>526</v>
      </c>
      <c r="K80" s="37" t="s">
        <v>143</v>
      </c>
      <c r="L80" s="139" t="s">
        <v>69</v>
      </c>
      <c r="M80" s="37" t="s">
        <v>148</v>
      </c>
      <c r="N80" s="37">
        <v>675</v>
      </c>
      <c r="O80" s="37">
        <v>310</v>
      </c>
      <c r="P80" s="37">
        <f>ProgrammeData[[#This Row],[Qualification Hours]]+ProgrammeData[[#This Row],[Non-Qualification Hours]]</f>
        <v>985</v>
      </c>
      <c r="Q8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80" s="142">
        <f>ROUND(IF(ProgrammeData[[#This Row],[Funding Band]]="Band 1",ProgrammeData[[#This Row],[Total Hours]]/600,1),7)</f>
        <v>1</v>
      </c>
      <c r="S80" s="76">
        <f>IF(ProgrammeData[[#This Row],[Funding Band]]="Band 5",600,IF(ProgrammeData[[#This Row],[Funding Band]]="Band 4a",495,IF(ProgrammeData[[#This Row],[Funding Band]]="Band 4b",495,IF(ProgrammeData[[#This Row],[Funding Band]]="Band 3",405,IF(ProgrammeData[[#This Row],[Funding Band]]="Band 2",320,ProgrammeData[[#This Row],[Total Hours]])))))</f>
        <v>495</v>
      </c>
      <c r="T80" s="139" t="s">
        <v>290</v>
      </c>
      <c r="U80" s="139">
        <v>1.3</v>
      </c>
      <c r="V80" s="139" t="s">
        <v>777</v>
      </c>
      <c r="W80" s="76" t="s">
        <v>160</v>
      </c>
      <c r="X80" s="37" t="s">
        <v>536</v>
      </c>
      <c r="Y8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80" s="139">
        <f>ProgrammeData[[#This Row],[Weighting Multiplier]]*ProgrammeData[[#This Row],[Cost Weighting Factor Value]]</f>
        <v>495</v>
      </c>
      <c r="AA80" s="143">
        <v>1</v>
      </c>
      <c r="AB80" s="144">
        <f>ProgrammeData[[#This Row],[Weighting Multiplier]]*ProgrammeData[[#This Row],[Uplift Factor]]</f>
        <v>495</v>
      </c>
      <c r="AC80" s="37">
        <v>1</v>
      </c>
      <c r="AD80" s="37">
        <v>0</v>
      </c>
      <c r="AE80" s="37">
        <f>ProgrammeData[[#This Row],[English Instance]]+ProgrammeData[[#This Row],[Maths Instance]]</f>
        <v>1</v>
      </c>
      <c r="AF80" s="145" t="s">
        <v>528</v>
      </c>
      <c r="AG80" s="145" t="s">
        <v>528</v>
      </c>
      <c r="AH80" s="145" t="s">
        <v>538</v>
      </c>
      <c r="AI80" s="145" t="s">
        <v>528</v>
      </c>
      <c r="AJ80" s="145" t="s">
        <v>528</v>
      </c>
      <c r="AK80" s="145" t="s">
        <v>538</v>
      </c>
      <c r="AL80" s="139" t="s">
        <v>530</v>
      </c>
      <c r="AM80" s="139" t="s">
        <v>533</v>
      </c>
      <c r="AN80" s="139" t="s">
        <v>541</v>
      </c>
      <c r="AO80" s="139" t="s">
        <v>531</v>
      </c>
      <c r="AP80" s="146">
        <v>0</v>
      </c>
      <c r="AQ80" s="139">
        <v>0</v>
      </c>
      <c r="AR80" s="147" t="s">
        <v>67</v>
      </c>
      <c r="AS80"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80" s="149" t="s">
        <v>160</v>
      </c>
      <c r="AU80" s="37" t="s">
        <v>67</v>
      </c>
      <c r="AV80" s="139" t="s">
        <v>160</v>
      </c>
      <c r="AW80" s="150">
        <v>1</v>
      </c>
      <c r="AX80" s="139" t="s">
        <v>67</v>
      </c>
      <c r="AY80" s="241" t="str">
        <f>IF(ISNONTEXT(VLOOKUP(ProgrammeData[[#This Row],[Student Reference]],Comments!$B$7:$C$5995,2,0)),"",VLOOKUP(ProgrammeData[[#This Row],[Student Reference]],Comments!$B$7:$C$5995,2,0))</f>
        <v/>
      </c>
    </row>
    <row r="81" spans="1:51" x14ac:dyDescent="0.4">
      <c r="A81" s="76" t="s">
        <v>852</v>
      </c>
      <c r="B81" s="77">
        <v>19</v>
      </c>
      <c r="C81" s="139" t="s">
        <v>775</v>
      </c>
      <c r="D81" s="140" t="s">
        <v>525</v>
      </c>
      <c r="E81" s="140" t="s">
        <v>776</v>
      </c>
      <c r="F81" s="76" t="s">
        <v>67</v>
      </c>
      <c r="G81" s="76" t="s">
        <v>67</v>
      </c>
      <c r="H81" s="76" t="s">
        <v>67</v>
      </c>
      <c r="I81" s="76" t="s">
        <v>160</v>
      </c>
      <c r="J81" s="37" t="s">
        <v>526</v>
      </c>
      <c r="K81" s="37" t="s">
        <v>143</v>
      </c>
      <c r="L81" s="139" t="s">
        <v>190</v>
      </c>
      <c r="M81" s="37" t="s">
        <v>124</v>
      </c>
      <c r="N81" s="37">
        <v>542</v>
      </c>
      <c r="O81" s="37">
        <v>99</v>
      </c>
      <c r="P81" s="37">
        <f>ProgrammeData[[#This Row],[Qualification Hours]]+ProgrammeData[[#This Row],[Non-Qualification Hours]]</f>
        <v>641</v>
      </c>
      <c r="Q8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81" s="142">
        <f>ROUND(IF(ProgrammeData[[#This Row],[Funding Band]]="Band 1",ProgrammeData[[#This Row],[Total Hours]]/600,1),7)</f>
        <v>1</v>
      </c>
      <c r="S81" s="76">
        <f>IF(ProgrammeData[[#This Row],[Funding Band]]="Band 5",600,IF(ProgrammeData[[#This Row],[Funding Band]]="Band 4a",495,IF(ProgrammeData[[#This Row],[Funding Band]]="Band 4b",495,IF(ProgrammeData[[#This Row],[Funding Band]]="Band 3",405,IF(ProgrammeData[[#This Row],[Funding Band]]="Band 2",320,ProgrammeData[[#This Row],[Total Hours]])))))</f>
        <v>495</v>
      </c>
      <c r="T81" s="139" t="s">
        <v>303</v>
      </c>
      <c r="U81" s="139">
        <v>9.1</v>
      </c>
      <c r="V81" s="139" t="s">
        <v>777</v>
      </c>
      <c r="W81" s="76" t="s">
        <v>160</v>
      </c>
      <c r="X81" s="37" t="s">
        <v>532</v>
      </c>
      <c r="Y8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81" s="139">
        <f>ProgrammeData[[#This Row],[Weighting Multiplier]]*ProgrammeData[[#This Row],[Cost Weighting Factor Value]]</f>
        <v>594</v>
      </c>
      <c r="AA81" s="143">
        <v>1</v>
      </c>
      <c r="AB81" s="144">
        <f>ProgrammeData[[#This Row],[Weighting Multiplier]]*ProgrammeData[[#This Row],[Uplift Factor]]</f>
        <v>495</v>
      </c>
      <c r="AC81" s="37">
        <v>0</v>
      </c>
      <c r="AD81" s="37">
        <v>1</v>
      </c>
      <c r="AE81" s="37">
        <f>ProgrammeData[[#This Row],[English Instance]]+ProgrammeData[[#This Row],[Maths Instance]]</f>
        <v>1</v>
      </c>
      <c r="AF81" s="145" t="s">
        <v>528</v>
      </c>
      <c r="AG81" s="145" t="s">
        <v>528</v>
      </c>
      <c r="AH81" s="145" t="s">
        <v>538</v>
      </c>
      <c r="AI81" s="145" t="s">
        <v>528</v>
      </c>
      <c r="AJ81" s="145" t="s">
        <v>528</v>
      </c>
      <c r="AK81" s="145" t="s">
        <v>538</v>
      </c>
      <c r="AL81" s="139" t="s">
        <v>533</v>
      </c>
      <c r="AM81" s="139" t="s">
        <v>530</v>
      </c>
      <c r="AN81" s="139" t="s">
        <v>541</v>
      </c>
      <c r="AO81" s="139" t="s">
        <v>531</v>
      </c>
      <c r="AP81" s="146" t="s">
        <v>525</v>
      </c>
      <c r="AQ81" s="139" t="s">
        <v>525</v>
      </c>
      <c r="AR81" s="147" t="s">
        <v>525</v>
      </c>
      <c r="AS81"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81" s="149" t="s">
        <v>160</v>
      </c>
      <c r="AU81" s="37" t="s">
        <v>67</v>
      </c>
      <c r="AV81" s="139" t="s">
        <v>67</v>
      </c>
      <c r="AW81" s="150" t="s">
        <v>534</v>
      </c>
      <c r="AX81" s="139" t="s">
        <v>67</v>
      </c>
      <c r="AY81" s="241" t="str">
        <f>IF(ISNONTEXT(VLOOKUP(ProgrammeData[[#This Row],[Student Reference]],Comments!$B$7:$C$5995,2,0)),"",VLOOKUP(ProgrammeData[[#This Row],[Student Reference]],Comments!$B$7:$C$5995,2,0))</f>
        <v/>
      </c>
    </row>
    <row r="82" spans="1:51" x14ac:dyDescent="0.4">
      <c r="A82" s="76" t="s">
        <v>853</v>
      </c>
      <c r="B82" s="77">
        <v>19</v>
      </c>
      <c r="C82" s="139" t="s">
        <v>775</v>
      </c>
      <c r="D82" s="140" t="s">
        <v>537</v>
      </c>
      <c r="E82" s="140" t="s">
        <v>776</v>
      </c>
      <c r="F82" s="76" t="s">
        <v>67</v>
      </c>
      <c r="G82" s="76" t="s">
        <v>67</v>
      </c>
      <c r="H82" s="76" t="s">
        <v>67</v>
      </c>
      <c r="I82" s="76" t="s">
        <v>160</v>
      </c>
      <c r="J82" s="37" t="s">
        <v>526</v>
      </c>
      <c r="K82" s="37" t="s">
        <v>143</v>
      </c>
      <c r="L82" s="139" t="s">
        <v>69</v>
      </c>
      <c r="M82" s="37" t="s">
        <v>69</v>
      </c>
      <c r="N82" s="37">
        <v>587</v>
      </c>
      <c r="O82" s="37">
        <v>219</v>
      </c>
      <c r="P82" s="37">
        <f>ProgrammeData[[#This Row],[Qualification Hours]]+ProgrammeData[[#This Row],[Non-Qualification Hours]]</f>
        <v>806</v>
      </c>
      <c r="Q8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82" s="142">
        <f>ROUND(IF(ProgrammeData[[#This Row],[Funding Band]]="Band 1",ProgrammeData[[#This Row],[Total Hours]]/600,1),7)</f>
        <v>1</v>
      </c>
      <c r="S82" s="76">
        <f>IF(ProgrammeData[[#This Row],[Funding Band]]="Band 5",600,IF(ProgrammeData[[#This Row],[Funding Band]]="Band 4a",495,IF(ProgrammeData[[#This Row],[Funding Band]]="Band 4b",495,IF(ProgrammeData[[#This Row],[Funding Band]]="Band 3",405,IF(ProgrammeData[[#This Row],[Funding Band]]="Band 2",320,ProgrammeData[[#This Row],[Total Hours]])))))</f>
        <v>495</v>
      </c>
      <c r="T82" s="139" t="s">
        <v>290</v>
      </c>
      <c r="U82" s="139">
        <v>1.3</v>
      </c>
      <c r="V82" s="139" t="s">
        <v>777</v>
      </c>
      <c r="W82" s="76" t="s">
        <v>160</v>
      </c>
      <c r="X82" s="37" t="s">
        <v>536</v>
      </c>
      <c r="Y8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82" s="139">
        <f>ProgrammeData[[#This Row],[Weighting Multiplier]]*ProgrammeData[[#This Row],[Cost Weighting Factor Value]]</f>
        <v>495</v>
      </c>
      <c r="AA82" s="143">
        <v>1</v>
      </c>
      <c r="AB82" s="144">
        <f>ProgrammeData[[#This Row],[Weighting Multiplier]]*ProgrammeData[[#This Row],[Uplift Factor]]</f>
        <v>495</v>
      </c>
      <c r="AC82" s="37">
        <v>0</v>
      </c>
      <c r="AD82" s="37">
        <v>1</v>
      </c>
      <c r="AE82" s="37">
        <f>ProgrammeData[[#This Row],[English Instance]]+ProgrammeData[[#This Row],[Maths Instance]]</f>
        <v>1</v>
      </c>
      <c r="AF82" s="145" t="s">
        <v>528</v>
      </c>
      <c r="AG82" s="145" t="s">
        <v>528</v>
      </c>
      <c r="AH82" s="145" t="s">
        <v>538</v>
      </c>
      <c r="AI82" s="145" t="s">
        <v>528</v>
      </c>
      <c r="AJ82" s="145" t="s">
        <v>528</v>
      </c>
      <c r="AK82" s="145" t="s">
        <v>538</v>
      </c>
      <c r="AL82" s="139" t="s">
        <v>533</v>
      </c>
      <c r="AM82" s="139" t="s">
        <v>530</v>
      </c>
      <c r="AN82" s="139" t="s">
        <v>541</v>
      </c>
      <c r="AO82" s="139" t="s">
        <v>531</v>
      </c>
      <c r="AP82" s="146">
        <v>0</v>
      </c>
      <c r="AQ82" s="139">
        <v>0</v>
      </c>
      <c r="AR82" s="147" t="s">
        <v>67</v>
      </c>
      <c r="AS82"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82" s="149" t="s">
        <v>160</v>
      </c>
      <c r="AU82" s="37" t="s">
        <v>160</v>
      </c>
      <c r="AV82" s="139" t="s">
        <v>160</v>
      </c>
      <c r="AW82" s="150">
        <v>1</v>
      </c>
      <c r="AX82" s="139" t="s">
        <v>67</v>
      </c>
      <c r="AY82" s="241" t="str">
        <f>IF(ISNONTEXT(VLOOKUP(ProgrammeData[[#This Row],[Student Reference]],Comments!$B$7:$C$5995,2,0)),"",VLOOKUP(ProgrammeData[[#This Row],[Student Reference]],Comments!$B$7:$C$5995,2,0))</f>
        <v/>
      </c>
    </row>
    <row r="83" spans="1:51" x14ac:dyDescent="0.4">
      <c r="A83" s="76" t="s">
        <v>854</v>
      </c>
      <c r="B83" s="77">
        <v>19</v>
      </c>
      <c r="C83" s="139" t="s">
        <v>775</v>
      </c>
      <c r="D83" s="140" t="s">
        <v>537</v>
      </c>
      <c r="E83" s="140" t="s">
        <v>776</v>
      </c>
      <c r="F83" s="76" t="s">
        <v>67</v>
      </c>
      <c r="G83" s="76" t="s">
        <v>67</v>
      </c>
      <c r="H83" s="76" t="s">
        <v>67</v>
      </c>
      <c r="I83" s="76" t="s">
        <v>67</v>
      </c>
      <c r="J83" s="37" t="s">
        <v>526</v>
      </c>
      <c r="K83" s="37" t="s">
        <v>314</v>
      </c>
      <c r="L83" s="139" t="s">
        <v>315</v>
      </c>
      <c r="M83" s="37" t="s">
        <v>173</v>
      </c>
      <c r="N83" s="37">
        <v>1</v>
      </c>
      <c r="O83" s="37">
        <v>1</v>
      </c>
      <c r="P83" s="37">
        <f>ProgrammeData[[#This Row],[Qualification Hours]]+ProgrammeData[[#This Row],[Non-Qualification Hours]]</f>
        <v>2</v>
      </c>
      <c r="Q8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83" s="142">
        <f>ROUND(IF(ProgrammeData[[#This Row],[Funding Band]]="Band 1",ProgrammeData[[#This Row],[Total Hours]]/600,1),7)</f>
        <v>3.3333E-3</v>
      </c>
      <c r="S83" s="76">
        <f>IF(ProgrammeData[[#This Row],[Funding Band]]="Band 5",600,IF(ProgrammeData[[#This Row],[Funding Band]]="Band 4a",495,IF(ProgrammeData[[#This Row],[Funding Band]]="Band 4b",495,IF(ProgrammeData[[#This Row],[Funding Band]]="Band 3",405,IF(ProgrammeData[[#This Row],[Funding Band]]="Band 2",320,ProgrammeData[[#This Row],[Total Hours]])))))</f>
        <v>2</v>
      </c>
      <c r="T83" s="139" t="s">
        <v>312</v>
      </c>
      <c r="U83" s="139">
        <v>15.1</v>
      </c>
      <c r="V83" s="139" t="s">
        <v>777</v>
      </c>
      <c r="W83" s="76" t="s">
        <v>160</v>
      </c>
      <c r="X83" s="37" t="s">
        <v>536</v>
      </c>
      <c r="Y8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83" s="139">
        <f>ProgrammeData[[#This Row],[Weighting Multiplier]]*ProgrammeData[[#This Row],[Cost Weighting Factor Value]]</f>
        <v>2</v>
      </c>
      <c r="AA83" s="143">
        <v>1</v>
      </c>
      <c r="AB83" s="144">
        <f>ProgrammeData[[#This Row],[Weighting Multiplier]]*ProgrammeData[[#This Row],[Uplift Factor]]</f>
        <v>2</v>
      </c>
      <c r="AC83" s="37">
        <v>0</v>
      </c>
      <c r="AD83" s="37">
        <v>0</v>
      </c>
      <c r="AE83" s="37">
        <f>ProgrammeData[[#This Row],[English Instance]]+ProgrammeData[[#This Row],[Maths Instance]]</f>
        <v>0</v>
      </c>
      <c r="AF83" s="145" t="s">
        <v>528</v>
      </c>
      <c r="AG83" s="145" t="s">
        <v>528</v>
      </c>
      <c r="AH83" s="145" t="s">
        <v>529</v>
      </c>
      <c r="AI83" s="145" t="s">
        <v>528</v>
      </c>
      <c r="AJ83" s="145" t="s">
        <v>528</v>
      </c>
      <c r="AK83" s="145" t="s">
        <v>529</v>
      </c>
      <c r="AL83" s="139" t="s">
        <v>539</v>
      </c>
      <c r="AM83" s="139" t="s">
        <v>539</v>
      </c>
      <c r="AN83" s="139" t="s">
        <v>541</v>
      </c>
      <c r="AO83" s="139" t="s">
        <v>531</v>
      </c>
      <c r="AP83" s="146">
        <v>0</v>
      </c>
      <c r="AQ83" s="139">
        <v>0.16700000000000001</v>
      </c>
      <c r="AR83" s="147" t="s">
        <v>67</v>
      </c>
      <c r="AS83"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83" s="149" t="s">
        <v>160</v>
      </c>
      <c r="AU83" s="37" t="s">
        <v>67</v>
      </c>
      <c r="AV83" s="139" t="s">
        <v>67</v>
      </c>
      <c r="AW83" s="150" t="s">
        <v>534</v>
      </c>
      <c r="AX83" s="139" t="s">
        <v>67</v>
      </c>
      <c r="AY83" s="241" t="str">
        <f>IF(ISNONTEXT(VLOOKUP(ProgrammeData[[#This Row],[Student Reference]],Comments!$B$7:$C$5995,2,0)),"",VLOOKUP(ProgrammeData[[#This Row],[Student Reference]],Comments!$B$7:$C$5995,2,0))</f>
        <v/>
      </c>
    </row>
    <row r="84" spans="1:51" x14ac:dyDescent="0.4">
      <c r="A84" s="76" t="s">
        <v>855</v>
      </c>
      <c r="B84" s="77">
        <v>19</v>
      </c>
      <c r="C84" s="139" t="s">
        <v>775</v>
      </c>
      <c r="D84" s="140" t="s">
        <v>537</v>
      </c>
      <c r="E84" s="140" t="s">
        <v>776</v>
      </c>
      <c r="F84" s="76" t="s">
        <v>67</v>
      </c>
      <c r="G84" s="76" t="s">
        <v>67</v>
      </c>
      <c r="H84" s="76" t="s">
        <v>67</v>
      </c>
      <c r="I84" s="76" t="s">
        <v>160</v>
      </c>
      <c r="J84" s="37" t="s">
        <v>526</v>
      </c>
      <c r="K84" s="37" t="s">
        <v>318</v>
      </c>
      <c r="L84" s="139" t="s">
        <v>228</v>
      </c>
      <c r="M84" s="37" t="s">
        <v>319</v>
      </c>
      <c r="N84" s="37">
        <v>186</v>
      </c>
      <c r="O84" s="37">
        <v>0</v>
      </c>
      <c r="P84" s="37">
        <f>ProgrammeData[[#This Row],[Qualification Hours]]+ProgrammeData[[#This Row],[Non-Qualification Hours]]</f>
        <v>186</v>
      </c>
      <c r="Q8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84" s="142">
        <f>ROUND(IF(ProgrammeData[[#This Row],[Funding Band]]="Band 1",ProgrammeData[[#This Row],[Total Hours]]/600,1),7)</f>
        <v>0.31</v>
      </c>
      <c r="S84" s="76">
        <f>IF(ProgrammeData[[#This Row],[Funding Band]]="Band 5",600,IF(ProgrammeData[[#This Row],[Funding Band]]="Band 4a",495,IF(ProgrammeData[[#This Row],[Funding Band]]="Band 4b",495,IF(ProgrammeData[[#This Row],[Funding Band]]="Band 3",405,IF(ProgrammeData[[#This Row],[Funding Band]]="Band 2",320,ProgrammeData[[#This Row],[Total Hours]])))))</f>
        <v>186</v>
      </c>
      <c r="T84" s="139" t="s">
        <v>316</v>
      </c>
      <c r="U84" s="139">
        <v>5.2</v>
      </c>
      <c r="V84" s="139" t="s">
        <v>777</v>
      </c>
      <c r="W84" s="76" t="s">
        <v>160</v>
      </c>
      <c r="X84" s="37" t="s">
        <v>527</v>
      </c>
      <c r="Y8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1.3</v>
      </c>
      <c r="Z84" s="139">
        <f>ProgrammeData[[#This Row],[Weighting Multiplier]]*ProgrammeData[[#This Row],[Cost Weighting Factor Value]]</f>
        <v>241.8</v>
      </c>
      <c r="AA84" s="143">
        <v>1</v>
      </c>
      <c r="AB84" s="144">
        <f>ProgrammeData[[#This Row],[Weighting Multiplier]]*ProgrammeData[[#This Row],[Uplift Factor]]</f>
        <v>186</v>
      </c>
      <c r="AC84" s="37">
        <v>0</v>
      </c>
      <c r="AD84" s="37">
        <v>0</v>
      </c>
      <c r="AE84" s="37">
        <f>ProgrammeData[[#This Row],[English Instance]]+ProgrammeData[[#This Row],[Maths Instance]]</f>
        <v>0</v>
      </c>
      <c r="AF84" s="145" t="s">
        <v>528</v>
      </c>
      <c r="AG84" s="145" t="s">
        <v>528</v>
      </c>
      <c r="AH84" s="145" t="s">
        <v>538</v>
      </c>
      <c r="AI84" s="145" t="s">
        <v>528</v>
      </c>
      <c r="AJ84" s="145" t="s">
        <v>528</v>
      </c>
      <c r="AK84" s="145" t="s">
        <v>538</v>
      </c>
      <c r="AL84" s="139" t="s">
        <v>533</v>
      </c>
      <c r="AM84" s="139" t="s">
        <v>533</v>
      </c>
      <c r="AN84" s="139" t="s">
        <v>541</v>
      </c>
      <c r="AO84" s="139" t="s">
        <v>531</v>
      </c>
      <c r="AP84" s="146">
        <v>0</v>
      </c>
      <c r="AQ84" s="139">
        <v>0</v>
      </c>
      <c r="AR84" s="147" t="s">
        <v>67</v>
      </c>
      <c r="AS84"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84" s="149" t="s">
        <v>160</v>
      </c>
      <c r="AU84" s="37" t="s">
        <v>67</v>
      </c>
      <c r="AV84" s="139" t="s">
        <v>67</v>
      </c>
      <c r="AW84" s="150" t="s">
        <v>534</v>
      </c>
      <c r="AX84" s="139" t="s">
        <v>160</v>
      </c>
      <c r="AY84" s="241" t="str">
        <f>IF(ISNONTEXT(VLOOKUP(ProgrammeData[[#This Row],[Student Reference]],Comments!$B$7:$C$5995,2,0)),"",VLOOKUP(ProgrammeData[[#This Row],[Student Reference]],Comments!$B$7:$C$5995,2,0))</f>
        <v/>
      </c>
    </row>
    <row r="85" spans="1:51" x14ac:dyDescent="0.4">
      <c r="A85" s="76" t="s">
        <v>856</v>
      </c>
      <c r="B85" s="77">
        <v>19</v>
      </c>
      <c r="C85" s="139" t="s">
        <v>775</v>
      </c>
      <c r="D85" s="140" t="s">
        <v>537</v>
      </c>
      <c r="E85" s="140" t="s">
        <v>776</v>
      </c>
      <c r="F85" s="76" t="s">
        <v>67</v>
      </c>
      <c r="G85" s="76" t="s">
        <v>67</v>
      </c>
      <c r="H85" s="76" t="s">
        <v>67</v>
      </c>
      <c r="I85" s="76" t="s">
        <v>160</v>
      </c>
      <c r="J85" s="37" t="s">
        <v>526</v>
      </c>
      <c r="K85" s="37" t="s">
        <v>320</v>
      </c>
      <c r="L85" s="139" t="s">
        <v>321</v>
      </c>
      <c r="M85" s="37" t="s">
        <v>321</v>
      </c>
      <c r="N85" s="37">
        <v>36</v>
      </c>
      <c r="O85" s="37">
        <v>0</v>
      </c>
      <c r="P85" s="37">
        <f>ProgrammeData[[#This Row],[Qualification Hours]]+ProgrammeData[[#This Row],[Non-Qualification Hours]]</f>
        <v>36</v>
      </c>
      <c r="Q8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85" s="142">
        <f>ROUND(IF(ProgrammeData[[#This Row],[Funding Band]]="Band 1",ProgrammeData[[#This Row],[Total Hours]]/600,1),7)</f>
        <v>0.06</v>
      </c>
      <c r="S85" s="76">
        <f>IF(ProgrammeData[[#This Row],[Funding Band]]="Band 5",600,IF(ProgrammeData[[#This Row],[Funding Band]]="Band 4a",495,IF(ProgrammeData[[#This Row],[Funding Band]]="Band 4b",495,IF(ProgrammeData[[#This Row],[Funding Band]]="Band 3",405,IF(ProgrammeData[[#This Row],[Funding Band]]="Band 2",320,ProgrammeData[[#This Row],[Total Hours]])))))</f>
        <v>36</v>
      </c>
      <c r="T85" s="139" t="s">
        <v>307</v>
      </c>
      <c r="U85" s="139">
        <v>15.1</v>
      </c>
      <c r="V85" s="139" t="s">
        <v>777</v>
      </c>
      <c r="W85" s="76" t="s">
        <v>160</v>
      </c>
      <c r="X85" s="37" t="s">
        <v>536</v>
      </c>
      <c r="Y8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85" s="139">
        <f>ProgrammeData[[#This Row],[Weighting Multiplier]]*ProgrammeData[[#This Row],[Cost Weighting Factor Value]]</f>
        <v>36</v>
      </c>
      <c r="AA85" s="143">
        <v>1</v>
      </c>
      <c r="AB85" s="144">
        <f>ProgrammeData[[#This Row],[Weighting Multiplier]]*ProgrammeData[[#This Row],[Uplift Factor]]</f>
        <v>36</v>
      </c>
      <c r="AC85" s="37">
        <v>0</v>
      </c>
      <c r="AD85" s="37">
        <v>0</v>
      </c>
      <c r="AE85" s="37">
        <f>ProgrammeData[[#This Row],[English Instance]]+ProgrammeData[[#This Row],[Maths Instance]]</f>
        <v>0</v>
      </c>
      <c r="AF85" s="145" t="s">
        <v>528</v>
      </c>
      <c r="AG85" s="145" t="s">
        <v>528</v>
      </c>
      <c r="AH85" s="145" t="s">
        <v>529</v>
      </c>
      <c r="AI85" s="145" t="s">
        <v>528</v>
      </c>
      <c r="AJ85" s="145" t="s">
        <v>528</v>
      </c>
      <c r="AK85" s="145" t="s">
        <v>529</v>
      </c>
      <c r="AL85" s="139" t="s">
        <v>539</v>
      </c>
      <c r="AM85" s="139" t="s">
        <v>539</v>
      </c>
      <c r="AN85" s="139" t="s">
        <v>541</v>
      </c>
      <c r="AO85" s="139" t="s">
        <v>531</v>
      </c>
      <c r="AP85" s="146">
        <v>0</v>
      </c>
      <c r="AQ85" s="139">
        <v>0</v>
      </c>
      <c r="AR85" s="147" t="s">
        <v>67</v>
      </c>
      <c r="AS85"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85" s="149" t="s">
        <v>160</v>
      </c>
      <c r="AU85" s="37" t="s">
        <v>67</v>
      </c>
      <c r="AV85" s="139" t="s">
        <v>67</v>
      </c>
      <c r="AW85" s="150" t="s">
        <v>534</v>
      </c>
      <c r="AX85" s="139" t="s">
        <v>67</v>
      </c>
      <c r="AY85" s="241" t="str">
        <f>IF(ISNONTEXT(VLOOKUP(ProgrammeData[[#This Row],[Student Reference]],Comments!$B$7:$C$5995,2,0)),"",VLOOKUP(ProgrammeData[[#This Row],[Student Reference]],Comments!$B$7:$C$5995,2,0))</f>
        <v/>
      </c>
    </row>
    <row r="86" spans="1:51" x14ac:dyDescent="0.4">
      <c r="A86" s="76" t="s">
        <v>857</v>
      </c>
      <c r="B86" s="77">
        <v>16</v>
      </c>
      <c r="C86" s="139" t="s">
        <v>775</v>
      </c>
      <c r="D86" s="140" t="s">
        <v>525</v>
      </c>
      <c r="E86" s="140" t="s">
        <v>776</v>
      </c>
      <c r="F86" s="76" t="s">
        <v>67</v>
      </c>
      <c r="G86" s="76" t="s">
        <v>67</v>
      </c>
      <c r="H86" s="76" t="s">
        <v>67</v>
      </c>
      <c r="I86" s="76" t="s">
        <v>160</v>
      </c>
      <c r="J86" s="37" t="s">
        <v>526</v>
      </c>
      <c r="K86" s="37" t="s">
        <v>90</v>
      </c>
      <c r="L86" s="139" t="s">
        <v>329</v>
      </c>
      <c r="N86" s="37">
        <v>703</v>
      </c>
      <c r="O86" s="37">
        <v>121</v>
      </c>
      <c r="P86" s="37">
        <f>ProgrammeData[[#This Row],[Qualification Hours]]+ProgrammeData[[#This Row],[Non-Qualification Hours]]</f>
        <v>824</v>
      </c>
      <c r="Q8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86" s="142">
        <f>ROUND(IF(ProgrammeData[[#This Row],[Funding Band]]="Band 1",ProgrammeData[[#This Row],[Total Hours]]/600,1),7)</f>
        <v>1</v>
      </c>
      <c r="S86" s="76">
        <f>IF(ProgrammeData[[#This Row],[Funding Band]]="Band 5",600,IF(ProgrammeData[[#This Row],[Funding Band]]="Band 4a",495,IF(ProgrammeData[[#This Row],[Funding Band]]="Band 4b",495,IF(ProgrammeData[[#This Row],[Funding Band]]="Band 3",405,IF(ProgrammeData[[#This Row],[Funding Band]]="Band 2",320,ProgrammeData[[#This Row],[Total Hours]])))))</f>
        <v>600</v>
      </c>
      <c r="T86" s="139" t="s">
        <v>327</v>
      </c>
      <c r="U86" s="139">
        <v>1.5</v>
      </c>
      <c r="V86" s="139" t="s">
        <v>777</v>
      </c>
      <c r="W86" s="76" t="s">
        <v>160</v>
      </c>
      <c r="X86" s="37" t="s">
        <v>536</v>
      </c>
      <c r="Y8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86" s="139">
        <f>ProgrammeData[[#This Row],[Weighting Multiplier]]*ProgrammeData[[#This Row],[Cost Weighting Factor Value]]</f>
        <v>600</v>
      </c>
      <c r="AA86" s="143">
        <v>1</v>
      </c>
      <c r="AB86" s="144">
        <f>ProgrammeData[[#This Row],[Weighting Multiplier]]*ProgrammeData[[#This Row],[Uplift Factor]]</f>
        <v>600</v>
      </c>
      <c r="AC86" s="37">
        <v>1</v>
      </c>
      <c r="AD86" s="37">
        <v>1</v>
      </c>
      <c r="AE86" s="37">
        <f>ProgrammeData[[#This Row],[English Instance]]+ProgrammeData[[#This Row],[Maths Instance]]</f>
        <v>2</v>
      </c>
      <c r="AF86" s="145">
        <v>0</v>
      </c>
      <c r="AG86" s="145">
        <v>0</v>
      </c>
      <c r="AH86" s="145">
        <v>0</v>
      </c>
      <c r="AI86" s="145" t="s">
        <v>528</v>
      </c>
      <c r="AJ86" s="145" t="s">
        <v>528</v>
      </c>
      <c r="AK86" s="145" t="s">
        <v>529</v>
      </c>
      <c r="AL86" s="139" t="s">
        <v>543</v>
      </c>
      <c r="AM86" s="139" t="s">
        <v>545</v>
      </c>
      <c r="AN86" s="139" t="s">
        <v>67</v>
      </c>
      <c r="AO86" s="139" t="s">
        <v>531</v>
      </c>
      <c r="AP86" s="146" t="s">
        <v>525</v>
      </c>
      <c r="AQ86" s="139" t="s">
        <v>525</v>
      </c>
      <c r="AR86" s="147" t="s">
        <v>525</v>
      </c>
      <c r="AS86"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86" s="149" t="s">
        <v>160</v>
      </c>
      <c r="AU86" s="37" t="s">
        <v>67</v>
      </c>
      <c r="AV86" s="139" t="s">
        <v>160</v>
      </c>
      <c r="AW86" s="150">
        <v>0</v>
      </c>
      <c r="AX86" s="139" t="s">
        <v>67</v>
      </c>
      <c r="AY86" s="241" t="str">
        <f>IF(ISNONTEXT(VLOOKUP(ProgrammeData[[#This Row],[Student Reference]],Comments!$B$7:$C$5995,2,0)),"",VLOOKUP(ProgrammeData[[#This Row],[Student Reference]],Comments!$B$7:$C$5995,2,0))</f>
        <v/>
      </c>
    </row>
    <row r="87" spans="1:51" x14ac:dyDescent="0.4">
      <c r="A87" s="76" t="s">
        <v>858</v>
      </c>
      <c r="B87" s="77">
        <v>19</v>
      </c>
      <c r="C87" s="139" t="s">
        <v>775</v>
      </c>
      <c r="D87" s="140" t="s">
        <v>525</v>
      </c>
      <c r="E87" s="140" t="s">
        <v>776</v>
      </c>
      <c r="F87" s="76" t="s">
        <v>67</v>
      </c>
      <c r="G87" s="76" t="s">
        <v>67</v>
      </c>
      <c r="H87" s="76" t="s">
        <v>67</v>
      </c>
      <c r="I87" s="76" t="s">
        <v>160</v>
      </c>
      <c r="J87" s="37" t="s">
        <v>526</v>
      </c>
      <c r="K87" s="37" t="s">
        <v>330</v>
      </c>
      <c r="L87" s="139" t="s">
        <v>69</v>
      </c>
      <c r="M87" s="37" t="s">
        <v>69</v>
      </c>
      <c r="N87" s="37">
        <v>419</v>
      </c>
      <c r="O87" s="37">
        <v>129</v>
      </c>
      <c r="P87" s="37">
        <f>ProgrammeData[[#This Row],[Qualification Hours]]+ProgrammeData[[#This Row],[Non-Qualification Hours]]</f>
        <v>548</v>
      </c>
      <c r="Q8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87" s="142">
        <f>ROUND(IF(ProgrammeData[[#This Row],[Funding Band]]="Band 1",ProgrammeData[[#This Row],[Total Hours]]/600,1),7)</f>
        <v>1</v>
      </c>
      <c r="S87" s="76">
        <f>IF(ProgrammeData[[#This Row],[Funding Band]]="Band 5",600,IF(ProgrammeData[[#This Row],[Funding Band]]="Band 4a",495,IF(ProgrammeData[[#This Row],[Funding Band]]="Band 4b",495,IF(ProgrammeData[[#This Row],[Funding Band]]="Band 3",405,IF(ProgrammeData[[#This Row],[Funding Band]]="Band 2",320,ProgrammeData[[#This Row],[Total Hours]])))))</f>
        <v>495</v>
      </c>
      <c r="T87" s="139" t="s">
        <v>241</v>
      </c>
      <c r="U87" s="139">
        <v>9.1999999999999993</v>
      </c>
      <c r="V87" s="139" t="s">
        <v>777</v>
      </c>
      <c r="W87" s="76" t="s">
        <v>160</v>
      </c>
      <c r="X87" s="37" t="s">
        <v>532</v>
      </c>
      <c r="Y8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87" s="139">
        <f>ProgrammeData[[#This Row],[Weighting Multiplier]]*ProgrammeData[[#This Row],[Cost Weighting Factor Value]]</f>
        <v>594</v>
      </c>
      <c r="AA87" s="143">
        <v>1</v>
      </c>
      <c r="AB87" s="144">
        <f>ProgrammeData[[#This Row],[Weighting Multiplier]]*ProgrammeData[[#This Row],[Uplift Factor]]</f>
        <v>495</v>
      </c>
      <c r="AC87" s="37">
        <v>0</v>
      </c>
      <c r="AD87" s="37">
        <v>0</v>
      </c>
      <c r="AE87" s="37">
        <f>ProgrammeData[[#This Row],[English Instance]]+ProgrammeData[[#This Row],[Maths Instance]]</f>
        <v>0</v>
      </c>
      <c r="AF87" s="145" t="s">
        <v>528</v>
      </c>
      <c r="AG87" s="145" t="s">
        <v>528</v>
      </c>
      <c r="AH87" s="145" t="s">
        <v>538</v>
      </c>
      <c r="AI87" s="145" t="s">
        <v>528</v>
      </c>
      <c r="AJ87" s="145" t="s">
        <v>528</v>
      </c>
      <c r="AK87" s="145" t="s">
        <v>538</v>
      </c>
      <c r="AL87" s="139" t="s">
        <v>533</v>
      </c>
      <c r="AM87" s="139" t="s">
        <v>533</v>
      </c>
      <c r="AN87" s="139" t="s">
        <v>541</v>
      </c>
      <c r="AO87" s="139" t="s">
        <v>531</v>
      </c>
      <c r="AP87" s="146" t="s">
        <v>525</v>
      </c>
      <c r="AQ87" s="139" t="s">
        <v>525</v>
      </c>
      <c r="AR87" s="147" t="s">
        <v>525</v>
      </c>
      <c r="AS87"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87" s="149" t="s">
        <v>160</v>
      </c>
      <c r="AU87" s="37" t="s">
        <v>160</v>
      </c>
      <c r="AV87" s="139" t="s">
        <v>67</v>
      </c>
      <c r="AW87" s="150" t="s">
        <v>534</v>
      </c>
      <c r="AX87" s="139" t="s">
        <v>67</v>
      </c>
      <c r="AY87" s="241" t="str">
        <f>IF(ISNONTEXT(VLOOKUP(ProgrammeData[[#This Row],[Student Reference]],Comments!$B$7:$C$5995,2,0)),"",VLOOKUP(ProgrammeData[[#This Row],[Student Reference]],Comments!$B$7:$C$5995,2,0))</f>
        <v/>
      </c>
    </row>
    <row r="88" spans="1:51" x14ac:dyDescent="0.4">
      <c r="A88" s="76" t="s">
        <v>859</v>
      </c>
      <c r="B88" s="77">
        <v>19</v>
      </c>
      <c r="C88" s="139" t="s">
        <v>775</v>
      </c>
      <c r="D88" s="140" t="s">
        <v>525</v>
      </c>
      <c r="E88" s="140" t="s">
        <v>776</v>
      </c>
      <c r="F88" s="76" t="s">
        <v>67</v>
      </c>
      <c r="G88" s="76" t="s">
        <v>67</v>
      </c>
      <c r="H88" s="76" t="s">
        <v>67</v>
      </c>
      <c r="I88" s="76" t="s">
        <v>160</v>
      </c>
      <c r="J88" s="37" t="s">
        <v>526</v>
      </c>
      <c r="K88" s="37" t="s">
        <v>143</v>
      </c>
      <c r="L88" s="139" t="s">
        <v>69</v>
      </c>
      <c r="M88" s="37" t="s">
        <v>69</v>
      </c>
      <c r="N88" s="37">
        <v>504</v>
      </c>
      <c r="O88" s="37">
        <v>139</v>
      </c>
      <c r="P88" s="37">
        <f>ProgrammeData[[#This Row],[Qualification Hours]]+ProgrammeData[[#This Row],[Non-Qualification Hours]]</f>
        <v>643</v>
      </c>
      <c r="Q8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88" s="142">
        <f>ROUND(IF(ProgrammeData[[#This Row],[Funding Band]]="Band 1",ProgrammeData[[#This Row],[Total Hours]]/600,1),7)</f>
        <v>1</v>
      </c>
      <c r="S88" s="76">
        <f>IF(ProgrammeData[[#This Row],[Funding Band]]="Band 5",600,IF(ProgrammeData[[#This Row],[Funding Band]]="Band 4a",495,IF(ProgrammeData[[#This Row],[Funding Band]]="Band 4b",495,IF(ProgrammeData[[#This Row],[Funding Band]]="Band 3",405,IF(ProgrammeData[[#This Row],[Funding Band]]="Band 2",320,ProgrammeData[[#This Row],[Total Hours]])))))</f>
        <v>495</v>
      </c>
      <c r="T88" s="139" t="s">
        <v>241</v>
      </c>
      <c r="U88" s="139">
        <v>9.1999999999999993</v>
      </c>
      <c r="V88" s="139" t="s">
        <v>777</v>
      </c>
      <c r="W88" s="76" t="s">
        <v>160</v>
      </c>
      <c r="X88" s="37" t="s">
        <v>532</v>
      </c>
      <c r="Y8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88" s="139">
        <f>ProgrammeData[[#This Row],[Weighting Multiplier]]*ProgrammeData[[#This Row],[Cost Weighting Factor Value]]</f>
        <v>594</v>
      </c>
      <c r="AA88" s="143">
        <v>1</v>
      </c>
      <c r="AB88" s="144">
        <f>ProgrammeData[[#This Row],[Weighting Multiplier]]*ProgrammeData[[#This Row],[Uplift Factor]]</f>
        <v>495</v>
      </c>
      <c r="AC88" s="37">
        <v>0</v>
      </c>
      <c r="AD88" s="37">
        <v>0</v>
      </c>
      <c r="AE88" s="37">
        <f>ProgrammeData[[#This Row],[English Instance]]+ProgrammeData[[#This Row],[Maths Instance]]</f>
        <v>0</v>
      </c>
      <c r="AF88" s="145" t="s">
        <v>528</v>
      </c>
      <c r="AG88" s="145" t="s">
        <v>528</v>
      </c>
      <c r="AH88" s="145" t="s">
        <v>538</v>
      </c>
      <c r="AI88" s="145" t="s">
        <v>528</v>
      </c>
      <c r="AJ88" s="145" t="s">
        <v>528</v>
      </c>
      <c r="AK88" s="145" t="s">
        <v>538</v>
      </c>
      <c r="AL88" s="139" t="s">
        <v>533</v>
      </c>
      <c r="AM88" s="139" t="s">
        <v>533</v>
      </c>
      <c r="AN88" s="139" t="s">
        <v>541</v>
      </c>
      <c r="AO88" s="139" t="s">
        <v>531</v>
      </c>
      <c r="AP88" s="146" t="s">
        <v>525</v>
      </c>
      <c r="AQ88" s="139" t="s">
        <v>525</v>
      </c>
      <c r="AR88" s="147" t="s">
        <v>525</v>
      </c>
      <c r="AS88"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88" s="149" t="s">
        <v>160</v>
      </c>
      <c r="AU88" s="37" t="s">
        <v>67</v>
      </c>
      <c r="AV88" s="139" t="s">
        <v>67</v>
      </c>
      <c r="AW88" s="150" t="s">
        <v>534</v>
      </c>
      <c r="AX88" s="139" t="s">
        <v>67</v>
      </c>
      <c r="AY88" s="241" t="str">
        <f>IF(ISNONTEXT(VLOOKUP(ProgrammeData[[#This Row],[Student Reference]],Comments!$B$7:$C$5995,2,0)),"",VLOOKUP(ProgrammeData[[#This Row],[Student Reference]],Comments!$B$7:$C$5995,2,0))</f>
        <v/>
      </c>
    </row>
    <row r="89" spans="1:51" x14ac:dyDescent="0.4">
      <c r="A89" s="76" t="s">
        <v>860</v>
      </c>
      <c r="B89" s="77">
        <v>19</v>
      </c>
      <c r="C89" s="139" t="s">
        <v>775</v>
      </c>
      <c r="D89" s="140" t="s">
        <v>525</v>
      </c>
      <c r="E89" s="140" t="s">
        <v>776</v>
      </c>
      <c r="F89" s="76" t="s">
        <v>67</v>
      </c>
      <c r="G89" s="76" t="s">
        <v>67</v>
      </c>
      <c r="H89" s="76" t="s">
        <v>67</v>
      </c>
      <c r="I89" s="76" t="s">
        <v>160</v>
      </c>
      <c r="J89" s="37" t="s">
        <v>526</v>
      </c>
      <c r="K89" s="37" t="s">
        <v>143</v>
      </c>
      <c r="L89" s="139" t="s">
        <v>124</v>
      </c>
      <c r="M89" s="37" t="s">
        <v>331</v>
      </c>
      <c r="N89" s="37">
        <v>423</v>
      </c>
      <c r="O89" s="37">
        <v>165</v>
      </c>
      <c r="P89" s="37">
        <f>ProgrammeData[[#This Row],[Qualification Hours]]+ProgrammeData[[#This Row],[Non-Qualification Hours]]</f>
        <v>588</v>
      </c>
      <c r="Q8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89" s="142">
        <f>ROUND(IF(ProgrammeData[[#This Row],[Funding Band]]="Band 1",ProgrammeData[[#This Row],[Total Hours]]/600,1),7)</f>
        <v>1</v>
      </c>
      <c r="S89" s="76">
        <f>IF(ProgrammeData[[#This Row],[Funding Band]]="Band 5",600,IF(ProgrammeData[[#This Row],[Funding Band]]="Band 4a",495,IF(ProgrammeData[[#This Row],[Funding Band]]="Band 4b",495,IF(ProgrammeData[[#This Row],[Funding Band]]="Band 3",405,IF(ProgrammeData[[#This Row],[Funding Band]]="Band 2",320,ProgrammeData[[#This Row],[Total Hours]])))))</f>
        <v>495</v>
      </c>
      <c r="T89" s="139" t="s">
        <v>192</v>
      </c>
      <c r="U89" s="139">
        <v>9.1</v>
      </c>
      <c r="V89" s="139" t="s">
        <v>777</v>
      </c>
      <c r="W89" s="76" t="s">
        <v>160</v>
      </c>
      <c r="X89" s="37" t="s">
        <v>532</v>
      </c>
      <c r="Y8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89" s="139">
        <f>ProgrammeData[[#This Row],[Weighting Multiplier]]*ProgrammeData[[#This Row],[Cost Weighting Factor Value]]</f>
        <v>594</v>
      </c>
      <c r="AA89" s="143">
        <v>1</v>
      </c>
      <c r="AB89" s="144">
        <f>ProgrammeData[[#This Row],[Weighting Multiplier]]*ProgrammeData[[#This Row],[Uplift Factor]]</f>
        <v>495</v>
      </c>
      <c r="AC89" s="37">
        <v>0</v>
      </c>
      <c r="AD89" s="37">
        <v>0</v>
      </c>
      <c r="AE89" s="37">
        <f>ProgrammeData[[#This Row],[English Instance]]+ProgrammeData[[#This Row],[Maths Instance]]</f>
        <v>0</v>
      </c>
      <c r="AF89" s="145" t="s">
        <v>528</v>
      </c>
      <c r="AG89" s="145" t="s">
        <v>528</v>
      </c>
      <c r="AH89" s="145" t="s">
        <v>538</v>
      </c>
      <c r="AI89" s="145" t="s">
        <v>528</v>
      </c>
      <c r="AJ89" s="145" t="s">
        <v>528</v>
      </c>
      <c r="AK89" s="145" t="s">
        <v>538</v>
      </c>
      <c r="AL89" s="139" t="s">
        <v>533</v>
      </c>
      <c r="AM89" s="139" t="s">
        <v>533</v>
      </c>
      <c r="AN89" s="139" t="s">
        <v>541</v>
      </c>
      <c r="AO89" s="139" t="s">
        <v>531</v>
      </c>
      <c r="AP89" s="146" t="s">
        <v>525</v>
      </c>
      <c r="AQ89" s="139" t="s">
        <v>525</v>
      </c>
      <c r="AR89" s="147" t="s">
        <v>525</v>
      </c>
      <c r="AS89"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89" s="149" t="s">
        <v>160</v>
      </c>
      <c r="AU89" s="37" t="s">
        <v>67</v>
      </c>
      <c r="AV89" s="139" t="s">
        <v>67</v>
      </c>
      <c r="AW89" s="150" t="s">
        <v>534</v>
      </c>
      <c r="AX89" s="139" t="s">
        <v>67</v>
      </c>
      <c r="AY89" s="241" t="str">
        <f>IF(ISNONTEXT(VLOOKUP(ProgrammeData[[#This Row],[Student Reference]],Comments!$B$7:$C$5995,2,0)),"",VLOOKUP(ProgrammeData[[#This Row],[Student Reference]],Comments!$B$7:$C$5995,2,0))</f>
        <v/>
      </c>
    </row>
    <row r="90" spans="1:51" x14ac:dyDescent="0.4">
      <c r="A90" s="76" t="s">
        <v>861</v>
      </c>
      <c r="B90" s="77">
        <v>19</v>
      </c>
      <c r="C90" s="139" t="s">
        <v>775</v>
      </c>
      <c r="D90" s="140" t="s">
        <v>548</v>
      </c>
      <c r="E90" s="140" t="s">
        <v>776</v>
      </c>
      <c r="F90" s="76" t="s">
        <v>67</v>
      </c>
      <c r="G90" s="76" t="s">
        <v>67</v>
      </c>
      <c r="H90" s="76" t="s">
        <v>67</v>
      </c>
      <c r="I90" s="76" t="s">
        <v>67</v>
      </c>
      <c r="J90" s="37" t="s">
        <v>535</v>
      </c>
      <c r="K90" s="37" t="s">
        <v>288</v>
      </c>
      <c r="L90" s="139" t="s">
        <v>69</v>
      </c>
      <c r="M90" s="37" t="s">
        <v>289</v>
      </c>
      <c r="N90" s="37">
        <v>0</v>
      </c>
      <c r="O90" s="37">
        <v>0</v>
      </c>
      <c r="P90" s="37">
        <f>ProgrammeData[[#This Row],[Qualification Hours]]+ProgrammeData[[#This Row],[Non-Qualification Hours]]</f>
        <v>0</v>
      </c>
      <c r="Q9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90" s="142">
        <f>ROUND(IF(ProgrammeData[[#This Row],[Funding Band]]="Band 1",ProgrammeData[[#This Row],[Total Hours]]/600,1),7)</f>
        <v>0</v>
      </c>
      <c r="S90" s="76">
        <f>IF(ProgrammeData[[#This Row],[Funding Band]]="Band 5",600,IF(ProgrammeData[[#This Row],[Funding Band]]="Band 4a",495,IF(ProgrammeData[[#This Row],[Funding Band]]="Band 4b",495,IF(ProgrammeData[[#This Row],[Funding Band]]="Band 3",405,IF(ProgrammeData[[#This Row],[Funding Band]]="Band 2",320,ProgrammeData[[#This Row],[Total Hours]])))))</f>
        <v>0</v>
      </c>
      <c r="T90" s="139" t="s">
        <v>535</v>
      </c>
      <c r="U90" s="139">
        <v>2.2000000000000002</v>
      </c>
      <c r="V90" s="139" t="s">
        <v>777</v>
      </c>
      <c r="W90" s="76" t="s">
        <v>67</v>
      </c>
      <c r="X90" s="37" t="s">
        <v>536</v>
      </c>
      <c r="Y9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90" s="139">
        <f>ProgrammeData[[#This Row],[Weighting Multiplier]]*ProgrammeData[[#This Row],[Cost Weighting Factor Value]]</f>
        <v>0</v>
      </c>
      <c r="AA90" s="143">
        <v>1.1164000000000001</v>
      </c>
      <c r="AB90" s="144">
        <f>ProgrammeData[[#This Row],[Weighting Multiplier]]*ProgrammeData[[#This Row],[Uplift Factor]]</f>
        <v>0</v>
      </c>
      <c r="AC90" s="37">
        <v>0</v>
      </c>
      <c r="AD90" s="37">
        <v>0</v>
      </c>
      <c r="AE90" s="37">
        <f>ProgrammeData[[#This Row],[English Instance]]+ProgrammeData[[#This Row],[Maths Instance]]</f>
        <v>0</v>
      </c>
      <c r="AF90" s="145" t="s">
        <v>528</v>
      </c>
      <c r="AG90" s="145" t="s">
        <v>528</v>
      </c>
      <c r="AH90" s="145" t="s">
        <v>529</v>
      </c>
      <c r="AI90" s="145" t="s">
        <v>528</v>
      </c>
      <c r="AJ90" s="145" t="s">
        <v>528</v>
      </c>
      <c r="AK90" s="145" t="s">
        <v>529</v>
      </c>
      <c r="AL90" s="139" t="s">
        <v>539</v>
      </c>
      <c r="AM90" s="139" t="s">
        <v>539</v>
      </c>
      <c r="AN90" s="139" t="s">
        <v>541</v>
      </c>
      <c r="AO90" s="139">
        <v>0.8</v>
      </c>
      <c r="AP90" s="146">
        <v>0</v>
      </c>
      <c r="AQ90" s="139">
        <v>0</v>
      </c>
      <c r="AR90" s="147" t="s">
        <v>67</v>
      </c>
      <c r="AS90"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90" s="149" t="s">
        <v>160</v>
      </c>
      <c r="AU90" s="37" t="s">
        <v>67</v>
      </c>
      <c r="AV90" s="139" t="s">
        <v>67</v>
      </c>
      <c r="AW90" s="150" t="s">
        <v>534</v>
      </c>
      <c r="AX90" s="139" t="s">
        <v>67</v>
      </c>
      <c r="AY90" s="241" t="str">
        <f>IF(ISNONTEXT(VLOOKUP(ProgrammeData[[#This Row],[Student Reference]],Comments!$B$7:$C$5995,2,0)),"",VLOOKUP(ProgrammeData[[#This Row],[Student Reference]],Comments!$B$7:$C$5995,2,0))</f>
        <v/>
      </c>
    </row>
    <row r="91" spans="1:51" x14ac:dyDescent="0.4">
      <c r="A91" s="76" t="s">
        <v>862</v>
      </c>
      <c r="B91" s="77">
        <v>19</v>
      </c>
      <c r="C91" s="139" t="s">
        <v>775</v>
      </c>
      <c r="D91" s="140" t="s">
        <v>525</v>
      </c>
      <c r="E91" s="140" t="s">
        <v>776</v>
      </c>
      <c r="F91" s="76" t="s">
        <v>67</v>
      </c>
      <c r="G91" s="76" t="s">
        <v>67</v>
      </c>
      <c r="H91" s="76" t="s">
        <v>67</v>
      </c>
      <c r="I91" s="76" t="s">
        <v>160</v>
      </c>
      <c r="J91" s="37" t="s">
        <v>526</v>
      </c>
      <c r="K91" s="37" t="s">
        <v>143</v>
      </c>
      <c r="L91" s="139" t="s">
        <v>254</v>
      </c>
      <c r="M91" s="37" t="s">
        <v>254</v>
      </c>
      <c r="N91" s="37">
        <v>614</v>
      </c>
      <c r="O91" s="37">
        <v>129</v>
      </c>
      <c r="P91" s="37">
        <f>ProgrammeData[[#This Row],[Qualification Hours]]+ProgrammeData[[#This Row],[Non-Qualification Hours]]</f>
        <v>743</v>
      </c>
      <c r="Q9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91" s="142">
        <f>ROUND(IF(ProgrammeData[[#This Row],[Funding Band]]="Band 1",ProgrammeData[[#This Row],[Total Hours]]/600,1),7)</f>
        <v>1</v>
      </c>
      <c r="S91" s="76">
        <f>IF(ProgrammeData[[#This Row],[Funding Band]]="Band 5",600,IF(ProgrammeData[[#This Row],[Funding Band]]="Band 4a",495,IF(ProgrammeData[[#This Row],[Funding Band]]="Band 4b",495,IF(ProgrammeData[[#This Row],[Funding Band]]="Band 3",405,IF(ProgrammeData[[#This Row],[Funding Band]]="Band 2",320,ProgrammeData[[#This Row],[Total Hours]])))))</f>
        <v>495</v>
      </c>
      <c r="T91" s="139" t="s">
        <v>177</v>
      </c>
      <c r="U91" s="139">
        <v>1.5</v>
      </c>
      <c r="V91" s="139" t="s">
        <v>777</v>
      </c>
      <c r="W91" s="76" t="s">
        <v>160</v>
      </c>
      <c r="X91" s="37" t="s">
        <v>536</v>
      </c>
      <c r="Y9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91" s="139">
        <f>ProgrammeData[[#This Row],[Weighting Multiplier]]*ProgrammeData[[#This Row],[Cost Weighting Factor Value]]</f>
        <v>495</v>
      </c>
      <c r="AA91" s="143">
        <v>1</v>
      </c>
      <c r="AB91" s="144">
        <f>ProgrammeData[[#This Row],[Weighting Multiplier]]*ProgrammeData[[#This Row],[Uplift Factor]]</f>
        <v>495</v>
      </c>
      <c r="AC91" s="37">
        <v>1</v>
      </c>
      <c r="AD91" s="37">
        <v>1</v>
      </c>
      <c r="AE91" s="37">
        <f>ProgrammeData[[#This Row],[English Instance]]+ProgrammeData[[#This Row],[Maths Instance]]</f>
        <v>2</v>
      </c>
      <c r="AF91" s="145" t="s">
        <v>528</v>
      </c>
      <c r="AG91" s="145" t="s">
        <v>528</v>
      </c>
      <c r="AH91" s="145" t="s">
        <v>538</v>
      </c>
      <c r="AI91" s="145" t="s">
        <v>528</v>
      </c>
      <c r="AJ91" s="145" t="s">
        <v>528</v>
      </c>
      <c r="AK91" s="145" t="s">
        <v>538</v>
      </c>
      <c r="AL91" s="139" t="s">
        <v>530</v>
      </c>
      <c r="AM91" s="139" t="s">
        <v>530</v>
      </c>
      <c r="AN91" s="139" t="s">
        <v>541</v>
      </c>
      <c r="AO91" s="139" t="s">
        <v>531</v>
      </c>
      <c r="AP91" s="146" t="s">
        <v>525</v>
      </c>
      <c r="AQ91" s="139" t="s">
        <v>525</v>
      </c>
      <c r="AR91" s="147" t="s">
        <v>525</v>
      </c>
      <c r="AS91"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91" s="149" t="s">
        <v>160</v>
      </c>
      <c r="AU91" s="37" t="s">
        <v>67</v>
      </c>
      <c r="AV91" s="139" t="s">
        <v>160</v>
      </c>
      <c r="AW91" s="150">
        <v>0</v>
      </c>
      <c r="AX91" s="139" t="s">
        <v>67</v>
      </c>
      <c r="AY91" s="241" t="str">
        <f>IF(ISNONTEXT(VLOOKUP(ProgrammeData[[#This Row],[Student Reference]],Comments!$B$7:$C$5995,2,0)),"",VLOOKUP(ProgrammeData[[#This Row],[Student Reference]],Comments!$B$7:$C$5995,2,0))</f>
        <v/>
      </c>
    </row>
    <row r="92" spans="1:51" x14ac:dyDescent="0.4">
      <c r="A92" s="76" t="s">
        <v>863</v>
      </c>
      <c r="B92" s="77">
        <v>19</v>
      </c>
      <c r="C92" s="139" t="s">
        <v>775</v>
      </c>
      <c r="D92" s="140" t="s">
        <v>525</v>
      </c>
      <c r="E92" s="140" t="s">
        <v>776</v>
      </c>
      <c r="F92" s="76" t="s">
        <v>67</v>
      </c>
      <c r="G92" s="76" t="s">
        <v>67</v>
      </c>
      <c r="H92" s="76" t="s">
        <v>67</v>
      </c>
      <c r="I92" s="76" t="s">
        <v>160</v>
      </c>
      <c r="J92" s="37" t="s">
        <v>526</v>
      </c>
      <c r="K92" s="37" t="s">
        <v>143</v>
      </c>
      <c r="L92" s="139" t="s">
        <v>69</v>
      </c>
      <c r="M92" s="37" t="s">
        <v>102</v>
      </c>
      <c r="N92" s="37">
        <v>536</v>
      </c>
      <c r="O92" s="37">
        <v>84</v>
      </c>
      <c r="P92" s="37">
        <f>ProgrammeData[[#This Row],[Qualification Hours]]+ProgrammeData[[#This Row],[Non-Qualification Hours]]</f>
        <v>620</v>
      </c>
      <c r="Q9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92" s="142">
        <f>ROUND(IF(ProgrammeData[[#This Row],[Funding Band]]="Band 1",ProgrammeData[[#This Row],[Total Hours]]/600,1),7)</f>
        <v>1</v>
      </c>
      <c r="S92" s="76">
        <f>IF(ProgrammeData[[#This Row],[Funding Band]]="Band 5",600,IF(ProgrammeData[[#This Row],[Funding Band]]="Band 4a",495,IF(ProgrammeData[[#This Row],[Funding Band]]="Band 4b",495,IF(ProgrammeData[[#This Row],[Funding Band]]="Band 3",405,IF(ProgrammeData[[#This Row],[Funding Band]]="Band 2",320,ProgrammeData[[#This Row],[Total Hours]])))))</f>
        <v>495</v>
      </c>
      <c r="T92" s="139" t="s">
        <v>241</v>
      </c>
      <c r="U92" s="139">
        <v>9.1999999999999993</v>
      </c>
      <c r="V92" s="139" t="s">
        <v>777</v>
      </c>
      <c r="W92" s="76" t="s">
        <v>160</v>
      </c>
      <c r="X92" s="37" t="s">
        <v>532</v>
      </c>
      <c r="Y9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92" s="139">
        <f>ProgrammeData[[#This Row],[Weighting Multiplier]]*ProgrammeData[[#This Row],[Cost Weighting Factor Value]]</f>
        <v>594</v>
      </c>
      <c r="AA92" s="143">
        <v>1</v>
      </c>
      <c r="AB92" s="144">
        <f>ProgrammeData[[#This Row],[Weighting Multiplier]]*ProgrammeData[[#This Row],[Uplift Factor]]</f>
        <v>495</v>
      </c>
      <c r="AC92" s="37">
        <v>1</v>
      </c>
      <c r="AD92" s="37">
        <v>1</v>
      </c>
      <c r="AE92" s="37">
        <f>ProgrammeData[[#This Row],[English Instance]]+ProgrammeData[[#This Row],[Maths Instance]]</f>
        <v>2</v>
      </c>
      <c r="AF92" s="145" t="s">
        <v>528</v>
      </c>
      <c r="AG92" s="145" t="s">
        <v>528</v>
      </c>
      <c r="AH92" s="145" t="s">
        <v>538</v>
      </c>
      <c r="AI92" s="145" t="s">
        <v>528</v>
      </c>
      <c r="AJ92" s="145" t="s">
        <v>528</v>
      </c>
      <c r="AK92" s="145" t="s">
        <v>538</v>
      </c>
      <c r="AL92" s="139" t="s">
        <v>530</v>
      </c>
      <c r="AM92" s="139" t="s">
        <v>530</v>
      </c>
      <c r="AN92" s="139" t="s">
        <v>541</v>
      </c>
      <c r="AO92" s="139" t="s">
        <v>531</v>
      </c>
      <c r="AP92" s="146" t="s">
        <v>525</v>
      </c>
      <c r="AQ92" s="139" t="s">
        <v>525</v>
      </c>
      <c r="AR92" s="147" t="s">
        <v>525</v>
      </c>
      <c r="AS92"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92" s="149" t="s">
        <v>160</v>
      </c>
      <c r="AU92" s="37" t="s">
        <v>67</v>
      </c>
      <c r="AV92" s="139" t="s">
        <v>67</v>
      </c>
      <c r="AW92" s="150" t="s">
        <v>534</v>
      </c>
      <c r="AX92" s="139" t="s">
        <v>67</v>
      </c>
      <c r="AY92" s="241" t="str">
        <f>IF(ISNONTEXT(VLOOKUP(ProgrammeData[[#This Row],[Student Reference]],Comments!$B$7:$C$5995,2,0)),"",VLOOKUP(ProgrammeData[[#This Row],[Student Reference]],Comments!$B$7:$C$5995,2,0))</f>
        <v/>
      </c>
    </row>
    <row r="93" spans="1:51" x14ac:dyDescent="0.4">
      <c r="A93" s="76" t="s">
        <v>864</v>
      </c>
      <c r="B93" s="77">
        <v>19</v>
      </c>
      <c r="C93" s="139" t="s">
        <v>775</v>
      </c>
      <c r="D93" s="140" t="s">
        <v>525</v>
      </c>
      <c r="E93" s="140" t="s">
        <v>776</v>
      </c>
      <c r="F93" s="76" t="s">
        <v>67</v>
      </c>
      <c r="G93" s="76" t="s">
        <v>67</v>
      </c>
      <c r="H93" s="76" t="s">
        <v>160</v>
      </c>
      <c r="I93" s="76" t="s">
        <v>160</v>
      </c>
      <c r="J93" s="37" t="s">
        <v>526</v>
      </c>
      <c r="K93" s="37" t="s">
        <v>90</v>
      </c>
      <c r="L93" s="139" t="s">
        <v>69</v>
      </c>
      <c r="M93" s="37" t="s">
        <v>69</v>
      </c>
      <c r="N93" s="37">
        <v>599</v>
      </c>
      <c r="O93" s="37">
        <v>149</v>
      </c>
      <c r="P93" s="37">
        <f>ProgrammeData[[#This Row],[Qualification Hours]]+ProgrammeData[[#This Row],[Non-Qualification Hours]]</f>
        <v>748</v>
      </c>
      <c r="Q9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93" s="142">
        <f>ROUND(IF(ProgrammeData[[#This Row],[Funding Band]]="Band 1",ProgrammeData[[#This Row],[Total Hours]]/600,1),7)</f>
        <v>1</v>
      </c>
      <c r="S93" s="76">
        <f>IF(ProgrammeData[[#This Row],[Funding Band]]="Band 5",600,IF(ProgrammeData[[#This Row],[Funding Band]]="Band 4a",495,IF(ProgrammeData[[#This Row],[Funding Band]]="Band 4b",495,IF(ProgrammeData[[#This Row],[Funding Band]]="Band 3",405,IF(ProgrammeData[[#This Row],[Funding Band]]="Band 2",320,ProgrammeData[[#This Row],[Total Hours]])))))</f>
        <v>600</v>
      </c>
      <c r="T93" s="139" t="s">
        <v>199</v>
      </c>
      <c r="U93" s="139">
        <v>3.3</v>
      </c>
      <c r="V93" s="139" t="s">
        <v>777</v>
      </c>
      <c r="W93" s="76" t="s">
        <v>160</v>
      </c>
      <c r="X93" s="37" t="s">
        <v>540</v>
      </c>
      <c r="Y9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93" s="139">
        <f>ProgrammeData[[#This Row],[Weighting Multiplier]]*ProgrammeData[[#This Row],[Cost Weighting Factor Value]]</f>
        <v>1050</v>
      </c>
      <c r="AA93" s="143">
        <v>1</v>
      </c>
      <c r="AB93" s="144">
        <f>ProgrammeData[[#This Row],[Weighting Multiplier]]*ProgrammeData[[#This Row],[Uplift Factor]]</f>
        <v>600</v>
      </c>
      <c r="AC93" s="37">
        <v>1</v>
      </c>
      <c r="AD93" s="37">
        <v>1</v>
      </c>
      <c r="AE93" s="37">
        <f>ProgrammeData[[#This Row],[English Instance]]+ProgrammeData[[#This Row],[Maths Instance]]</f>
        <v>2</v>
      </c>
      <c r="AF93" s="145" t="s">
        <v>528</v>
      </c>
      <c r="AG93" s="145" t="s">
        <v>528</v>
      </c>
      <c r="AH93" s="145" t="s">
        <v>529</v>
      </c>
      <c r="AI93" s="145" t="s">
        <v>528</v>
      </c>
      <c r="AJ93" s="145" t="s">
        <v>528</v>
      </c>
      <c r="AK93" s="145" t="s">
        <v>529</v>
      </c>
      <c r="AL93" s="139" t="s">
        <v>530</v>
      </c>
      <c r="AM93" s="139" t="s">
        <v>530</v>
      </c>
      <c r="AN93" s="139" t="s">
        <v>160</v>
      </c>
      <c r="AO93" s="139" t="s">
        <v>531</v>
      </c>
      <c r="AP93" s="146" t="s">
        <v>525</v>
      </c>
      <c r="AQ93" s="139" t="s">
        <v>525</v>
      </c>
      <c r="AR93" s="147" t="s">
        <v>525</v>
      </c>
      <c r="AS93"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93" s="149" t="s">
        <v>160</v>
      </c>
      <c r="AU93" s="37" t="s">
        <v>67</v>
      </c>
      <c r="AV93" s="139" t="s">
        <v>160</v>
      </c>
      <c r="AW93" s="150">
        <v>0</v>
      </c>
      <c r="AX93" s="139" t="s">
        <v>67</v>
      </c>
      <c r="AY93" s="241" t="str">
        <f>IF(ISNONTEXT(VLOOKUP(ProgrammeData[[#This Row],[Student Reference]],Comments!$B$7:$C$5995,2,0)),"",VLOOKUP(ProgrammeData[[#This Row],[Student Reference]],Comments!$B$7:$C$5995,2,0))</f>
        <v/>
      </c>
    </row>
    <row r="94" spans="1:51" x14ac:dyDescent="0.4">
      <c r="A94" s="76" t="s">
        <v>865</v>
      </c>
      <c r="B94" s="77">
        <v>19</v>
      </c>
      <c r="C94" s="139" t="s">
        <v>775</v>
      </c>
      <c r="D94" s="140" t="s">
        <v>525</v>
      </c>
      <c r="E94" s="140" t="s">
        <v>776</v>
      </c>
      <c r="F94" s="76" t="s">
        <v>67</v>
      </c>
      <c r="G94" s="76" t="s">
        <v>67</v>
      </c>
      <c r="H94" s="76" t="s">
        <v>67</v>
      </c>
      <c r="I94" s="76" t="s">
        <v>160</v>
      </c>
      <c r="J94" s="37" t="s">
        <v>526</v>
      </c>
      <c r="K94" s="37" t="s">
        <v>143</v>
      </c>
      <c r="L94" s="139" t="s">
        <v>69</v>
      </c>
      <c r="M94" s="37" t="s">
        <v>69</v>
      </c>
      <c r="N94" s="37">
        <v>473</v>
      </c>
      <c r="O94" s="37">
        <v>137</v>
      </c>
      <c r="P94" s="37">
        <f>ProgrammeData[[#This Row],[Qualification Hours]]+ProgrammeData[[#This Row],[Non-Qualification Hours]]</f>
        <v>610</v>
      </c>
      <c r="Q9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94" s="142">
        <f>ROUND(IF(ProgrammeData[[#This Row],[Funding Band]]="Band 1",ProgrammeData[[#This Row],[Total Hours]]/600,1),7)</f>
        <v>1</v>
      </c>
      <c r="S94" s="76">
        <f>IF(ProgrammeData[[#This Row],[Funding Band]]="Band 5",600,IF(ProgrammeData[[#This Row],[Funding Band]]="Band 4a",495,IF(ProgrammeData[[#This Row],[Funding Band]]="Band 4b",495,IF(ProgrammeData[[#This Row],[Funding Band]]="Band 3",405,IF(ProgrammeData[[#This Row],[Funding Band]]="Band 2",320,ProgrammeData[[#This Row],[Total Hours]])))))</f>
        <v>495</v>
      </c>
      <c r="T94" s="139" t="s">
        <v>333</v>
      </c>
      <c r="U94" s="139">
        <v>9.3000000000000007</v>
      </c>
      <c r="V94" s="139" t="s">
        <v>777</v>
      </c>
      <c r="W94" s="76" t="s">
        <v>160</v>
      </c>
      <c r="X94" s="37" t="s">
        <v>536</v>
      </c>
      <c r="Y9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94" s="139">
        <f>ProgrammeData[[#This Row],[Weighting Multiplier]]*ProgrammeData[[#This Row],[Cost Weighting Factor Value]]</f>
        <v>495</v>
      </c>
      <c r="AA94" s="143">
        <v>1</v>
      </c>
      <c r="AB94" s="144">
        <f>ProgrammeData[[#This Row],[Weighting Multiplier]]*ProgrammeData[[#This Row],[Uplift Factor]]</f>
        <v>495</v>
      </c>
      <c r="AC94" s="37">
        <v>0</v>
      </c>
      <c r="AD94" s="37">
        <v>1</v>
      </c>
      <c r="AE94" s="37">
        <f>ProgrammeData[[#This Row],[English Instance]]+ProgrammeData[[#This Row],[Maths Instance]]</f>
        <v>1</v>
      </c>
      <c r="AF94" s="145" t="s">
        <v>528</v>
      </c>
      <c r="AG94" s="145" t="s">
        <v>528</v>
      </c>
      <c r="AH94" s="145" t="s">
        <v>538</v>
      </c>
      <c r="AI94" s="145" t="s">
        <v>528</v>
      </c>
      <c r="AJ94" s="145" t="s">
        <v>528</v>
      </c>
      <c r="AK94" s="145" t="s">
        <v>538</v>
      </c>
      <c r="AL94" s="139" t="s">
        <v>533</v>
      </c>
      <c r="AM94" s="139" t="s">
        <v>530</v>
      </c>
      <c r="AN94" s="139" t="s">
        <v>541</v>
      </c>
      <c r="AO94" s="139" t="s">
        <v>531</v>
      </c>
      <c r="AP94" s="146" t="s">
        <v>525</v>
      </c>
      <c r="AQ94" s="139" t="s">
        <v>525</v>
      </c>
      <c r="AR94" s="147" t="s">
        <v>525</v>
      </c>
      <c r="AS94"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94" s="149" t="s">
        <v>160</v>
      </c>
      <c r="AU94" s="37" t="s">
        <v>67</v>
      </c>
      <c r="AV94" s="139" t="s">
        <v>160</v>
      </c>
      <c r="AW94" s="150">
        <v>0</v>
      </c>
      <c r="AX94" s="139" t="s">
        <v>67</v>
      </c>
      <c r="AY94" s="241" t="str">
        <f>IF(ISNONTEXT(VLOOKUP(ProgrammeData[[#This Row],[Student Reference]],Comments!$B$7:$C$5995,2,0)),"",VLOOKUP(ProgrammeData[[#This Row],[Student Reference]],Comments!$B$7:$C$5995,2,0))</f>
        <v/>
      </c>
    </row>
    <row r="95" spans="1:51" x14ac:dyDescent="0.4">
      <c r="A95" s="76" t="s">
        <v>866</v>
      </c>
      <c r="B95" s="77">
        <v>20</v>
      </c>
      <c r="C95" s="139" t="s">
        <v>775</v>
      </c>
      <c r="D95" s="140" t="s">
        <v>537</v>
      </c>
      <c r="E95" s="140" t="s">
        <v>776</v>
      </c>
      <c r="F95" s="76" t="s">
        <v>67</v>
      </c>
      <c r="G95" s="76" t="s">
        <v>67</v>
      </c>
      <c r="H95" s="76" t="s">
        <v>160</v>
      </c>
      <c r="I95" s="76" t="s">
        <v>160</v>
      </c>
      <c r="J95" s="37" t="s">
        <v>526</v>
      </c>
      <c r="K95" s="37" t="s">
        <v>90</v>
      </c>
      <c r="L95" s="139" t="s">
        <v>107</v>
      </c>
      <c r="N95" s="37">
        <v>521</v>
      </c>
      <c r="O95" s="37">
        <v>130</v>
      </c>
      <c r="P95" s="37">
        <f>ProgrammeData[[#This Row],[Qualification Hours]]+ProgrammeData[[#This Row],[Non-Qualification Hours]]</f>
        <v>651</v>
      </c>
      <c r="Q9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95" s="142">
        <f>ROUND(IF(ProgrammeData[[#This Row],[Funding Band]]="Band 1",ProgrammeData[[#This Row],[Total Hours]]/600,1),7)</f>
        <v>1</v>
      </c>
      <c r="S95" s="76">
        <f>IF(ProgrammeData[[#This Row],[Funding Band]]="Band 5",600,IF(ProgrammeData[[#This Row],[Funding Band]]="Band 4a",495,IF(ProgrammeData[[#This Row],[Funding Band]]="Band 4b",495,IF(ProgrammeData[[#This Row],[Funding Band]]="Band 3",405,IF(ProgrammeData[[#This Row],[Funding Band]]="Band 2",320,ProgrammeData[[#This Row],[Total Hours]])))))</f>
        <v>600</v>
      </c>
      <c r="T95" s="139" t="s">
        <v>158</v>
      </c>
      <c r="U95" s="139">
        <v>6.1</v>
      </c>
      <c r="V95" s="139" t="s">
        <v>777</v>
      </c>
      <c r="W95" s="76" t="s">
        <v>160</v>
      </c>
      <c r="X95" s="37" t="s">
        <v>532</v>
      </c>
      <c r="Y9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95" s="139">
        <f>ProgrammeData[[#This Row],[Weighting Multiplier]]*ProgrammeData[[#This Row],[Cost Weighting Factor Value]]</f>
        <v>720</v>
      </c>
      <c r="AA95" s="143">
        <v>1</v>
      </c>
      <c r="AB95" s="144">
        <f>ProgrammeData[[#This Row],[Weighting Multiplier]]*ProgrammeData[[#This Row],[Uplift Factor]]</f>
        <v>600</v>
      </c>
      <c r="AC95" s="37">
        <v>0</v>
      </c>
      <c r="AD95" s="37">
        <v>1</v>
      </c>
      <c r="AE95" s="37">
        <f>ProgrammeData[[#This Row],[English Instance]]+ProgrammeData[[#This Row],[Maths Instance]]</f>
        <v>1</v>
      </c>
      <c r="AF95" s="145" t="s">
        <v>528</v>
      </c>
      <c r="AG95" s="145" t="s">
        <v>528</v>
      </c>
      <c r="AH95" s="145" t="s">
        <v>529</v>
      </c>
      <c r="AI95" s="145">
        <v>0</v>
      </c>
      <c r="AJ95" s="145">
        <v>1</v>
      </c>
      <c r="AK95" s="145">
        <v>1</v>
      </c>
      <c r="AL95" s="139" t="s">
        <v>533</v>
      </c>
      <c r="AM95" s="139" t="s">
        <v>530</v>
      </c>
      <c r="AN95" s="139" t="s">
        <v>160</v>
      </c>
      <c r="AO95" s="139" t="s">
        <v>531</v>
      </c>
      <c r="AP95" s="146">
        <v>0.5</v>
      </c>
      <c r="AQ95" s="139">
        <v>0.33300000000000002</v>
      </c>
      <c r="AR95" s="147" t="s">
        <v>67</v>
      </c>
      <c r="AS95"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0.83299999999999996</v>
      </c>
      <c r="AT95" s="149" t="s">
        <v>160</v>
      </c>
      <c r="AU95" s="37" t="s">
        <v>67</v>
      </c>
      <c r="AV95" s="139" t="s">
        <v>160</v>
      </c>
      <c r="AW95" s="150">
        <v>1</v>
      </c>
      <c r="AX95" s="139" t="s">
        <v>160</v>
      </c>
      <c r="AY95" s="241" t="str">
        <f>IF(ISNONTEXT(VLOOKUP(ProgrammeData[[#This Row],[Student Reference]],Comments!$B$7:$C$5995,2,0)),"",VLOOKUP(ProgrammeData[[#This Row],[Student Reference]],Comments!$B$7:$C$5995,2,0))</f>
        <v/>
      </c>
    </row>
    <row r="96" spans="1:51" x14ac:dyDescent="0.4">
      <c r="A96" s="76" t="s">
        <v>867</v>
      </c>
      <c r="B96" s="77">
        <v>19</v>
      </c>
      <c r="C96" s="139" t="s">
        <v>775</v>
      </c>
      <c r="D96" s="140" t="s">
        <v>525</v>
      </c>
      <c r="E96" s="140" t="s">
        <v>776</v>
      </c>
      <c r="F96" s="76" t="s">
        <v>67</v>
      </c>
      <c r="G96" s="76" t="s">
        <v>67</v>
      </c>
      <c r="H96" s="76" t="s">
        <v>67</v>
      </c>
      <c r="I96" s="76" t="s">
        <v>160</v>
      </c>
      <c r="J96" s="37" t="s">
        <v>526</v>
      </c>
      <c r="K96" s="37" t="s">
        <v>143</v>
      </c>
      <c r="L96" s="139" t="s">
        <v>69</v>
      </c>
      <c r="M96" s="37" t="s">
        <v>148</v>
      </c>
      <c r="N96" s="37">
        <v>498</v>
      </c>
      <c r="O96" s="37">
        <v>93</v>
      </c>
      <c r="P96" s="37">
        <f>ProgrammeData[[#This Row],[Qualification Hours]]+ProgrammeData[[#This Row],[Non-Qualification Hours]]</f>
        <v>591</v>
      </c>
      <c r="Q9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96" s="142">
        <f>ROUND(IF(ProgrammeData[[#This Row],[Funding Band]]="Band 1",ProgrammeData[[#This Row],[Total Hours]]/600,1),7)</f>
        <v>1</v>
      </c>
      <c r="S96" s="76">
        <f>IF(ProgrammeData[[#This Row],[Funding Band]]="Band 5",600,IF(ProgrammeData[[#This Row],[Funding Band]]="Band 4a",495,IF(ProgrammeData[[#This Row],[Funding Band]]="Band 4b",495,IF(ProgrammeData[[#This Row],[Funding Band]]="Band 3",405,IF(ProgrammeData[[#This Row],[Funding Band]]="Band 2",320,ProgrammeData[[#This Row],[Total Hours]])))))</f>
        <v>495</v>
      </c>
      <c r="T96" s="139" t="s">
        <v>224</v>
      </c>
      <c r="U96" s="139">
        <v>6.1</v>
      </c>
      <c r="V96" s="139" t="s">
        <v>777</v>
      </c>
      <c r="W96" s="76" t="s">
        <v>160</v>
      </c>
      <c r="X96" s="37" t="s">
        <v>532</v>
      </c>
      <c r="Y9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96" s="139">
        <f>ProgrammeData[[#This Row],[Weighting Multiplier]]*ProgrammeData[[#This Row],[Cost Weighting Factor Value]]</f>
        <v>594</v>
      </c>
      <c r="AA96" s="143">
        <v>1</v>
      </c>
      <c r="AB96" s="144">
        <f>ProgrammeData[[#This Row],[Weighting Multiplier]]*ProgrammeData[[#This Row],[Uplift Factor]]</f>
        <v>495</v>
      </c>
      <c r="AC96" s="37">
        <v>1</v>
      </c>
      <c r="AD96" s="37">
        <v>1</v>
      </c>
      <c r="AE96" s="37">
        <f>ProgrammeData[[#This Row],[English Instance]]+ProgrammeData[[#This Row],[Maths Instance]]</f>
        <v>2</v>
      </c>
      <c r="AF96" s="145" t="s">
        <v>528</v>
      </c>
      <c r="AG96" s="145" t="s">
        <v>528</v>
      </c>
      <c r="AH96" s="145" t="s">
        <v>529</v>
      </c>
      <c r="AI96" s="145" t="s">
        <v>528</v>
      </c>
      <c r="AJ96" s="145" t="s">
        <v>528</v>
      </c>
      <c r="AK96" s="145" t="s">
        <v>529</v>
      </c>
      <c r="AL96" s="139" t="s">
        <v>530</v>
      </c>
      <c r="AM96" s="139" t="s">
        <v>530</v>
      </c>
      <c r="AN96" s="139" t="s">
        <v>160</v>
      </c>
      <c r="AO96" s="139" t="s">
        <v>531</v>
      </c>
      <c r="AP96" s="146" t="s">
        <v>525</v>
      </c>
      <c r="AQ96" s="139" t="s">
        <v>525</v>
      </c>
      <c r="AR96" s="147" t="s">
        <v>525</v>
      </c>
      <c r="AS96"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96" s="149" t="s">
        <v>160</v>
      </c>
      <c r="AU96" s="37" t="s">
        <v>67</v>
      </c>
      <c r="AV96" s="139" t="s">
        <v>160</v>
      </c>
      <c r="AW96" s="150">
        <v>0</v>
      </c>
      <c r="AX96" s="139" t="s">
        <v>67</v>
      </c>
      <c r="AY96" s="241" t="str">
        <f>IF(ISNONTEXT(VLOOKUP(ProgrammeData[[#This Row],[Student Reference]],Comments!$B$7:$C$5995,2,0)),"",VLOOKUP(ProgrammeData[[#This Row],[Student Reference]],Comments!$B$7:$C$5995,2,0))</f>
        <v/>
      </c>
    </row>
    <row r="97" spans="1:51" x14ac:dyDescent="0.4">
      <c r="A97" s="76" t="s">
        <v>868</v>
      </c>
      <c r="B97" s="77">
        <v>19</v>
      </c>
      <c r="C97" s="139" t="s">
        <v>775</v>
      </c>
      <c r="D97" s="140" t="s">
        <v>547</v>
      </c>
      <c r="E97" s="140" t="s">
        <v>776</v>
      </c>
      <c r="F97" s="76" t="s">
        <v>67</v>
      </c>
      <c r="G97" s="76" t="s">
        <v>67</v>
      </c>
      <c r="H97" s="76" t="s">
        <v>67</v>
      </c>
      <c r="I97" s="76" t="s">
        <v>160</v>
      </c>
      <c r="J97" s="37" t="s">
        <v>526</v>
      </c>
      <c r="K97" s="37" t="s">
        <v>143</v>
      </c>
      <c r="L97" s="139" t="s">
        <v>69</v>
      </c>
      <c r="M97" s="37" t="s">
        <v>69</v>
      </c>
      <c r="N97" s="37">
        <v>396</v>
      </c>
      <c r="O97" s="37">
        <v>191</v>
      </c>
      <c r="P97" s="37">
        <f>ProgrammeData[[#This Row],[Qualification Hours]]+ProgrammeData[[#This Row],[Non-Qualification Hours]]</f>
        <v>587</v>
      </c>
      <c r="Q9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97" s="142">
        <f>ROUND(IF(ProgrammeData[[#This Row],[Funding Band]]="Band 1",ProgrammeData[[#This Row],[Total Hours]]/600,1),7)</f>
        <v>1</v>
      </c>
      <c r="S97" s="76">
        <f>IF(ProgrammeData[[#This Row],[Funding Band]]="Band 5",600,IF(ProgrammeData[[#This Row],[Funding Band]]="Band 4a",495,IF(ProgrammeData[[#This Row],[Funding Band]]="Band 4b",495,IF(ProgrammeData[[#This Row],[Funding Band]]="Band 3",405,IF(ProgrammeData[[#This Row],[Funding Band]]="Band 2",320,ProgrammeData[[#This Row],[Total Hours]])))))</f>
        <v>495</v>
      </c>
      <c r="T97" s="139" t="s">
        <v>219</v>
      </c>
      <c r="U97" s="139">
        <v>15.3</v>
      </c>
      <c r="V97" s="139" t="s">
        <v>777</v>
      </c>
      <c r="W97" s="76" t="s">
        <v>160</v>
      </c>
      <c r="X97" s="37" t="s">
        <v>536</v>
      </c>
      <c r="Y9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97" s="139">
        <f>ProgrammeData[[#This Row],[Weighting Multiplier]]*ProgrammeData[[#This Row],[Cost Weighting Factor Value]]</f>
        <v>495</v>
      </c>
      <c r="AA97" s="143">
        <v>1.0933999999999999</v>
      </c>
      <c r="AB97" s="144">
        <f>ProgrammeData[[#This Row],[Weighting Multiplier]]*ProgrammeData[[#This Row],[Uplift Factor]]</f>
        <v>541.23299999999995</v>
      </c>
      <c r="AC97" s="37">
        <v>0</v>
      </c>
      <c r="AD97" s="37">
        <v>0</v>
      </c>
      <c r="AE97" s="37">
        <f>ProgrammeData[[#This Row],[English Instance]]+ProgrammeData[[#This Row],[Maths Instance]]</f>
        <v>0</v>
      </c>
      <c r="AF97" s="145" t="s">
        <v>528</v>
      </c>
      <c r="AG97" s="145" t="s">
        <v>528</v>
      </c>
      <c r="AH97" s="145" t="s">
        <v>538</v>
      </c>
      <c r="AI97" s="145" t="s">
        <v>528</v>
      </c>
      <c r="AJ97" s="145" t="s">
        <v>528</v>
      </c>
      <c r="AK97" s="145" t="s">
        <v>538</v>
      </c>
      <c r="AL97" s="139" t="s">
        <v>533</v>
      </c>
      <c r="AM97" s="139" t="s">
        <v>533</v>
      </c>
      <c r="AN97" s="139" t="s">
        <v>541</v>
      </c>
      <c r="AO97" s="139">
        <v>0.6</v>
      </c>
      <c r="AP97" s="146">
        <v>0</v>
      </c>
      <c r="AQ97" s="139">
        <v>0</v>
      </c>
      <c r="AR97" s="147" t="s">
        <v>67</v>
      </c>
      <c r="AS97"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97" s="149" t="s">
        <v>160</v>
      </c>
      <c r="AU97" s="37" t="s">
        <v>67</v>
      </c>
      <c r="AV97" s="139" t="s">
        <v>67</v>
      </c>
      <c r="AW97" s="150" t="s">
        <v>534</v>
      </c>
      <c r="AX97" s="139" t="s">
        <v>67</v>
      </c>
      <c r="AY97" s="241" t="str">
        <f>IF(ISNONTEXT(VLOOKUP(ProgrammeData[[#This Row],[Student Reference]],Comments!$B$7:$C$5995,2,0)),"",VLOOKUP(ProgrammeData[[#This Row],[Student Reference]],Comments!$B$7:$C$5995,2,0))</f>
        <v/>
      </c>
    </row>
    <row r="98" spans="1:51" x14ac:dyDescent="0.4">
      <c r="A98" s="76" t="s">
        <v>869</v>
      </c>
      <c r="B98" s="77">
        <v>19</v>
      </c>
      <c r="C98" s="139" t="s">
        <v>775</v>
      </c>
      <c r="D98" s="140" t="s">
        <v>548</v>
      </c>
      <c r="E98" s="140" t="s">
        <v>776</v>
      </c>
      <c r="F98" s="76" t="s">
        <v>67</v>
      </c>
      <c r="G98" s="76" t="s">
        <v>67</v>
      </c>
      <c r="H98" s="76" t="s">
        <v>67</v>
      </c>
      <c r="I98" s="76" t="s">
        <v>160</v>
      </c>
      <c r="J98" s="37" t="s">
        <v>526</v>
      </c>
      <c r="K98" s="37" t="s">
        <v>143</v>
      </c>
      <c r="L98" s="139" t="s">
        <v>69</v>
      </c>
      <c r="M98" s="37" t="s">
        <v>144</v>
      </c>
      <c r="N98" s="37">
        <v>537</v>
      </c>
      <c r="O98" s="37">
        <v>113</v>
      </c>
      <c r="P98" s="37">
        <f>ProgrammeData[[#This Row],[Qualification Hours]]+ProgrammeData[[#This Row],[Non-Qualification Hours]]</f>
        <v>650</v>
      </c>
      <c r="Q9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98" s="142">
        <f>ROUND(IF(ProgrammeData[[#This Row],[Funding Band]]="Band 1",ProgrammeData[[#This Row],[Total Hours]]/600,1),7)</f>
        <v>1</v>
      </c>
      <c r="S98" s="76">
        <f>IF(ProgrammeData[[#This Row],[Funding Band]]="Band 5",600,IF(ProgrammeData[[#This Row],[Funding Band]]="Band 4a",495,IF(ProgrammeData[[#This Row],[Funding Band]]="Band 4b",495,IF(ProgrammeData[[#This Row],[Funding Band]]="Band 3",405,IF(ProgrammeData[[#This Row],[Funding Band]]="Band 2",320,ProgrammeData[[#This Row],[Total Hours]])))))</f>
        <v>495</v>
      </c>
      <c r="T98" s="139" t="s">
        <v>158</v>
      </c>
      <c r="U98" s="139">
        <v>6.1</v>
      </c>
      <c r="V98" s="139" t="s">
        <v>777</v>
      </c>
      <c r="W98" s="76" t="s">
        <v>160</v>
      </c>
      <c r="X98" s="37" t="s">
        <v>532</v>
      </c>
      <c r="Y9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98" s="139">
        <f>ProgrammeData[[#This Row],[Weighting Multiplier]]*ProgrammeData[[#This Row],[Cost Weighting Factor Value]]</f>
        <v>594</v>
      </c>
      <c r="AA98" s="143">
        <v>1.1396999999999999</v>
      </c>
      <c r="AB98" s="144">
        <f>ProgrammeData[[#This Row],[Weighting Multiplier]]*ProgrammeData[[#This Row],[Uplift Factor]]</f>
        <v>564.15149999999994</v>
      </c>
      <c r="AC98" s="37">
        <v>0</v>
      </c>
      <c r="AD98" s="37">
        <v>1</v>
      </c>
      <c r="AE98" s="37">
        <f>ProgrammeData[[#This Row],[English Instance]]+ProgrammeData[[#This Row],[Maths Instance]]</f>
        <v>1</v>
      </c>
      <c r="AF98" s="145" t="s">
        <v>528</v>
      </c>
      <c r="AG98" s="145" t="s">
        <v>528</v>
      </c>
      <c r="AH98" s="145" t="s">
        <v>538</v>
      </c>
      <c r="AI98" s="145" t="s">
        <v>528</v>
      </c>
      <c r="AJ98" s="145" t="s">
        <v>528</v>
      </c>
      <c r="AK98" s="145" t="s">
        <v>538</v>
      </c>
      <c r="AL98" s="139" t="s">
        <v>533</v>
      </c>
      <c r="AM98" s="139" t="s">
        <v>543</v>
      </c>
      <c r="AN98" s="139" t="s">
        <v>541</v>
      </c>
      <c r="AO98" s="139">
        <v>0.8</v>
      </c>
      <c r="AP98" s="146">
        <v>0</v>
      </c>
      <c r="AQ98" s="139">
        <v>0.16700000000000001</v>
      </c>
      <c r="AR98" s="147" t="s">
        <v>67</v>
      </c>
      <c r="AS98"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98" s="149" t="s">
        <v>160</v>
      </c>
      <c r="AU98" s="37" t="s">
        <v>160</v>
      </c>
      <c r="AV98" s="139" t="s">
        <v>160</v>
      </c>
      <c r="AW98" s="150">
        <v>1</v>
      </c>
      <c r="AX98" s="139" t="s">
        <v>160</v>
      </c>
      <c r="AY98" s="241" t="str">
        <f>IF(ISNONTEXT(VLOOKUP(ProgrammeData[[#This Row],[Student Reference]],Comments!$B$7:$C$5995,2,0)),"",VLOOKUP(ProgrammeData[[#This Row],[Student Reference]],Comments!$B$7:$C$5995,2,0))</f>
        <v/>
      </c>
    </row>
    <row r="99" spans="1:51" x14ac:dyDescent="0.4">
      <c r="A99" s="76" t="s">
        <v>870</v>
      </c>
      <c r="B99" s="77">
        <v>19</v>
      </c>
      <c r="C99" s="139" t="s">
        <v>775</v>
      </c>
      <c r="D99" s="140" t="s">
        <v>537</v>
      </c>
      <c r="E99" s="140" t="s">
        <v>776</v>
      </c>
      <c r="F99" s="76" t="s">
        <v>67</v>
      </c>
      <c r="G99" s="76" t="s">
        <v>67</v>
      </c>
      <c r="H99" s="76" t="s">
        <v>67</v>
      </c>
      <c r="I99" s="76" t="s">
        <v>160</v>
      </c>
      <c r="J99" s="37" t="s">
        <v>526</v>
      </c>
      <c r="K99" s="37" t="s">
        <v>143</v>
      </c>
      <c r="L99" s="139" t="s">
        <v>69</v>
      </c>
      <c r="M99" s="37" t="s">
        <v>69</v>
      </c>
      <c r="N99" s="37">
        <v>632</v>
      </c>
      <c r="O99" s="37">
        <v>113</v>
      </c>
      <c r="P99" s="37">
        <f>ProgrammeData[[#This Row],[Qualification Hours]]+ProgrammeData[[#This Row],[Non-Qualification Hours]]</f>
        <v>745</v>
      </c>
      <c r="Q9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99" s="142">
        <f>ROUND(IF(ProgrammeData[[#This Row],[Funding Band]]="Band 1",ProgrammeData[[#This Row],[Total Hours]]/600,1),7)</f>
        <v>1</v>
      </c>
      <c r="S99" s="76">
        <f>IF(ProgrammeData[[#This Row],[Funding Band]]="Band 5",600,IF(ProgrammeData[[#This Row],[Funding Band]]="Band 4a",495,IF(ProgrammeData[[#This Row],[Funding Band]]="Band 4b",495,IF(ProgrammeData[[#This Row],[Funding Band]]="Band 3",405,IF(ProgrammeData[[#This Row],[Funding Band]]="Band 2",320,ProgrammeData[[#This Row],[Total Hours]])))))</f>
        <v>495</v>
      </c>
      <c r="T99" s="139" t="s">
        <v>158</v>
      </c>
      <c r="U99" s="139">
        <v>6.1</v>
      </c>
      <c r="V99" s="139" t="s">
        <v>777</v>
      </c>
      <c r="W99" s="76" t="s">
        <v>160</v>
      </c>
      <c r="X99" s="37" t="s">
        <v>532</v>
      </c>
      <c r="Y9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99" s="139">
        <f>ProgrammeData[[#This Row],[Weighting Multiplier]]*ProgrammeData[[#This Row],[Cost Weighting Factor Value]]</f>
        <v>594</v>
      </c>
      <c r="AA99" s="143">
        <v>1</v>
      </c>
      <c r="AB99" s="144">
        <f>ProgrammeData[[#This Row],[Weighting Multiplier]]*ProgrammeData[[#This Row],[Uplift Factor]]</f>
        <v>495</v>
      </c>
      <c r="AC99" s="37">
        <v>1</v>
      </c>
      <c r="AD99" s="37">
        <v>1</v>
      </c>
      <c r="AE99" s="37">
        <f>ProgrammeData[[#This Row],[English Instance]]+ProgrammeData[[#This Row],[Maths Instance]]</f>
        <v>2</v>
      </c>
      <c r="AF99" s="145" t="s">
        <v>528</v>
      </c>
      <c r="AG99" s="145" t="s">
        <v>528</v>
      </c>
      <c r="AH99" s="145" t="s">
        <v>538</v>
      </c>
      <c r="AI99" s="145" t="s">
        <v>528</v>
      </c>
      <c r="AJ99" s="145" t="s">
        <v>528</v>
      </c>
      <c r="AK99" s="145" t="s">
        <v>538</v>
      </c>
      <c r="AL99" s="139" t="s">
        <v>530</v>
      </c>
      <c r="AM99" s="139" t="s">
        <v>530</v>
      </c>
      <c r="AN99" s="139" t="s">
        <v>541</v>
      </c>
      <c r="AO99" s="139" t="s">
        <v>531</v>
      </c>
      <c r="AP99" s="146">
        <v>0</v>
      </c>
      <c r="AQ99" s="139">
        <v>0</v>
      </c>
      <c r="AR99" s="147" t="s">
        <v>67</v>
      </c>
      <c r="AS99"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99" s="149" t="s">
        <v>160</v>
      </c>
      <c r="AU99" s="37" t="s">
        <v>67</v>
      </c>
      <c r="AV99" s="139" t="s">
        <v>160</v>
      </c>
      <c r="AW99" s="150">
        <v>1</v>
      </c>
      <c r="AX99" s="139" t="s">
        <v>160</v>
      </c>
      <c r="AY99" s="241" t="str">
        <f>IF(ISNONTEXT(VLOOKUP(ProgrammeData[[#This Row],[Student Reference]],Comments!$B$7:$C$5995,2,0)),"",VLOOKUP(ProgrammeData[[#This Row],[Student Reference]],Comments!$B$7:$C$5995,2,0))</f>
        <v/>
      </c>
    </row>
    <row r="100" spans="1:51" x14ac:dyDescent="0.4">
      <c r="A100" s="76" t="s">
        <v>871</v>
      </c>
      <c r="B100" s="77">
        <v>19</v>
      </c>
      <c r="C100" s="139" t="s">
        <v>775</v>
      </c>
      <c r="D100" s="140" t="s">
        <v>525</v>
      </c>
      <c r="E100" s="140" t="s">
        <v>776</v>
      </c>
      <c r="F100" s="76" t="s">
        <v>67</v>
      </c>
      <c r="G100" s="76" t="s">
        <v>67</v>
      </c>
      <c r="H100" s="76" t="s">
        <v>160</v>
      </c>
      <c r="I100" s="76" t="s">
        <v>160</v>
      </c>
      <c r="J100" s="37" t="s">
        <v>526</v>
      </c>
      <c r="K100" s="37" t="s">
        <v>143</v>
      </c>
      <c r="L100" s="139" t="s">
        <v>124</v>
      </c>
      <c r="M100" s="37" t="s">
        <v>124</v>
      </c>
      <c r="N100" s="37">
        <v>458</v>
      </c>
      <c r="O100" s="37">
        <v>213</v>
      </c>
      <c r="P100" s="37">
        <f>ProgrammeData[[#This Row],[Qualification Hours]]+ProgrammeData[[#This Row],[Non-Qualification Hours]]</f>
        <v>671</v>
      </c>
      <c r="Q10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00" s="142">
        <f>ROUND(IF(ProgrammeData[[#This Row],[Funding Band]]="Band 1",ProgrammeData[[#This Row],[Total Hours]]/600,1),7)</f>
        <v>1</v>
      </c>
      <c r="S100" s="76">
        <f>IF(ProgrammeData[[#This Row],[Funding Band]]="Band 5",600,IF(ProgrammeData[[#This Row],[Funding Band]]="Band 4a",495,IF(ProgrammeData[[#This Row],[Funding Band]]="Band 4b",495,IF(ProgrammeData[[#This Row],[Funding Band]]="Band 3",405,IF(ProgrammeData[[#This Row],[Funding Band]]="Band 2",320,ProgrammeData[[#This Row],[Total Hours]])))))</f>
        <v>600</v>
      </c>
      <c r="T100" s="139" t="s">
        <v>269</v>
      </c>
      <c r="U100" s="139">
        <v>3.1</v>
      </c>
      <c r="V100" s="139" t="s">
        <v>777</v>
      </c>
      <c r="W100" s="76" t="s">
        <v>160</v>
      </c>
      <c r="X100" s="37" t="s">
        <v>540</v>
      </c>
      <c r="Y10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00" s="139">
        <f>ProgrammeData[[#This Row],[Weighting Multiplier]]*ProgrammeData[[#This Row],[Cost Weighting Factor Value]]</f>
        <v>1050</v>
      </c>
      <c r="AA100" s="143">
        <v>1</v>
      </c>
      <c r="AB100" s="144">
        <f>ProgrammeData[[#This Row],[Weighting Multiplier]]*ProgrammeData[[#This Row],[Uplift Factor]]</f>
        <v>600</v>
      </c>
      <c r="AC100" s="37">
        <v>0</v>
      </c>
      <c r="AD100" s="37">
        <v>1</v>
      </c>
      <c r="AE100" s="37">
        <f>ProgrammeData[[#This Row],[English Instance]]+ProgrammeData[[#This Row],[Maths Instance]]</f>
        <v>1</v>
      </c>
      <c r="AF100" s="145" t="s">
        <v>528</v>
      </c>
      <c r="AG100" s="145" t="s">
        <v>528</v>
      </c>
      <c r="AH100" s="145" t="s">
        <v>538</v>
      </c>
      <c r="AI100" s="145" t="s">
        <v>528</v>
      </c>
      <c r="AJ100" s="145" t="s">
        <v>528</v>
      </c>
      <c r="AK100" s="145" t="s">
        <v>538</v>
      </c>
      <c r="AL100" s="139" t="s">
        <v>533</v>
      </c>
      <c r="AM100" s="139" t="s">
        <v>545</v>
      </c>
      <c r="AN100" s="139" t="s">
        <v>67</v>
      </c>
      <c r="AO100" s="139" t="s">
        <v>531</v>
      </c>
      <c r="AP100" s="146" t="s">
        <v>525</v>
      </c>
      <c r="AQ100" s="139" t="s">
        <v>525</v>
      </c>
      <c r="AR100" s="147" t="s">
        <v>525</v>
      </c>
      <c r="AS10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00" s="149" t="s">
        <v>160</v>
      </c>
      <c r="AU100" s="37" t="s">
        <v>67</v>
      </c>
      <c r="AV100" s="139" t="s">
        <v>160</v>
      </c>
      <c r="AW100" s="150">
        <v>0</v>
      </c>
      <c r="AX100" s="139" t="s">
        <v>67</v>
      </c>
      <c r="AY100" s="241" t="str">
        <f>IF(ISNONTEXT(VLOOKUP(ProgrammeData[[#This Row],[Student Reference]],Comments!$B$7:$C$5995,2,0)),"",VLOOKUP(ProgrammeData[[#This Row],[Student Reference]],Comments!$B$7:$C$5995,2,0))</f>
        <v/>
      </c>
    </row>
    <row r="101" spans="1:51" x14ac:dyDescent="0.4">
      <c r="A101" s="76" t="s">
        <v>872</v>
      </c>
      <c r="B101" s="77">
        <v>19</v>
      </c>
      <c r="C101" s="139" t="s">
        <v>775</v>
      </c>
      <c r="D101" s="140" t="s">
        <v>525</v>
      </c>
      <c r="E101" s="140" t="s">
        <v>776</v>
      </c>
      <c r="F101" s="76" t="s">
        <v>67</v>
      </c>
      <c r="G101" s="76" t="s">
        <v>67</v>
      </c>
      <c r="H101" s="76" t="s">
        <v>67</v>
      </c>
      <c r="I101" s="76" t="s">
        <v>67</v>
      </c>
      <c r="J101" s="37" t="s">
        <v>526</v>
      </c>
      <c r="K101" s="37" t="s">
        <v>143</v>
      </c>
      <c r="L101" s="139" t="s">
        <v>309</v>
      </c>
      <c r="M101" s="37" t="s">
        <v>173</v>
      </c>
      <c r="N101" s="37">
        <v>0</v>
      </c>
      <c r="O101" s="37">
        <v>0</v>
      </c>
      <c r="P101" s="37">
        <f>ProgrammeData[[#This Row],[Qualification Hours]]+ProgrammeData[[#This Row],[Non-Qualification Hours]]</f>
        <v>0</v>
      </c>
      <c r="Q10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101" s="142">
        <f>ROUND(IF(ProgrammeData[[#This Row],[Funding Band]]="Band 1",ProgrammeData[[#This Row],[Total Hours]]/600,1),7)</f>
        <v>0</v>
      </c>
      <c r="S101" s="76">
        <f>IF(ProgrammeData[[#This Row],[Funding Band]]="Band 5",600,IF(ProgrammeData[[#This Row],[Funding Band]]="Band 4a",495,IF(ProgrammeData[[#This Row],[Funding Band]]="Band 4b",495,IF(ProgrammeData[[#This Row],[Funding Band]]="Band 3",405,IF(ProgrammeData[[#This Row],[Funding Band]]="Band 2",320,ProgrammeData[[#This Row],[Total Hours]])))))</f>
        <v>0</v>
      </c>
      <c r="T101" s="139" t="s">
        <v>307</v>
      </c>
      <c r="U101" s="139">
        <v>15.1</v>
      </c>
      <c r="V101" s="139" t="s">
        <v>777</v>
      </c>
      <c r="W101" s="76" t="s">
        <v>67</v>
      </c>
      <c r="X101" s="37" t="s">
        <v>536</v>
      </c>
      <c r="Y10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01" s="139">
        <f>ProgrammeData[[#This Row],[Weighting Multiplier]]*ProgrammeData[[#This Row],[Cost Weighting Factor Value]]</f>
        <v>0</v>
      </c>
      <c r="AA101" s="143">
        <v>1</v>
      </c>
      <c r="AB101" s="144">
        <f>ProgrammeData[[#This Row],[Weighting Multiplier]]*ProgrammeData[[#This Row],[Uplift Factor]]</f>
        <v>0</v>
      </c>
      <c r="AC101" s="37">
        <v>0</v>
      </c>
      <c r="AD101" s="37">
        <v>0</v>
      </c>
      <c r="AE101" s="37">
        <f>ProgrammeData[[#This Row],[English Instance]]+ProgrammeData[[#This Row],[Maths Instance]]</f>
        <v>0</v>
      </c>
      <c r="AF101" s="145" t="s">
        <v>528</v>
      </c>
      <c r="AG101" s="145" t="s">
        <v>528</v>
      </c>
      <c r="AH101" s="145" t="s">
        <v>529</v>
      </c>
      <c r="AI101" s="145" t="s">
        <v>528</v>
      </c>
      <c r="AJ101" s="145" t="s">
        <v>528</v>
      </c>
      <c r="AK101" s="145" t="s">
        <v>529</v>
      </c>
      <c r="AL101" s="139" t="s">
        <v>539</v>
      </c>
      <c r="AM101" s="139" t="s">
        <v>539</v>
      </c>
      <c r="AN101" s="139" t="s">
        <v>541</v>
      </c>
      <c r="AO101" s="139" t="s">
        <v>531</v>
      </c>
      <c r="AP101" s="146" t="s">
        <v>525</v>
      </c>
      <c r="AQ101" s="139" t="s">
        <v>525</v>
      </c>
      <c r="AR101" s="147" t="s">
        <v>525</v>
      </c>
      <c r="AS101"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01" s="149" t="s">
        <v>160</v>
      </c>
      <c r="AU101" s="37" t="s">
        <v>67</v>
      </c>
      <c r="AV101" s="139" t="s">
        <v>67</v>
      </c>
      <c r="AW101" s="150" t="s">
        <v>534</v>
      </c>
      <c r="AX101" s="139" t="s">
        <v>67</v>
      </c>
      <c r="AY101" s="241" t="str">
        <f>IF(ISNONTEXT(VLOOKUP(ProgrammeData[[#This Row],[Student Reference]],Comments!$B$7:$C$5995,2,0)),"",VLOOKUP(ProgrammeData[[#This Row],[Student Reference]],Comments!$B$7:$C$5995,2,0))</f>
        <v/>
      </c>
    </row>
    <row r="102" spans="1:51" x14ac:dyDescent="0.4">
      <c r="A102" s="76" t="s">
        <v>873</v>
      </c>
      <c r="B102" s="77">
        <v>20</v>
      </c>
      <c r="C102" s="139" t="s">
        <v>775</v>
      </c>
      <c r="D102" s="140" t="s">
        <v>537</v>
      </c>
      <c r="E102" s="140" t="s">
        <v>776</v>
      </c>
      <c r="F102" s="76" t="s">
        <v>160</v>
      </c>
      <c r="G102" s="76" t="s">
        <v>67</v>
      </c>
      <c r="H102" s="76" t="s">
        <v>160</v>
      </c>
      <c r="I102" s="76" t="s">
        <v>160</v>
      </c>
      <c r="J102" s="37" t="s">
        <v>526</v>
      </c>
      <c r="K102" s="37" t="s">
        <v>143</v>
      </c>
      <c r="L102" s="139" t="s">
        <v>69</v>
      </c>
      <c r="M102" s="37" t="s">
        <v>69</v>
      </c>
      <c r="N102" s="37">
        <v>413</v>
      </c>
      <c r="O102" s="37">
        <v>132</v>
      </c>
      <c r="P102" s="37">
        <f>ProgrammeData[[#This Row],[Qualification Hours]]+ProgrammeData[[#This Row],[Non-Qualification Hours]]</f>
        <v>545</v>
      </c>
      <c r="Q10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02" s="142">
        <f>ROUND(IF(ProgrammeData[[#This Row],[Funding Band]]="Band 1",ProgrammeData[[#This Row],[Total Hours]]/600,1),7)</f>
        <v>1</v>
      </c>
      <c r="S102" s="76">
        <f>IF(ProgrammeData[[#This Row],[Funding Band]]="Band 5",600,IF(ProgrammeData[[#This Row],[Funding Band]]="Band 4a",495,IF(ProgrammeData[[#This Row],[Funding Band]]="Band 4b",495,IF(ProgrammeData[[#This Row],[Funding Band]]="Band 3",405,IF(ProgrammeData[[#This Row],[Funding Band]]="Band 2",320,ProgrammeData[[#This Row],[Total Hours]])))))</f>
        <v>600</v>
      </c>
      <c r="T102" s="139" t="s">
        <v>174</v>
      </c>
      <c r="U102" s="139">
        <v>3.3</v>
      </c>
      <c r="V102" s="139" t="s">
        <v>777</v>
      </c>
      <c r="W102" s="76" t="s">
        <v>160</v>
      </c>
      <c r="X102" s="37" t="s">
        <v>540</v>
      </c>
      <c r="Y10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02" s="139">
        <f>ProgrammeData[[#This Row],[Weighting Multiplier]]*ProgrammeData[[#This Row],[Cost Weighting Factor Value]]</f>
        <v>1050</v>
      </c>
      <c r="AA102" s="143">
        <v>1</v>
      </c>
      <c r="AB102" s="144">
        <f>ProgrammeData[[#This Row],[Weighting Multiplier]]*ProgrammeData[[#This Row],[Uplift Factor]]</f>
        <v>600</v>
      </c>
      <c r="AC102" s="37">
        <v>0</v>
      </c>
      <c r="AD102" s="37">
        <v>0</v>
      </c>
      <c r="AE102" s="37">
        <f>ProgrammeData[[#This Row],[English Instance]]+ProgrammeData[[#This Row],[Maths Instance]]</f>
        <v>0</v>
      </c>
      <c r="AF102" s="145">
        <v>0</v>
      </c>
      <c r="AG102" s="145">
        <v>0</v>
      </c>
      <c r="AH102" s="145">
        <v>0</v>
      </c>
      <c r="AI102" s="145" t="s">
        <v>528</v>
      </c>
      <c r="AJ102" s="145" t="s">
        <v>528</v>
      </c>
      <c r="AK102" s="145" t="s">
        <v>529</v>
      </c>
      <c r="AL102" s="139" t="s">
        <v>533</v>
      </c>
      <c r="AM102" s="139" t="s">
        <v>533</v>
      </c>
      <c r="AN102" s="139" t="s">
        <v>160</v>
      </c>
      <c r="AO102" s="139" t="s">
        <v>531</v>
      </c>
      <c r="AP102" s="146" t="s">
        <v>550</v>
      </c>
      <c r="AQ102" s="139" t="s">
        <v>550</v>
      </c>
      <c r="AR102" s="147" t="s">
        <v>550</v>
      </c>
      <c r="AS102"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02" s="149" t="s">
        <v>160</v>
      </c>
      <c r="AU102" s="37" t="s">
        <v>67</v>
      </c>
      <c r="AV102" s="139" t="s">
        <v>160</v>
      </c>
      <c r="AW102" s="150">
        <v>1</v>
      </c>
      <c r="AX102" s="139" t="s">
        <v>67</v>
      </c>
      <c r="AY102" s="241" t="str">
        <f>IF(ISNONTEXT(VLOOKUP(ProgrammeData[[#This Row],[Student Reference]],Comments!$B$7:$C$5995,2,0)),"",VLOOKUP(ProgrammeData[[#This Row],[Student Reference]],Comments!$B$7:$C$5995,2,0))</f>
        <v/>
      </c>
    </row>
    <row r="103" spans="1:51" x14ac:dyDescent="0.4">
      <c r="A103" s="76" t="s">
        <v>874</v>
      </c>
      <c r="B103" s="77">
        <v>19</v>
      </c>
      <c r="C103" s="139" t="s">
        <v>775</v>
      </c>
      <c r="D103" s="140" t="s">
        <v>525</v>
      </c>
      <c r="E103" s="140" t="s">
        <v>776</v>
      </c>
      <c r="F103" s="76" t="s">
        <v>67</v>
      </c>
      <c r="G103" s="76" t="s">
        <v>67</v>
      </c>
      <c r="H103" s="76" t="s">
        <v>67</v>
      </c>
      <c r="I103" s="76" t="s">
        <v>160</v>
      </c>
      <c r="J103" s="37" t="s">
        <v>526</v>
      </c>
      <c r="K103" s="37" t="s">
        <v>143</v>
      </c>
      <c r="L103" s="139" t="s">
        <v>69</v>
      </c>
      <c r="M103" s="37" t="s">
        <v>69</v>
      </c>
      <c r="N103" s="37">
        <v>438</v>
      </c>
      <c r="O103" s="37">
        <v>149</v>
      </c>
      <c r="P103" s="37">
        <f>ProgrammeData[[#This Row],[Qualification Hours]]+ProgrammeData[[#This Row],[Non-Qualification Hours]]</f>
        <v>587</v>
      </c>
      <c r="Q10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03" s="142">
        <f>ROUND(IF(ProgrammeData[[#This Row],[Funding Band]]="Band 1",ProgrammeData[[#This Row],[Total Hours]]/600,1),7)</f>
        <v>1</v>
      </c>
      <c r="S103" s="76">
        <f>IF(ProgrammeData[[#This Row],[Funding Band]]="Band 5",600,IF(ProgrammeData[[#This Row],[Funding Band]]="Band 4a",495,IF(ProgrammeData[[#This Row],[Funding Band]]="Band 4b",495,IF(ProgrammeData[[#This Row],[Funding Band]]="Band 3",405,IF(ProgrammeData[[#This Row],[Funding Band]]="Band 2",320,ProgrammeData[[#This Row],[Total Hours]])))))</f>
        <v>495</v>
      </c>
      <c r="T103" s="139" t="s">
        <v>217</v>
      </c>
      <c r="U103" s="139">
        <v>3.3</v>
      </c>
      <c r="V103" s="139" t="s">
        <v>777</v>
      </c>
      <c r="W103" s="76" t="s">
        <v>160</v>
      </c>
      <c r="X103" s="37" t="s">
        <v>540</v>
      </c>
      <c r="Y10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03" s="139">
        <f>ProgrammeData[[#This Row],[Weighting Multiplier]]*ProgrammeData[[#This Row],[Cost Weighting Factor Value]]</f>
        <v>866.25</v>
      </c>
      <c r="AA103" s="143">
        <v>1</v>
      </c>
      <c r="AB103" s="144">
        <f>ProgrammeData[[#This Row],[Weighting Multiplier]]*ProgrammeData[[#This Row],[Uplift Factor]]</f>
        <v>495</v>
      </c>
      <c r="AC103" s="37">
        <v>1</v>
      </c>
      <c r="AD103" s="37">
        <v>1</v>
      </c>
      <c r="AE103" s="37">
        <f>ProgrammeData[[#This Row],[English Instance]]+ProgrammeData[[#This Row],[Maths Instance]]</f>
        <v>2</v>
      </c>
      <c r="AF103" s="145" t="s">
        <v>528</v>
      </c>
      <c r="AG103" s="145" t="s">
        <v>528</v>
      </c>
      <c r="AH103" s="145" t="s">
        <v>538</v>
      </c>
      <c r="AI103" s="145" t="s">
        <v>528</v>
      </c>
      <c r="AJ103" s="145" t="s">
        <v>528</v>
      </c>
      <c r="AK103" s="145" t="s">
        <v>538</v>
      </c>
      <c r="AL103" s="139" t="s">
        <v>543</v>
      </c>
      <c r="AM103" s="139" t="s">
        <v>530</v>
      </c>
      <c r="AN103" s="139" t="s">
        <v>541</v>
      </c>
      <c r="AO103" s="139" t="s">
        <v>531</v>
      </c>
      <c r="AP103" s="146" t="s">
        <v>525</v>
      </c>
      <c r="AQ103" s="139" t="s">
        <v>525</v>
      </c>
      <c r="AR103" s="147" t="s">
        <v>525</v>
      </c>
      <c r="AS103"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03" s="149" t="s">
        <v>160</v>
      </c>
      <c r="AU103" s="37" t="s">
        <v>67</v>
      </c>
      <c r="AV103" s="139" t="s">
        <v>160</v>
      </c>
      <c r="AW103" s="150">
        <v>0</v>
      </c>
      <c r="AX103" s="139" t="s">
        <v>67</v>
      </c>
      <c r="AY103" s="241" t="str">
        <f>IF(ISNONTEXT(VLOOKUP(ProgrammeData[[#This Row],[Student Reference]],Comments!$B$7:$C$5995,2,0)),"",VLOOKUP(ProgrammeData[[#This Row],[Student Reference]],Comments!$B$7:$C$5995,2,0))</f>
        <v/>
      </c>
    </row>
    <row r="104" spans="1:51" x14ac:dyDescent="0.4">
      <c r="A104" s="76" t="s">
        <v>875</v>
      </c>
      <c r="B104" s="77">
        <v>19</v>
      </c>
      <c r="C104" s="139" t="s">
        <v>775</v>
      </c>
      <c r="D104" s="140" t="s">
        <v>537</v>
      </c>
      <c r="E104" s="140" t="s">
        <v>776</v>
      </c>
      <c r="F104" s="76" t="s">
        <v>67</v>
      </c>
      <c r="G104" s="76" t="s">
        <v>67</v>
      </c>
      <c r="H104" s="76" t="s">
        <v>160</v>
      </c>
      <c r="I104" s="76" t="s">
        <v>160</v>
      </c>
      <c r="J104" s="37" t="s">
        <v>526</v>
      </c>
      <c r="K104" s="37" t="s">
        <v>198</v>
      </c>
      <c r="L104" s="139" t="s">
        <v>69</v>
      </c>
      <c r="M104" s="37" t="s">
        <v>70</v>
      </c>
      <c r="N104" s="37">
        <v>585</v>
      </c>
      <c r="O104" s="37">
        <v>99</v>
      </c>
      <c r="P104" s="37">
        <f>ProgrammeData[[#This Row],[Qualification Hours]]+ProgrammeData[[#This Row],[Non-Qualification Hours]]</f>
        <v>684</v>
      </c>
      <c r="Q10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04" s="142">
        <f>ROUND(IF(ProgrammeData[[#This Row],[Funding Band]]="Band 1",ProgrammeData[[#This Row],[Total Hours]]/600,1),7)</f>
        <v>1</v>
      </c>
      <c r="S104" s="76">
        <f>IF(ProgrammeData[[#This Row],[Funding Band]]="Band 5",600,IF(ProgrammeData[[#This Row],[Funding Band]]="Band 4a",495,IF(ProgrammeData[[#This Row],[Funding Band]]="Band 4b",495,IF(ProgrammeData[[#This Row],[Funding Band]]="Band 3",405,IF(ProgrammeData[[#This Row],[Funding Band]]="Band 2",320,ProgrammeData[[#This Row],[Total Hours]])))))</f>
        <v>600</v>
      </c>
      <c r="T104" s="139" t="s">
        <v>65</v>
      </c>
      <c r="U104" s="139">
        <v>5.2</v>
      </c>
      <c r="V104" s="139" t="s">
        <v>777</v>
      </c>
      <c r="W104" s="76" t="s">
        <v>160</v>
      </c>
      <c r="X104" s="37" t="s">
        <v>527</v>
      </c>
      <c r="Y10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1.3</v>
      </c>
      <c r="Z104" s="139">
        <f>ProgrammeData[[#This Row],[Weighting Multiplier]]*ProgrammeData[[#This Row],[Cost Weighting Factor Value]]</f>
        <v>780</v>
      </c>
      <c r="AA104" s="143">
        <v>1</v>
      </c>
      <c r="AB104" s="144">
        <f>ProgrammeData[[#This Row],[Weighting Multiplier]]*ProgrammeData[[#This Row],[Uplift Factor]]</f>
        <v>600</v>
      </c>
      <c r="AC104" s="37">
        <v>1</v>
      </c>
      <c r="AD104" s="37">
        <v>1</v>
      </c>
      <c r="AE104" s="37">
        <f>ProgrammeData[[#This Row],[English Instance]]+ProgrammeData[[#This Row],[Maths Instance]]</f>
        <v>2</v>
      </c>
      <c r="AF104" s="145" t="s">
        <v>528</v>
      </c>
      <c r="AG104" s="145" t="s">
        <v>528</v>
      </c>
      <c r="AH104" s="145" t="s">
        <v>529</v>
      </c>
      <c r="AI104" s="145" t="s">
        <v>528</v>
      </c>
      <c r="AJ104" s="145" t="s">
        <v>528</v>
      </c>
      <c r="AK104" s="145" t="s">
        <v>529</v>
      </c>
      <c r="AL104" s="139" t="s">
        <v>530</v>
      </c>
      <c r="AM104" s="139" t="s">
        <v>530</v>
      </c>
      <c r="AN104" s="139" t="s">
        <v>160</v>
      </c>
      <c r="AO104" s="139" t="s">
        <v>531</v>
      </c>
      <c r="AP104" s="146">
        <v>0</v>
      </c>
      <c r="AQ104" s="139">
        <v>0.5</v>
      </c>
      <c r="AR104" s="147" t="s">
        <v>67</v>
      </c>
      <c r="AS104"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0.5</v>
      </c>
      <c r="AT104" s="149" t="s">
        <v>160</v>
      </c>
      <c r="AU104" s="37" t="s">
        <v>67</v>
      </c>
      <c r="AV104" s="139" t="s">
        <v>160</v>
      </c>
      <c r="AW104" s="150">
        <v>1</v>
      </c>
      <c r="AX104" s="139" t="s">
        <v>67</v>
      </c>
      <c r="AY104" s="241" t="str">
        <f>IF(ISNONTEXT(VLOOKUP(ProgrammeData[[#This Row],[Student Reference]],Comments!$B$7:$C$5995,2,0)),"",VLOOKUP(ProgrammeData[[#This Row],[Student Reference]],Comments!$B$7:$C$5995,2,0))</f>
        <v/>
      </c>
    </row>
    <row r="105" spans="1:51" x14ac:dyDescent="0.4">
      <c r="A105" s="76" t="s">
        <v>876</v>
      </c>
      <c r="B105" s="77">
        <v>19</v>
      </c>
      <c r="C105" s="139" t="s">
        <v>775</v>
      </c>
      <c r="D105" s="140" t="s">
        <v>537</v>
      </c>
      <c r="E105" s="140" t="s">
        <v>776</v>
      </c>
      <c r="F105" s="76" t="s">
        <v>67</v>
      </c>
      <c r="G105" s="76" t="s">
        <v>67</v>
      </c>
      <c r="H105" s="76" t="s">
        <v>67</v>
      </c>
      <c r="I105" s="76" t="s">
        <v>160</v>
      </c>
      <c r="J105" s="37" t="s">
        <v>544</v>
      </c>
      <c r="K105" s="37" t="s">
        <v>343</v>
      </c>
      <c r="L105" s="139" t="s">
        <v>344</v>
      </c>
      <c r="M105" s="37" t="s">
        <v>344</v>
      </c>
      <c r="N105" s="37">
        <v>77</v>
      </c>
      <c r="O105" s="37">
        <v>311</v>
      </c>
      <c r="P105" s="37">
        <f>ProgrammeData[[#This Row],[Qualification Hours]]+ProgrammeData[[#This Row],[Non-Qualification Hours]]</f>
        <v>388</v>
      </c>
      <c r="Q10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3</v>
      </c>
      <c r="R105" s="142">
        <f>ROUND(IF(ProgrammeData[[#This Row],[Funding Band]]="Band 1",ProgrammeData[[#This Row],[Total Hours]]/600,1),7)</f>
        <v>1</v>
      </c>
      <c r="S105" s="76">
        <f>IF(ProgrammeData[[#This Row],[Funding Band]]="Band 5",600,IF(ProgrammeData[[#This Row],[Funding Band]]="Band 4a",495,IF(ProgrammeData[[#This Row],[Funding Band]]="Band 4b",495,IF(ProgrammeData[[#This Row],[Funding Band]]="Band 3",405,IF(ProgrammeData[[#This Row],[Funding Band]]="Band 2",320,ProgrammeData[[#This Row],[Total Hours]])))))</f>
        <v>405</v>
      </c>
      <c r="T105" s="139" t="s">
        <v>98</v>
      </c>
      <c r="U105" s="139">
        <v>14.2</v>
      </c>
      <c r="V105" s="139" t="s">
        <v>777</v>
      </c>
      <c r="W105" s="76" t="s">
        <v>160</v>
      </c>
      <c r="X105" s="37" t="s">
        <v>536</v>
      </c>
      <c r="Y10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05" s="139">
        <f>ProgrammeData[[#This Row],[Weighting Multiplier]]*ProgrammeData[[#This Row],[Cost Weighting Factor Value]]</f>
        <v>405</v>
      </c>
      <c r="AA105" s="143">
        <v>1</v>
      </c>
      <c r="AB105" s="144">
        <f>ProgrammeData[[#This Row],[Weighting Multiplier]]*ProgrammeData[[#This Row],[Uplift Factor]]</f>
        <v>405</v>
      </c>
      <c r="AC105" s="37">
        <v>1</v>
      </c>
      <c r="AD105" s="37">
        <v>1</v>
      </c>
      <c r="AE105" s="37">
        <f>ProgrammeData[[#This Row],[English Instance]]+ProgrammeData[[#This Row],[Maths Instance]]</f>
        <v>2</v>
      </c>
      <c r="AF105" s="145" t="s">
        <v>528</v>
      </c>
      <c r="AG105" s="145" t="s">
        <v>528</v>
      </c>
      <c r="AH105" s="145" t="s">
        <v>529</v>
      </c>
      <c r="AI105" s="145" t="s">
        <v>528</v>
      </c>
      <c r="AJ105" s="145" t="s">
        <v>528</v>
      </c>
      <c r="AK105" s="145" t="s">
        <v>529</v>
      </c>
      <c r="AL105" s="139" t="s">
        <v>545</v>
      </c>
      <c r="AM105" s="139" t="s">
        <v>545</v>
      </c>
      <c r="AN105" s="139" t="s">
        <v>541</v>
      </c>
      <c r="AO105" s="139" t="s">
        <v>531</v>
      </c>
      <c r="AP105" s="146">
        <v>0.5</v>
      </c>
      <c r="AQ105" s="139">
        <v>0.33300000000000002</v>
      </c>
      <c r="AR105" s="147" t="s">
        <v>67</v>
      </c>
      <c r="AS105"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0.83299999999999996</v>
      </c>
      <c r="AT105" s="149" t="s">
        <v>160</v>
      </c>
      <c r="AU105" s="37" t="s">
        <v>67</v>
      </c>
      <c r="AV105" s="139" t="s">
        <v>67</v>
      </c>
      <c r="AW105" s="150" t="s">
        <v>534</v>
      </c>
      <c r="AX105" s="139" t="s">
        <v>67</v>
      </c>
      <c r="AY105" s="241" t="str">
        <f>IF(ISNONTEXT(VLOOKUP(ProgrammeData[[#This Row],[Student Reference]],Comments!$B$7:$C$5995,2,0)),"",VLOOKUP(ProgrammeData[[#This Row],[Student Reference]],Comments!$B$7:$C$5995,2,0))</f>
        <v/>
      </c>
    </row>
    <row r="106" spans="1:51" x14ac:dyDescent="0.4">
      <c r="A106" s="76" t="s">
        <v>877</v>
      </c>
      <c r="B106" s="77">
        <v>19</v>
      </c>
      <c r="C106" s="139" t="s">
        <v>775</v>
      </c>
      <c r="D106" s="140" t="s">
        <v>525</v>
      </c>
      <c r="E106" s="140" t="s">
        <v>776</v>
      </c>
      <c r="F106" s="76" t="s">
        <v>67</v>
      </c>
      <c r="G106" s="76" t="s">
        <v>67</v>
      </c>
      <c r="H106" s="76" t="s">
        <v>67</v>
      </c>
      <c r="I106" s="76" t="s">
        <v>160</v>
      </c>
      <c r="J106" s="37" t="s">
        <v>544</v>
      </c>
      <c r="K106" s="37" t="s">
        <v>345</v>
      </c>
      <c r="L106" s="139" t="s">
        <v>111</v>
      </c>
      <c r="M106" s="37" t="s">
        <v>111</v>
      </c>
      <c r="N106" s="37">
        <v>86</v>
      </c>
      <c r="O106" s="37">
        <v>345</v>
      </c>
      <c r="P106" s="37">
        <f>ProgrammeData[[#This Row],[Qualification Hours]]+ProgrammeData[[#This Row],[Non-Qualification Hours]]</f>
        <v>431</v>
      </c>
      <c r="Q10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3</v>
      </c>
      <c r="R106" s="142">
        <f>ROUND(IF(ProgrammeData[[#This Row],[Funding Band]]="Band 1",ProgrammeData[[#This Row],[Total Hours]]/600,1),7)</f>
        <v>1</v>
      </c>
      <c r="S106" s="76">
        <f>IF(ProgrammeData[[#This Row],[Funding Band]]="Band 5",600,IF(ProgrammeData[[#This Row],[Funding Band]]="Band 4a",495,IF(ProgrammeData[[#This Row],[Funding Band]]="Band 4b",495,IF(ProgrammeData[[#This Row],[Funding Band]]="Band 3",405,IF(ProgrammeData[[#This Row],[Funding Band]]="Band 2",320,ProgrammeData[[#This Row],[Total Hours]])))))</f>
        <v>405</v>
      </c>
      <c r="T106" s="139" t="s">
        <v>98</v>
      </c>
      <c r="U106" s="139">
        <v>14.2</v>
      </c>
      <c r="V106" s="139" t="s">
        <v>777</v>
      </c>
      <c r="W106" s="76" t="s">
        <v>160</v>
      </c>
      <c r="X106" s="37" t="s">
        <v>536</v>
      </c>
      <c r="Y10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06" s="139">
        <f>ProgrammeData[[#This Row],[Weighting Multiplier]]*ProgrammeData[[#This Row],[Cost Weighting Factor Value]]</f>
        <v>405</v>
      </c>
      <c r="AA106" s="143">
        <v>1</v>
      </c>
      <c r="AB106" s="144">
        <f>ProgrammeData[[#This Row],[Weighting Multiplier]]*ProgrammeData[[#This Row],[Uplift Factor]]</f>
        <v>405</v>
      </c>
      <c r="AC106" s="37">
        <v>1</v>
      </c>
      <c r="AD106" s="37">
        <v>1</v>
      </c>
      <c r="AE106" s="37">
        <f>ProgrammeData[[#This Row],[English Instance]]+ProgrammeData[[#This Row],[Maths Instance]]</f>
        <v>2</v>
      </c>
      <c r="AF106" s="145" t="s">
        <v>528</v>
      </c>
      <c r="AG106" s="145" t="s">
        <v>528</v>
      </c>
      <c r="AH106" s="145" t="s">
        <v>529</v>
      </c>
      <c r="AI106" s="145" t="s">
        <v>528</v>
      </c>
      <c r="AJ106" s="145" t="s">
        <v>528</v>
      </c>
      <c r="AK106" s="145" t="s">
        <v>529</v>
      </c>
      <c r="AL106" s="139" t="s">
        <v>545</v>
      </c>
      <c r="AM106" s="139" t="s">
        <v>545</v>
      </c>
      <c r="AN106" s="139" t="s">
        <v>541</v>
      </c>
      <c r="AO106" s="139" t="s">
        <v>531</v>
      </c>
      <c r="AP106" s="146" t="s">
        <v>525</v>
      </c>
      <c r="AQ106" s="139" t="s">
        <v>525</v>
      </c>
      <c r="AR106" s="147" t="s">
        <v>525</v>
      </c>
      <c r="AS106"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06" s="149" t="s">
        <v>160</v>
      </c>
      <c r="AU106" s="37" t="s">
        <v>67</v>
      </c>
      <c r="AV106" s="139" t="s">
        <v>67</v>
      </c>
      <c r="AW106" s="150" t="s">
        <v>534</v>
      </c>
      <c r="AX106" s="139" t="s">
        <v>67</v>
      </c>
      <c r="AY106" s="241" t="str">
        <f>IF(ISNONTEXT(VLOOKUP(ProgrammeData[[#This Row],[Student Reference]],Comments!$B$7:$C$5995,2,0)),"",VLOOKUP(ProgrammeData[[#This Row],[Student Reference]],Comments!$B$7:$C$5995,2,0))</f>
        <v/>
      </c>
    </row>
    <row r="107" spans="1:51" x14ac:dyDescent="0.4">
      <c r="A107" s="76" t="s">
        <v>878</v>
      </c>
      <c r="B107" s="77">
        <v>18</v>
      </c>
      <c r="C107" s="139" t="s">
        <v>775</v>
      </c>
      <c r="D107" s="140" t="s">
        <v>537</v>
      </c>
      <c r="E107" s="140" t="s">
        <v>776</v>
      </c>
      <c r="F107" s="76" t="s">
        <v>67</v>
      </c>
      <c r="G107" s="76" t="s">
        <v>67</v>
      </c>
      <c r="H107" s="76" t="s">
        <v>67</v>
      </c>
      <c r="I107" s="76" t="s">
        <v>160</v>
      </c>
      <c r="J107" s="37" t="s">
        <v>526</v>
      </c>
      <c r="K107" s="37" t="s">
        <v>90</v>
      </c>
      <c r="L107" s="139" t="s">
        <v>69</v>
      </c>
      <c r="M107" s="37" t="s">
        <v>69</v>
      </c>
      <c r="N107" s="37">
        <v>698</v>
      </c>
      <c r="O107" s="37">
        <v>140</v>
      </c>
      <c r="P107" s="37">
        <f>ProgrammeData[[#This Row],[Qualification Hours]]+ProgrammeData[[#This Row],[Non-Qualification Hours]]</f>
        <v>838</v>
      </c>
      <c r="Q10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07" s="142">
        <f>ROUND(IF(ProgrammeData[[#This Row],[Funding Band]]="Band 1",ProgrammeData[[#This Row],[Total Hours]]/600,1),7)</f>
        <v>1</v>
      </c>
      <c r="S107" s="76">
        <f>IF(ProgrammeData[[#This Row],[Funding Band]]="Band 5",600,IF(ProgrammeData[[#This Row],[Funding Band]]="Band 4a",495,IF(ProgrammeData[[#This Row],[Funding Band]]="Band 4b",495,IF(ProgrammeData[[#This Row],[Funding Band]]="Band 3",405,IF(ProgrammeData[[#This Row],[Funding Band]]="Band 2",320,ProgrammeData[[#This Row],[Total Hours]])))))</f>
        <v>495</v>
      </c>
      <c r="T107" s="139" t="s">
        <v>199</v>
      </c>
      <c r="U107" s="139">
        <v>3.3</v>
      </c>
      <c r="V107" s="139" t="s">
        <v>777</v>
      </c>
      <c r="W107" s="76" t="s">
        <v>160</v>
      </c>
      <c r="X107" s="37" t="s">
        <v>540</v>
      </c>
      <c r="Y10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07" s="139">
        <f>ProgrammeData[[#This Row],[Weighting Multiplier]]*ProgrammeData[[#This Row],[Cost Weighting Factor Value]]</f>
        <v>866.25</v>
      </c>
      <c r="AA107" s="143">
        <v>1</v>
      </c>
      <c r="AB107" s="144">
        <f>ProgrammeData[[#This Row],[Weighting Multiplier]]*ProgrammeData[[#This Row],[Uplift Factor]]</f>
        <v>495</v>
      </c>
      <c r="AC107" s="37">
        <v>1</v>
      </c>
      <c r="AD107" s="37">
        <v>1</v>
      </c>
      <c r="AE107" s="37">
        <f>ProgrammeData[[#This Row],[English Instance]]+ProgrammeData[[#This Row],[Maths Instance]]</f>
        <v>2</v>
      </c>
      <c r="AF107" s="145" t="s">
        <v>528</v>
      </c>
      <c r="AG107" s="145" t="s">
        <v>528</v>
      </c>
      <c r="AH107" s="145" t="s">
        <v>529</v>
      </c>
      <c r="AI107" s="145" t="s">
        <v>528</v>
      </c>
      <c r="AJ107" s="145" t="s">
        <v>528</v>
      </c>
      <c r="AK107" s="145" t="s">
        <v>529</v>
      </c>
      <c r="AL107" s="139" t="s">
        <v>530</v>
      </c>
      <c r="AM107" s="139" t="s">
        <v>530</v>
      </c>
      <c r="AN107" s="139" t="s">
        <v>160</v>
      </c>
      <c r="AO107" s="139" t="s">
        <v>531</v>
      </c>
      <c r="AP107" s="146">
        <v>0.5</v>
      </c>
      <c r="AQ107" s="139">
        <v>0.16700000000000001</v>
      </c>
      <c r="AR107" s="147" t="s">
        <v>67</v>
      </c>
      <c r="AS107"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0.66700000000000004</v>
      </c>
      <c r="AT107" s="149" t="s">
        <v>160</v>
      </c>
      <c r="AU107" s="37" t="s">
        <v>67</v>
      </c>
      <c r="AV107" s="139" t="s">
        <v>160</v>
      </c>
      <c r="AW107" s="150">
        <v>1</v>
      </c>
      <c r="AX107" s="139" t="s">
        <v>67</v>
      </c>
      <c r="AY107" s="241" t="str">
        <f>IF(ISNONTEXT(VLOOKUP(ProgrammeData[[#This Row],[Student Reference]],Comments!$B$7:$C$5995,2,0)),"",VLOOKUP(ProgrammeData[[#This Row],[Student Reference]],Comments!$B$7:$C$5995,2,0))</f>
        <v/>
      </c>
    </row>
    <row r="108" spans="1:51" x14ac:dyDescent="0.4">
      <c r="A108" s="76" t="s">
        <v>879</v>
      </c>
      <c r="B108" s="77">
        <v>18</v>
      </c>
      <c r="C108" s="139" t="s">
        <v>775</v>
      </c>
      <c r="D108" s="140" t="s">
        <v>525</v>
      </c>
      <c r="E108" s="140" t="s">
        <v>776</v>
      </c>
      <c r="F108" s="76" t="s">
        <v>67</v>
      </c>
      <c r="G108" s="76" t="s">
        <v>67</v>
      </c>
      <c r="H108" s="76" t="s">
        <v>67</v>
      </c>
      <c r="I108" s="76" t="s">
        <v>160</v>
      </c>
      <c r="J108" s="37" t="s">
        <v>526</v>
      </c>
      <c r="K108" s="37" t="s">
        <v>90</v>
      </c>
      <c r="L108" s="139" t="s">
        <v>107</v>
      </c>
      <c r="N108" s="37">
        <v>561</v>
      </c>
      <c r="O108" s="37">
        <v>129</v>
      </c>
      <c r="P108" s="37">
        <f>ProgrammeData[[#This Row],[Qualification Hours]]+ProgrammeData[[#This Row],[Non-Qualification Hours]]</f>
        <v>690</v>
      </c>
      <c r="Q10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08" s="142">
        <f>ROUND(IF(ProgrammeData[[#This Row],[Funding Band]]="Band 1",ProgrammeData[[#This Row],[Total Hours]]/600,1),7)</f>
        <v>1</v>
      </c>
      <c r="S108" s="76">
        <f>IF(ProgrammeData[[#This Row],[Funding Band]]="Band 5",600,IF(ProgrammeData[[#This Row],[Funding Band]]="Band 4a",495,IF(ProgrammeData[[#This Row],[Funding Band]]="Band 4b",495,IF(ProgrammeData[[#This Row],[Funding Band]]="Band 3",405,IF(ProgrammeData[[#This Row],[Funding Band]]="Band 2",320,ProgrammeData[[#This Row],[Total Hours]])))))</f>
        <v>495</v>
      </c>
      <c r="T108" s="139" t="s">
        <v>158</v>
      </c>
      <c r="U108" s="139">
        <v>6.1</v>
      </c>
      <c r="V108" s="139" t="s">
        <v>777</v>
      </c>
      <c r="W108" s="76" t="s">
        <v>160</v>
      </c>
      <c r="X108" s="37" t="s">
        <v>532</v>
      </c>
      <c r="Y10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08" s="139">
        <f>ProgrammeData[[#This Row],[Weighting Multiplier]]*ProgrammeData[[#This Row],[Cost Weighting Factor Value]]</f>
        <v>594</v>
      </c>
      <c r="AA108" s="143">
        <v>1</v>
      </c>
      <c r="AB108" s="144">
        <f>ProgrammeData[[#This Row],[Weighting Multiplier]]*ProgrammeData[[#This Row],[Uplift Factor]]</f>
        <v>495</v>
      </c>
      <c r="AC108" s="37">
        <v>1</v>
      </c>
      <c r="AD108" s="37">
        <v>1</v>
      </c>
      <c r="AE108" s="37">
        <f>ProgrammeData[[#This Row],[English Instance]]+ProgrammeData[[#This Row],[Maths Instance]]</f>
        <v>2</v>
      </c>
      <c r="AF108" s="145" t="s">
        <v>528</v>
      </c>
      <c r="AG108" s="145" t="s">
        <v>528</v>
      </c>
      <c r="AH108" s="145" t="s">
        <v>529</v>
      </c>
      <c r="AI108" s="145">
        <v>1</v>
      </c>
      <c r="AJ108" s="145">
        <v>0</v>
      </c>
      <c r="AK108" s="145">
        <v>1</v>
      </c>
      <c r="AL108" s="139" t="s">
        <v>530</v>
      </c>
      <c r="AM108" s="139" t="s">
        <v>543</v>
      </c>
      <c r="AN108" s="139" t="s">
        <v>160</v>
      </c>
      <c r="AO108" s="139" t="s">
        <v>531</v>
      </c>
      <c r="AP108" s="146" t="s">
        <v>525</v>
      </c>
      <c r="AQ108" s="139" t="s">
        <v>525</v>
      </c>
      <c r="AR108" s="147" t="s">
        <v>525</v>
      </c>
      <c r="AS108"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08" s="149" t="s">
        <v>160</v>
      </c>
      <c r="AU108" s="37" t="s">
        <v>160</v>
      </c>
      <c r="AV108" s="139" t="s">
        <v>160</v>
      </c>
      <c r="AW108" s="150">
        <v>0</v>
      </c>
      <c r="AX108" s="139" t="s">
        <v>160</v>
      </c>
      <c r="AY108" s="241" t="str">
        <f>IF(ISNONTEXT(VLOOKUP(ProgrammeData[[#This Row],[Student Reference]],Comments!$B$7:$C$5995,2,0)),"",VLOOKUP(ProgrammeData[[#This Row],[Student Reference]],Comments!$B$7:$C$5995,2,0))</f>
        <v/>
      </c>
    </row>
    <row r="109" spans="1:51" x14ac:dyDescent="0.4">
      <c r="A109" s="76" t="s">
        <v>880</v>
      </c>
      <c r="B109" s="77">
        <v>16</v>
      </c>
      <c r="C109" s="139" t="s">
        <v>775</v>
      </c>
      <c r="D109" s="140" t="s">
        <v>525</v>
      </c>
      <c r="E109" s="140" t="s">
        <v>776</v>
      </c>
      <c r="F109" s="76" t="s">
        <v>67</v>
      </c>
      <c r="G109" s="76" t="s">
        <v>67</v>
      </c>
      <c r="H109" s="76" t="s">
        <v>67</v>
      </c>
      <c r="I109" s="76" t="s">
        <v>160</v>
      </c>
      <c r="J109" s="37" t="s">
        <v>535</v>
      </c>
      <c r="K109" s="37" t="s">
        <v>90</v>
      </c>
      <c r="L109" s="139" t="s">
        <v>107</v>
      </c>
      <c r="N109" s="37">
        <v>733</v>
      </c>
      <c r="O109" s="37">
        <v>65</v>
      </c>
      <c r="P109" s="37">
        <f>ProgrammeData[[#This Row],[Qualification Hours]]+ProgrammeData[[#This Row],[Non-Qualification Hours]]</f>
        <v>798</v>
      </c>
      <c r="Q10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09" s="142">
        <f>ROUND(IF(ProgrammeData[[#This Row],[Funding Band]]="Band 1",ProgrammeData[[#This Row],[Total Hours]]/600,1),7)</f>
        <v>1</v>
      </c>
      <c r="S109" s="76">
        <f>IF(ProgrammeData[[#This Row],[Funding Band]]="Band 5",600,IF(ProgrammeData[[#This Row],[Funding Band]]="Band 4a",495,IF(ProgrammeData[[#This Row],[Funding Band]]="Band 4b",495,IF(ProgrammeData[[#This Row],[Funding Band]]="Band 3",405,IF(ProgrammeData[[#This Row],[Funding Band]]="Band 2",320,ProgrammeData[[#This Row],[Total Hours]])))))</f>
        <v>600</v>
      </c>
      <c r="T109" s="139" t="s">
        <v>535</v>
      </c>
      <c r="U109" s="139">
        <v>11.3</v>
      </c>
      <c r="V109" s="139" t="s">
        <v>777</v>
      </c>
      <c r="W109" s="76" t="s">
        <v>160</v>
      </c>
      <c r="X109" s="37" t="s">
        <v>536</v>
      </c>
      <c r="Y10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09" s="139">
        <f>ProgrammeData[[#This Row],[Weighting Multiplier]]*ProgrammeData[[#This Row],[Cost Weighting Factor Value]]</f>
        <v>600</v>
      </c>
      <c r="AA109" s="143">
        <v>1</v>
      </c>
      <c r="AB109" s="144">
        <f>ProgrammeData[[#This Row],[Weighting Multiplier]]*ProgrammeData[[#This Row],[Uplift Factor]]</f>
        <v>600</v>
      </c>
      <c r="AC109" s="37">
        <v>0</v>
      </c>
      <c r="AD109" s="37">
        <v>0</v>
      </c>
      <c r="AE109" s="37">
        <f>ProgrammeData[[#This Row],[English Instance]]+ProgrammeData[[#This Row],[Maths Instance]]</f>
        <v>0</v>
      </c>
      <c r="AF109" s="145" t="s">
        <v>528</v>
      </c>
      <c r="AG109" s="145" t="s">
        <v>528</v>
      </c>
      <c r="AH109" s="145" t="s">
        <v>529</v>
      </c>
      <c r="AI109" s="145">
        <v>0</v>
      </c>
      <c r="AJ109" s="145">
        <v>0</v>
      </c>
      <c r="AK109" s="145">
        <v>0</v>
      </c>
      <c r="AL109" s="139" t="s">
        <v>533</v>
      </c>
      <c r="AM109" s="139" t="s">
        <v>533</v>
      </c>
      <c r="AN109" s="139" t="s">
        <v>160</v>
      </c>
      <c r="AO109" s="139" t="s">
        <v>531</v>
      </c>
      <c r="AP109" s="146" t="s">
        <v>525</v>
      </c>
      <c r="AQ109" s="139" t="s">
        <v>525</v>
      </c>
      <c r="AR109" s="147" t="s">
        <v>525</v>
      </c>
      <c r="AS109"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09" s="149" t="s">
        <v>160</v>
      </c>
      <c r="AU109" s="37" t="s">
        <v>67</v>
      </c>
      <c r="AV109" s="139" t="s">
        <v>67</v>
      </c>
      <c r="AW109" s="150" t="s">
        <v>534</v>
      </c>
      <c r="AX109" s="139" t="s">
        <v>67</v>
      </c>
      <c r="AY109" s="241" t="str">
        <f>IF(ISNONTEXT(VLOOKUP(ProgrammeData[[#This Row],[Student Reference]],Comments!$B$7:$C$5995,2,0)),"",VLOOKUP(ProgrammeData[[#This Row],[Student Reference]],Comments!$B$7:$C$5995,2,0))</f>
        <v/>
      </c>
    </row>
    <row r="110" spans="1:51" x14ac:dyDescent="0.4">
      <c r="A110" s="76" t="s">
        <v>881</v>
      </c>
      <c r="B110" s="77">
        <v>20</v>
      </c>
      <c r="C110" s="139" t="s">
        <v>775</v>
      </c>
      <c r="D110" s="140" t="s">
        <v>525</v>
      </c>
      <c r="E110" s="140" t="s">
        <v>776</v>
      </c>
      <c r="F110" s="76" t="s">
        <v>67</v>
      </c>
      <c r="G110" s="76" t="s">
        <v>67</v>
      </c>
      <c r="H110" s="76" t="s">
        <v>160</v>
      </c>
      <c r="I110" s="76" t="s">
        <v>160</v>
      </c>
      <c r="J110" s="37" t="s">
        <v>526</v>
      </c>
      <c r="K110" s="37" t="s">
        <v>147</v>
      </c>
      <c r="L110" s="139" t="s">
        <v>69</v>
      </c>
      <c r="M110" s="37" t="s">
        <v>69</v>
      </c>
      <c r="N110" s="37">
        <v>480</v>
      </c>
      <c r="O110" s="37">
        <v>177</v>
      </c>
      <c r="P110" s="37">
        <f>ProgrammeData[[#This Row],[Qualification Hours]]+ProgrammeData[[#This Row],[Non-Qualification Hours]]</f>
        <v>657</v>
      </c>
      <c r="Q11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10" s="142">
        <f>ROUND(IF(ProgrammeData[[#This Row],[Funding Band]]="Band 1",ProgrammeData[[#This Row],[Total Hours]]/600,1),7)</f>
        <v>1</v>
      </c>
      <c r="S110" s="76">
        <f>IF(ProgrammeData[[#This Row],[Funding Band]]="Band 5",600,IF(ProgrammeData[[#This Row],[Funding Band]]="Band 4a",495,IF(ProgrammeData[[#This Row],[Funding Band]]="Band 4b",495,IF(ProgrammeData[[#This Row],[Funding Band]]="Band 3",405,IF(ProgrammeData[[#This Row],[Funding Band]]="Band 2",320,ProgrammeData[[#This Row],[Total Hours]])))))</f>
        <v>600</v>
      </c>
      <c r="T110" s="139" t="s">
        <v>356</v>
      </c>
      <c r="U110" s="139">
        <v>14.1</v>
      </c>
      <c r="V110" s="139" t="s">
        <v>777</v>
      </c>
      <c r="W110" s="76" t="s">
        <v>160</v>
      </c>
      <c r="X110" s="37" t="s">
        <v>536</v>
      </c>
      <c r="Y11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10" s="139">
        <f>ProgrammeData[[#This Row],[Weighting Multiplier]]*ProgrammeData[[#This Row],[Cost Weighting Factor Value]]</f>
        <v>600</v>
      </c>
      <c r="AA110" s="143">
        <v>1</v>
      </c>
      <c r="AB110" s="144">
        <f>ProgrammeData[[#This Row],[Weighting Multiplier]]*ProgrammeData[[#This Row],[Uplift Factor]]</f>
        <v>600</v>
      </c>
      <c r="AC110" s="37">
        <v>1</v>
      </c>
      <c r="AD110" s="37">
        <v>1</v>
      </c>
      <c r="AE110" s="37">
        <f>ProgrammeData[[#This Row],[English Instance]]+ProgrammeData[[#This Row],[Maths Instance]]</f>
        <v>2</v>
      </c>
      <c r="AF110" s="145" t="s">
        <v>528</v>
      </c>
      <c r="AG110" s="145" t="s">
        <v>528</v>
      </c>
      <c r="AH110" s="145" t="s">
        <v>529</v>
      </c>
      <c r="AI110" s="145" t="s">
        <v>528</v>
      </c>
      <c r="AJ110" s="145" t="s">
        <v>528</v>
      </c>
      <c r="AK110" s="145" t="s">
        <v>529</v>
      </c>
      <c r="AL110" s="139" t="s">
        <v>542</v>
      </c>
      <c r="AM110" s="139" t="s">
        <v>542</v>
      </c>
      <c r="AN110" s="139" t="s">
        <v>160</v>
      </c>
      <c r="AO110" s="139" t="s">
        <v>531</v>
      </c>
      <c r="AP110" s="146" t="s">
        <v>525</v>
      </c>
      <c r="AQ110" s="139" t="s">
        <v>525</v>
      </c>
      <c r="AR110" s="147" t="s">
        <v>525</v>
      </c>
      <c r="AS11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10" s="149" t="s">
        <v>160</v>
      </c>
      <c r="AU110" s="37" t="s">
        <v>67</v>
      </c>
      <c r="AV110" s="139" t="s">
        <v>67</v>
      </c>
      <c r="AW110" s="150" t="s">
        <v>534</v>
      </c>
      <c r="AX110" s="139" t="s">
        <v>67</v>
      </c>
      <c r="AY110" s="241" t="str">
        <f>IF(ISNONTEXT(VLOOKUP(ProgrammeData[[#This Row],[Student Reference]],Comments!$B$7:$C$5995,2,0)),"",VLOOKUP(ProgrammeData[[#This Row],[Student Reference]],Comments!$B$7:$C$5995,2,0))</f>
        <v/>
      </c>
    </row>
    <row r="111" spans="1:51" x14ac:dyDescent="0.4">
      <c r="A111" s="76" t="s">
        <v>882</v>
      </c>
      <c r="B111" s="77">
        <v>19</v>
      </c>
      <c r="C111" s="139" t="s">
        <v>775</v>
      </c>
      <c r="D111" s="140" t="s">
        <v>551</v>
      </c>
      <c r="E111" s="140" t="s">
        <v>776</v>
      </c>
      <c r="F111" s="76" t="s">
        <v>67</v>
      </c>
      <c r="G111" s="76" t="s">
        <v>67</v>
      </c>
      <c r="H111" s="76" t="s">
        <v>67</v>
      </c>
      <c r="I111" s="76" t="s">
        <v>160</v>
      </c>
      <c r="J111" s="37" t="s">
        <v>544</v>
      </c>
      <c r="K111" s="37" t="s">
        <v>343</v>
      </c>
      <c r="L111" s="139" t="s">
        <v>344</v>
      </c>
      <c r="M111" s="37" t="s">
        <v>344</v>
      </c>
      <c r="N111" s="37">
        <v>77</v>
      </c>
      <c r="O111" s="37">
        <v>310</v>
      </c>
      <c r="P111" s="37">
        <f>ProgrammeData[[#This Row],[Qualification Hours]]+ProgrammeData[[#This Row],[Non-Qualification Hours]]</f>
        <v>387</v>
      </c>
      <c r="Q11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3</v>
      </c>
      <c r="R111" s="142">
        <f>ROUND(IF(ProgrammeData[[#This Row],[Funding Band]]="Band 1",ProgrammeData[[#This Row],[Total Hours]]/600,1),7)</f>
        <v>1</v>
      </c>
      <c r="S111" s="76">
        <f>IF(ProgrammeData[[#This Row],[Funding Band]]="Band 5",600,IF(ProgrammeData[[#This Row],[Funding Band]]="Band 4a",495,IF(ProgrammeData[[#This Row],[Funding Band]]="Band 4b",495,IF(ProgrammeData[[#This Row],[Funding Band]]="Band 3",405,IF(ProgrammeData[[#This Row],[Funding Band]]="Band 2",320,ProgrammeData[[#This Row],[Total Hours]])))))</f>
        <v>405</v>
      </c>
      <c r="T111" s="139" t="s">
        <v>98</v>
      </c>
      <c r="U111" s="139">
        <v>14.2</v>
      </c>
      <c r="V111" s="139" t="s">
        <v>777</v>
      </c>
      <c r="W111" s="76" t="s">
        <v>160</v>
      </c>
      <c r="X111" s="37" t="s">
        <v>536</v>
      </c>
      <c r="Y11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11" s="139">
        <f>ProgrammeData[[#This Row],[Weighting Multiplier]]*ProgrammeData[[#This Row],[Cost Weighting Factor Value]]</f>
        <v>405</v>
      </c>
      <c r="AA111" s="143">
        <v>1.1664000000000001</v>
      </c>
      <c r="AB111" s="144">
        <f>ProgrammeData[[#This Row],[Weighting Multiplier]]*ProgrammeData[[#This Row],[Uplift Factor]]</f>
        <v>472.39200000000005</v>
      </c>
      <c r="AC111" s="37">
        <v>1</v>
      </c>
      <c r="AD111" s="37">
        <v>1</v>
      </c>
      <c r="AE111" s="37">
        <f>ProgrammeData[[#This Row],[English Instance]]+ProgrammeData[[#This Row],[Maths Instance]]</f>
        <v>2</v>
      </c>
      <c r="AF111" s="145" t="s">
        <v>528</v>
      </c>
      <c r="AG111" s="145" t="s">
        <v>528</v>
      </c>
      <c r="AH111" s="145" t="s">
        <v>529</v>
      </c>
      <c r="AI111" s="145" t="s">
        <v>528</v>
      </c>
      <c r="AJ111" s="145" t="s">
        <v>528</v>
      </c>
      <c r="AK111" s="145" t="s">
        <v>529</v>
      </c>
      <c r="AL111" s="139" t="s">
        <v>545</v>
      </c>
      <c r="AM111" s="139" t="s">
        <v>545</v>
      </c>
      <c r="AN111" s="139" t="s">
        <v>541</v>
      </c>
      <c r="AO111" s="139">
        <v>1</v>
      </c>
      <c r="AP111" s="146">
        <v>0</v>
      </c>
      <c r="AQ111" s="139">
        <v>0</v>
      </c>
      <c r="AR111" s="147" t="s">
        <v>67</v>
      </c>
      <c r="AS111"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11" s="149" t="s">
        <v>160</v>
      </c>
      <c r="AU111" s="37" t="s">
        <v>67</v>
      </c>
      <c r="AV111" s="139" t="s">
        <v>67</v>
      </c>
      <c r="AW111" s="150" t="s">
        <v>534</v>
      </c>
      <c r="AX111" s="139" t="s">
        <v>67</v>
      </c>
      <c r="AY111" s="241" t="str">
        <f>IF(ISNONTEXT(VLOOKUP(ProgrammeData[[#This Row],[Student Reference]],Comments!$B$7:$C$5995,2,0)),"",VLOOKUP(ProgrammeData[[#This Row],[Student Reference]],Comments!$B$7:$C$5995,2,0))</f>
        <v/>
      </c>
    </row>
    <row r="112" spans="1:51" x14ac:dyDescent="0.4">
      <c r="A112" s="76" t="s">
        <v>883</v>
      </c>
      <c r="B112" s="77">
        <v>19</v>
      </c>
      <c r="C112" s="139" t="s">
        <v>775</v>
      </c>
      <c r="D112" s="140" t="s">
        <v>537</v>
      </c>
      <c r="E112" s="140" t="s">
        <v>776</v>
      </c>
      <c r="F112" s="76" t="s">
        <v>67</v>
      </c>
      <c r="G112" s="76" t="s">
        <v>67</v>
      </c>
      <c r="H112" s="76" t="s">
        <v>67</v>
      </c>
      <c r="I112" s="76" t="s">
        <v>67</v>
      </c>
      <c r="J112" s="37" t="s">
        <v>535</v>
      </c>
      <c r="K112" s="37" t="s">
        <v>346</v>
      </c>
      <c r="L112" s="139" t="s">
        <v>69</v>
      </c>
      <c r="M112" s="37" t="s">
        <v>191</v>
      </c>
      <c r="N112" s="37">
        <v>0</v>
      </c>
      <c r="O112" s="37">
        <v>0</v>
      </c>
      <c r="P112" s="37">
        <f>ProgrammeData[[#This Row],[Qualification Hours]]+ProgrammeData[[#This Row],[Non-Qualification Hours]]</f>
        <v>0</v>
      </c>
      <c r="Q11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112" s="142">
        <f>ROUND(IF(ProgrammeData[[#This Row],[Funding Band]]="Band 1",ProgrammeData[[#This Row],[Total Hours]]/600,1),7)</f>
        <v>0</v>
      </c>
      <c r="S112" s="76">
        <f>IF(ProgrammeData[[#This Row],[Funding Band]]="Band 5",600,IF(ProgrammeData[[#This Row],[Funding Band]]="Band 4a",495,IF(ProgrammeData[[#This Row],[Funding Band]]="Band 4b",495,IF(ProgrammeData[[#This Row],[Funding Band]]="Band 3",405,IF(ProgrammeData[[#This Row],[Funding Band]]="Band 2",320,ProgrammeData[[#This Row],[Total Hours]])))))</f>
        <v>0</v>
      </c>
      <c r="T112" s="139" t="s">
        <v>535</v>
      </c>
      <c r="U112" s="139">
        <v>2.2000000000000002</v>
      </c>
      <c r="V112" s="139" t="s">
        <v>777</v>
      </c>
      <c r="W112" s="76" t="s">
        <v>160</v>
      </c>
      <c r="X112" s="37" t="s">
        <v>536</v>
      </c>
      <c r="Y11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12" s="139">
        <f>ProgrammeData[[#This Row],[Weighting Multiplier]]*ProgrammeData[[#This Row],[Cost Weighting Factor Value]]</f>
        <v>0</v>
      </c>
      <c r="AA112" s="143">
        <v>1</v>
      </c>
      <c r="AB112" s="144">
        <f>ProgrammeData[[#This Row],[Weighting Multiplier]]*ProgrammeData[[#This Row],[Uplift Factor]]</f>
        <v>0</v>
      </c>
      <c r="AC112" s="37">
        <v>1</v>
      </c>
      <c r="AD112" s="37">
        <v>1</v>
      </c>
      <c r="AE112" s="37">
        <f>ProgrammeData[[#This Row],[English Instance]]+ProgrammeData[[#This Row],[Maths Instance]]</f>
        <v>2</v>
      </c>
      <c r="AF112" s="145" t="s">
        <v>528</v>
      </c>
      <c r="AG112" s="145" t="s">
        <v>528</v>
      </c>
      <c r="AH112" s="145" t="s">
        <v>529</v>
      </c>
      <c r="AI112" s="145" t="s">
        <v>528</v>
      </c>
      <c r="AJ112" s="145" t="s">
        <v>528</v>
      </c>
      <c r="AK112" s="145" t="s">
        <v>529</v>
      </c>
      <c r="AL112" s="139" t="s">
        <v>539</v>
      </c>
      <c r="AM112" s="139" t="s">
        <v>539</v>
      </c>
      <c r="AN112" s="139" t="s">
        <v>541</v>
      </c>
      <c r="AO112" s="139" t="s">
        <v>531</v>
      </c>
      <c r="AP112" s="146">
        <v>0.5</v>
      </c>
      <c r="AQ112" s="139">
        <v>0.16700000000000001</v>
      </c>
      <c r="AR112" s="147" t="s">
        <v>67</v>
      </c>
      <c r="AS112"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0.66700000000000004</v>
      </c>
      <c r="AT112" s="149" t="s">
        <v>160</v>
      </c>
      <c r="AU112" s="37" t="s">
        <v>67</v>
      </c>
      <c r="AV112" s="139" t="s">
        <v>67</v>
      </c>
      <c r="AW112" s="150" t="s">
        <v>534</v>
      </c>
      <c r="AX112" s="139" t="s">
        <v>67</v>
      </c>
      <c r="AY112" s="241" t="str">
        <f>IF(ISNONTEXT(VLOOKUP(ProgrammeData[[#This Row],[Student Reference]],Comments!$B$7:$C$5995,2,0)),"",VLOOKUP(ProgrammeData[[#This Row],[Student Reference]],Comments!$B$7:$C$5995,2,0))</f>
        <v/>
      </c>
    </row>
    <row r="113" spans="1:51" x14ac:dyDescent="0.4">
      <c r="A113" s="76" t="s">
        <v>884</v>
      </c>
      <c r="B113" s="77">
        <v>19</v>
      </c>
      <c r="C113" s="139" t="s">
        <v>775</v>
      </c>
      <c r="D113" s="140" t="s">
        <v>537</v>
      </c>
      <c r="E113" s="140" t="s">
        <v>776</v>
      </c>
      <c r="F113" s="76" t="s">
        <v>67</v>
      </c>
      <c r="G113" s="76" t="s">
        <v>67</v>
      </c>
      <c r="H113" s="76" t="s">
        <v>67</v>
      </c>
      <c r="I113" s="76" t="s">
        <v>160</v>
      </c>
      <c r="J113" s="37" t="s">
        <v>526</v>
      </c>
      <c r="K113" s="37" t="s">
        <v>143</v>
      </c>
      <c r="L113" s="139" t="s">
        <v>69</v>
      </c>
      <c r="M113" s="37" t="s">
        <v>69</v>
      </c>
      <c r="N113" s="37">
        <v>470</v>
      </c>
      <c r="O113" s="37">
        <v>45</v>
      </c>
      <c r="P113" s="37">
        <f>ProgrammeData[[#This Row],[Qualification Hours]]+ProgrammeData[[#This Row],[Non-Qualification Hours]]</f>
        <v>515</v>
      </c>
      <c r="Q11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13" s="142">
        <f>ROUND(IF(ProgrammeData[[#This Row],[Funding Band]]="Band 1",ProgrammeData[[#This Row],[Total Hours]]/600,1),7)</f>
        <v>1</v>
      </c>
      <c r="S113" s="76">
        <f>IF(ProgrammeData[[#This Row],[Funding Band]]="Band 5",600,IF(ProgrammeData[[#This Row],[Funding Band]]="Band 4a",495,IF(ProgrammeData[[#This Row],[Funding Band]]="Band 4b",495,IF(ProgrammeData[[#This Row],[Funding Band]]="Band 3",405,IF(ProgrammeData[[#This Row],[Funding Band]]="Band 2",320,ProgrammeData[[#This Row],[Total Hours]])))))</f>
        <v>495</v>
      </c>
      <c r="T113" s="139" t="s">
        <v>359</v>
      </c>
      <c r="U113" s="139">
        <v>4.0999999999999996</v>
      </c>
      <c r="V113" s="139" t="s">
        <v>777</v>
      </c>
      <c r="W113" s="76" t="s">
        <v>160</v>
      </c>
      <c r="X113" s="37" t="s">
        <v>552</v>
      </c>
      <c r="Y11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1.4</v>
      </c>
      <c r="Z113" s="139">
        <f>ProgrammeData[[#This Row],[Weighting Multiplier]]*ProgrammeData[[#This Row],[Cost Weighting Factor Value]]</f>
        <v>693</v>
      </c>
      <c r="AA113" s="143">
        <v>1</v>
      </c>
      <c r="AB113" s="144">
        <f>ProgrammeData[[#This Row],[Weighting Multiplier]]*ProgrammeData[[#This Row],[Uplift Factor]]</f>
        <v>495</v>
      </c>
      <c r="AC113" s="37">
        <v>0</v>
      </c>
      <c r="AD113" s="37">
        <v>1</v>
      </c>
      <c r="AE113" s="37">
        <f>ProgrammeData[[#This Row],[English Instance]]+ProgrammeData[[#This Row],[Maths Instance]]</f>
        <v>1</v>
      </c>
      <c r="AF113" s="145" t="s">
        <v>528</v>
      </c>
      <c r="AG113" s="145" t="s">
        <v>528</v>
      </c>
      <c r="AH113" s="145" t="s">
        <v>538</v>
      </c>
      <c r="AI113" s="145" t="s">
        <v>528</v>
      </c>
      <c r="AJ113" s="145" t="s">
        <v>528</v>
      </c>
      <c r="AK113" s="145" t="s">
        <v>538</v>
      </c>
      <c r="AL113" s="139" t="s">
        <v>543</v>
      </c>
      <c r="AM113" s="139" t="s">
        <v>543</v>
      </c>
      <c r="AN113" s="139" t="s">
        <v>541</v>
      </c>
      <c r="AO113" s="139" t="s">
        <v>531</v>
      </c>
      <c r="AP113" s="146">
        <v>0.5</v>
      </c>
      <c r="AQ113" s="139">
        <v>0.16700000000000001</v>
      </c>
      <c r="AR113" s="147" t="s">
        <v>67</v>
      </c>
      <c r="AS113"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0.66700000000000004</v>
      </c>
      <c r="AT113" s="149" t="s">
        <v>160</v>
      </c>
      <c r="AU113" s="37" t="s">
        <v>67</v>
      </c>
      <c r="AV113" s="139" t="s">
        <v>160</v>
      </c>
      <c r="AW113" s="150">
        <v>1</v>
      </c>
      <c r="AX113" s="139" t="s">
        <v>160</v>
      </c>
      <c r="AY113" s="241" t="str">
        <f>IF(ISNONTEXT(VLOOKUP(ProgrammeData[[#This Row],[Student Reference]],Comments!$B$7:$C$5995,2,0)),"",VLOOKUP(ProgrammeData[[#This Row],[Student Reference]],Comments!$B$7:$C$5995,2,0))</f>
        <v/>
      </c>
    </row>
    <row r="114" spans="1:51" x14ac:dyDescent="0.4">
      <c r="A114" s="76" t="s">
        <v>885</v>
      </c>
      <c r="B114" s="77">
        <v>18</v>
      </c>
      <c r="C114" s="139" t="s">
        <v>775</v>
      </c>
      <c r="D114" s="140" t="s">
        <v>551</v>
      </c>
      <c r="E114" s="140" t="s">
        <v>776</v>
      </c>
      <c r="F114" s="76" t="s">
        <v>67</v>
      </c>
      <c r="G114" s="76" t="s">
        <v>67</v>
      </c>
      <c r="H114" s="76" t="s">
        <v>67</v>
      </c>
      <c r="I114" s="76" t="s">
        <v>160</v>
      </c>
      <c r="J114" s="37" t="s">
        <v>526</v>
      </c>
      <c r="K114" s="37" t="s">
        <v>363</v>
      </c>
      <c r="L114" s="139" t="s">
        <v>364</v>
      </c>
      <c r="M114" s="37" t="s">
        <v>365</v>
      </c>
      <c r="N114" s="37">
        <v>364</v>
      </c>
      <c r="O114" s="37">
        <v>87</v>
      </c>
      <c r="P114" s="37">
        <f>ProgrammeData[[#This Row],[Qualification Hours]]+ProgrammeData[[#This Row],[Non-Qualification Hours]]</f>
        <v>451</v>
      </c>
      <c r="Q11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14" s="142">
        <f>ROUND(IF(ProgrammeData[[#This Row],[Funding Band]]="Band 1",ProgrammeData[[#This Row],[Total Hours]]/600,1),7)</f>
        <v>1</v>
      </c>
      <c r="S114" s="76">
        <f>IF(ProgrammeData[[#This Row],[Funding Band]]="Band 5",600,IF(ProgrammeData[[#This Row],[Funding Band]]="Band 4a",495,IF(ProgrammeData[[#This Row],[Funding Band]]="Band 4b",495,IF(ProgrammeData[[#This Row],[Funding Band]]="Band 3",405,IF(ProgrammeData[[#This Row],[Funding Band]]="Band 2",320,ProgrammeData[[#This Row],[Total Hours]])))))</f>
        <v>495</v>
      </c>
      <c r="T114" s="139" t="s">
        <v>340</v>
      </c>
      <c r="U114" s="139">
        <v>14.2</v>
      </c>
      <c r="V114" s="139" t="s">
        <v>777</v>
      </c>
      <c r="W114" s="76" t="s">
        <v>160</v>
      </c>
      <c r="X114" s="37" t="s">
        <v>532</v>
      </c>
      <c r="Y11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14" s="139">
        <f>ProgrammeData[[#This Row],[Weighting Multiplier]]*ProgrammeData[[#This Row],[Cost Weighting Factor Value]]</f>
        <v>594</v>
      </c>
      <c r="AA114" s="143">
        <v>1.1779999999999999</v>
      </c>
      <c r="AB114" s="144">
        <f>ProgrammeData[[#This Row],[Weighting Multiplier]]*ProgrammeData[[#This Row],[Uplift Factor]]</f>
        <v>583.11</v>
      </c>
      <c r="AC114" s="37">
        <v>1</v>
      </c>
      <c r="AD114" s="37">
        <v>1</v>
      </c>
      <c r="AE114" s="37">
        <f>ProgrammeData[[#This Row],[English Instance]]+ProgrammeData[[#This Row],[Maths Instance]]</f>
        <v>2</v>
      </c>
      <c r="AF114" s="145" t="s">
        <v>528</v>
      </c>
      <c r="AG114" s="145" t="s">
        <v>528</v>
      </c>
      <c r="AH114" s="145" t="s">
        <v>529</v>
      </c>
      <c r="AI114" s="145" t="s">
        <v>528</v>
      </c>
      <c r="AJ114" s="145" t="s">
        <v>528</v>
      </c>
      <c r="AK114" s="145" t="s">
        <v>529</v>
      </c>
      <c r="AL114" s="139" t="s">
        <v>530</v>
      </c>
      <c r="AM114" s="139" t="s">
        <v>530</v>
      </c>
      <c r="AN114" s="139" t="s">
        <v>160</v>
      </c>
      <c r="AO114" s="139">
        <v>1</v>
      </c>
      <c r="AP114" s="146">
        <v>0</v>
      </c>
      <c r="AQ114" s="139">
        <v>0</v>
      </c>
      <c r="AR114" s="147" t="s">
        <v>67</v>
      </c>
      <c r="AS114"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14" s="149" t="s">
        <v>160</v>
      </c>
      <c r="AU114" s="37" t="s">
        <v>67</v>
      </c>
      <c r="AV114" s="139" t="s">
        <v>67</v>
      </c>
      <c r="AW114" s="150" t="s">
        <v>534</v>
      </c>
      <c r="AX114" s="139" t="s">
        <v>67</v>
      </c>
      <c r="AY114" s="241" t="str">
        <f>IF(ISNONTEXT(VLOOKUP(ProgrammeData[[#This Row],[Student Reference]],Comments!$B$7:$C$5995,2,0)),"",VLOOKUP(ProgrammeData[[#This Row],[Student Reference]],Comments!$B$7:$C$5995,2,0))</f>
        <v/>
      </c>
    </row>
    <row r="115" spans="1:51" x14ac:dyDescent="0.4">
      <c r="A115" s="76" t="s">
        <v>886</v>
      </c>
      <c r="B115" s="77">
        <v>17</v>
      </c>
      <c r="C115" s="139" t="s">
        <v>775</v>
      </c>
      <c r="D115" s="140" t="s">
        <v>537</v>
      </c>
      <c r="E115" s="140" t="s">
        <v>776</v>
      </c>
      <c r="F115" s="76" t="s">
        <v>67</v>
      </c>
      <c r="G115" s="76" t="s">
        <v>67</v>
      </c>
      <c r="H115" s="76" t="s">
        <v>67</v>
      </c>
      <c r="I115" s="76" t="s">
        <v>160</v>
      </c>
      <c r="J115" s="37" t="s">
        <v>526</v>
      </c>
      <c r="K115" s="37" t="s">
        <v>90</v>
      </c>
      <c r="L115" s="139" t="s">
        <v>322</v>
      </c>
      <c r="M115" s="37" t="s">
        <v>69</v>
      </c>
      <c r="N115" s="37">
        <v>568</v>
      </c>
      <c r="O115" s="37">
        <v>144</v>
      </c>
      <c r="P115" s="37">
        <f>ProgrammeData[[#This Row],[Qualification Hours]]+ProgrammeData[[#This Row],[Non-Qualification Hours]]</f>
        <v>712</v>
      </c>
      <c r="Q11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15" s="142">
        <f>ROUND(IF(ProgrammeData[[#This Row],[Funding Band]]="Band 1",ProgrammeData[[#This Row],[Total Hours]]/600,1),7)</f>
        <v>1</v>
      </c>
      <c r="S115" s="76">
        <f>IF(ProgrammeData[[#This Row],[Funding Band]]="Band 5",600,IF(ProgrammeData[[#This Row],[Funding Band]]="Band 4a",495,IF(ProgrammeData[[#This Row],[Funding Band]]="Band 4b",495,IF(ProgrammeData[[#This Row],[Funding Band]]="Band 3",405,IF(ProgrammeData[[#This Row],[Funding Band]]="Band 2",320,ProgrammeData[[#This Row],[Total Hours]])))))</f>
        <v>600</v>
      </c>
      <c r="T115" s="139" t="s">
        <v>369</v>
      </c>
      <c r="U115" s="139">
        <v>8.1999999999999993</v>
      </c>
      <c r="V115" s="139" t="s">
        <v>777</v>
      </c>
      <c r="W115" s="76" t="s">
        <v>160</v>
      </c>
      <c r="X115" s="37" t="s">
        <v>536</v>
      </c>
      <c r="Y11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15" s="139">
        <f>ProgrammeData[[#This Row],[Weighting Multiplier]]*ProgrammeData[[#This Row],[Cost Weighting Factor Value]]</f>
        <v>600</v>
      </c>
      <c r="AA115" s="143">
        <v>1</v>
      </c>
      <c r="AB115" s="144">
        <f>ProgrammeData[[#This Row],[Weighting Multiplier]]*ProgrammeData[[#This Row],[Uplift Factor]]</f>
        <v>600</v>
      </c>
      <c r="AC115" s="37">
        <v>0</v>
      </c>
      <c r="AD115" s="37">
        <v>1</v>
      </c>
      <c r="AE115" s="37">
        <f>ProgrammeData[[#This Row],[English Instance]]+ProgrammeData[[#This Row],[Maths Instance]]</f>
        <v>1</v>
      </c>
      <c r="AF115" s="145" t="s">
        <v>528</v>
      </c>
      <c r="AG115" s="145" t="s">
        <v>528</v>
      </c>
      <c r="AH115" s="145" t="s">
        <v>529</v>
      </c>
      <c r="AI115" s="145" t="s">
        <v>528</v>
      </c>
      <c r="AJ115" s="145" t="s">
        <v>528</v>
      </c>
      <c r="AK115" s="145" t="s">
        <v>529</v>
      </c>
      <c r="AL115" s="139" t="s">
        <v>543</v>
      </c>
      <c r="AM115" s="139" t="s">
        <v>543</v>
      </c>
      <c r="AN115" s="139" t="s">
        <v>160</v>
      </c>
      <c r="AO115" s="139" t="s">
        <v>531</v>
      </c>
      <c r="AP115" s="146">
        <v>0</v>
      </c>
      <c r="AQ115" s="139">
        <v>0.33300000000000002</v>
      </c>
      <c r="AR115" s="147" t="s">
        <v>67</v>
      </c>
      <c r="AS115"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0.33300000000000002</v>
      </c>
      <c r="AT115" s="149" t="s">
        <v>160</v>
      </c>
      <c r="AU115" s="37" t="s">
        <v>67</v>
      </c>
      <c r="AV115" s="139" t="s">
        <v>160</v>
      </c>
      <c r="AW115" s="150">
        <v>1</v>
      </c>
      <c r="AX115" s="139" t="s">
        <v>67</v>
      </c>
      <c r="AY115" s="241" t="str">
        <f>IF(ISNONTEXT(VLOOKUP(ProgrammeData[[#This Row],[Student Reference]],Comments!$B$7:$C$5995,2,0)),"",VLOOKUP(ProgrammeData[[#This Row],[Student Reference]],Comments!$B$7:$C$5995,2,0))</f>
        <v/>
      </c>
    </row>
    <row r="116" spans="1:51" x14ac:dyDescent="0.4">
      <c r="A116" s="76" t="s">
        <v>887</v>
      </c>
      <c r="B116" s="77">
        <v>19</v>
      </c>
      <c r="C116" s="139" t="s">
        <v>775</v>
      </c>
      <c r="D116" s="140" t="s">
        <v>525</v>
      </c>
      <c r="E116" s="140" t="s">
        <v>776</v>
      </c>
      <c r="F116" s="76" t="s">
        <v>67</v>
      </c>
      <c r="G116" s="76" t="s">
        <v>67</v>
      </c>
      <c r="H116" s="76" t="s">
        <v>67</v>
      </c>
      <c r="I116" s="76" t="s">
        <v>160</v>
      </c>
      <c r="J116" s="37" t="s">
        <v>526</v>
      </c>
      <c r="K116" s="37" t="s">
        <v>143</v>
      </c>
      <c r="L116" s="139" t="s">
        <v>69</v>
      </c>
      <c r="M116" s="37" t="s">
        <v>69</v>
      </c>
      <c r="N116" s="37">
        <v>522</v>
      </c>
      <c r="O116" s="37">
        <v>47</v>
      </c>
      <c r="P116" s="37">
        <f>ProgrammeData[[#This Row],[Qualification Hours]]+ProgrammeData[[#This Row],[Non-Qualification Hours]]</f>
        <v>569</v>
      </c>
      <c r="Q11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16" s="142">
        <f>ROUND(IF(ProgrammeData[[#This Row],[Funding Band]]="Band 1",ProgrammeData[[#This Row],[Total Hours]]/600,1),7)</f>
        <v>1</v>
      </c>
      <c r="S116" s="76">
        <f>IF(ProgrammeData[[#This Row],[Funding Band]]="Band 5",600,IF(ProgrammeData[[#This Row],[Funding Band]]="Band 4a",495,IF(ProgrammeData[[#This Row],[Funding Band]]="Band 4b",495,IF(ProgrammeData[[#This Row],[Funding Band]]="Band 3",405,IF(ProgrammeData[[#This Row],[Funding Band]]="Band 2",320,ProgrammeData[[#This Row],[Total Hours]])))))</f>
        <v>495</v>
      </c>
      <c r="T116" s="139" t="s">
        <v>383</v>
      </c>
      <c r="U116" s="139">
        <v>4.0999999999999996</v>
      </c>
      <c r="V116" s="139" t="s">
        <v>777</v>
      </c>
      <c r="W116" s="76" t="s">
        <v>160</v>
      </c>
      <c r="X116" s="37" t="s">
        <v>552</v>
      </c>
      <c r="Y11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1.4</v>
      </c>
      <c r="Z116" s="139">
        <f>ProgrammeData[[#This Row],[Weighting Multiplier]]*ProgrammeData[[#This Row],[Cost Weighting Factor Value]]</f>
        <v>693</v>
      </c>
      <c r="AA116" s="143">
        <v>1</v>
      </c>
      <c r="AB116" s="144">
        <f>ProgrammeData[[#This Row],[Weighting Multiplier]]*ProgrammeData[[#This Row],[Uplift Factor]]</f>
        <v>495</v>
      </c>
      <c r="AC116" s="37">
        <v>0</v>
      </c>
      <c r="AD116" s="37">
        <v>0</v>
      </c>
      <c r="AE116" s="37">
        <f>ProgrammeData[[#This Row],[English Instance]]+ProgrammeData[[#This Row],[Maths Instance]]</f>
        <v>0</v>
      </c>
      <c r="AF116" s="145" t="s">
        <v>528</v>
      </c>
      <c r="AG116" s="145" t="s">
        <v>528</v>
      </c>
      <c r="AH116" s="145" t="s">
        <v>538</v>
      </c>
      <c r="AI116" s="145" t="s">
        <v>528</v>
      </c>
      <c r="AJ116" s="145" t="s">
        <v>528</v>
      </c>
      <c r="AK116" s="145" t="s">
        <v>538</v>
      </c>
      <c r="AL116" s="139" t="s">
        <v>533</v>
      </c>
      <c r="AM116" s="139" t="s">
        <v>533</v>
      </c>
      <c r="AN116" s="139" t="s">
        <v>541</v>
      </c>
      <c r="AO116" s="139" t="s">
        <v>531</v>
      </c>
      <c r="AP116" s="146" t="s">
        <v>525</v>
      </c>
      <c r="AQ116" s="139" t="s">
        <v>525</v>
      </c>
      <c r="AR116" s="147" t="s">
        <v>525</v>
      </c>
      <c r="AS116"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16" s="149" t="s">
        <v>160</v>
      </c>
      <c r="AU116" s="37" t="s">
        <v>67</v>
      </c>
      <c r="AV116" s="139" t="s">
        <v>160</v>
      </c>
      <c r="AW116" s="150">
        <v>0</v>
      </c>
      <c r="AX116" s="139" t="s">
        <v>160</v>
      </c>
      <c r="AY116" s="241" t="str">
        <f>IF(ISNONTEXT(VLOOKUP(ProgrammeData[[#This Row],[Student Reference]],Comments!$B$7:$C$5995,2,0)),"",VLOOKUP(ProgrammeData[[#This Row],[Student Reference]],Comments!$B$7:$C$5995,2,0))</f>
        <v/>
      </c>
    </row>
    <row r="117" spans="1:51" x14ac:dyDescent="0.4">
      <c r="A117" s="76" t="s">
        <v>888</v>
      </c>
      <c r="B117" s="77">
        <v>19</v>
      </c>
      <c r="C117" s="139" t="s">
        <v>775</v>
      </c>
      <c r="D117" s="140" t="s">
        <v>551</v>
      </c>
      <c r="E117" s="140" t="s">
        <v>776</v>
      </c>
      <c r="F117" s="76" t="s">
        <v>67</v>
      </c>
      <c r="G117" s="76" t="s">
        <v>67</v>
      </c>
      <c r="H117" s="76" t="s">
        <v>67</v>
      </c>
      <c r="I117" s="76" t="s">
        <v>160</v>
      </c>
      <c r="J117" s="37" t="s">
        <v>526</v>
      </c>
      <c r="K117" s="37" t="s">
        <v>143</v>
      </c>
      <c r="L117" s="139" t="s">
        <v>69</v>
      </c>
      <c r="M117" s="37" t="s">
        <v>69</v>
      </c>
      <c r="N117" s="37">
        <v>634</v>
      </c>
      <c r="O117" s="37">
        <v>162</v>
      </c>
      <c r="P117" s="37">
        <f>ProgrammeData[[#This Row],[Qualification Hours]]+ProgrammeData[[#This Row],[Non-Qualification Hours]]</f>
        <v>796</v>
      </c>
      <c r="Q11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17" s="142">
        <f>ROUND(IF(ProgrammeData[[#This Row],[Funding Band]]="Band 1",ProgrammeData[[#This Row],[Total Hours]]/600,1),7)</f>
        <v>1</v>
      </c>
      <c r="S117" s="76">
        <f>IF(ProgrammeData[[#This Row],[Funding Band]]="Band 5",600,IF(ProgrammeData[[#This Row],[Funding Band]]="Band 4a",495,IF(ProgrammeData[[#This Row],[Funding Band]]="Band 4b",495,IF(ProgrammeData[[#This Row],[Funding Band]]="Band 3",405,IF(ProgrammeData[[#This Row],[Funding Band]]="Band 2",320,ProgrammeData[[#This Row],[Total Hours]])))))</f>
        <v>495</v>
      </c>
      <c r="T117" s="139" t="s">
        <v>158</v>
      </c>
      <c r="U117" s="139">
        <v>6.1</v>
      </c>
      <c r="V117" s="139" t="s">
        <v>777</v>
      </c>
      <c r="W117" s="76" t="s">
        <v>160</v>
      </c>
      <c r="X117" s="37" t="s">
        <v>532</v>
      </c>
      <c r="Y11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17" s="139">
        <f>ProgrammeData[[#This Row],[Weighting Multiplier]]*ProgrammeData[[#This Row],[Cost Weighting Factor Value]]</f>
        <v>594</v>
      </c>
      <c r="AA117" s="143">
        <v>1.1664000000000001</v>
      </c>
      <c r="AB117" s="144">
        <f>ProgrammeData[[#This Row],[Weighting Multiplier]]*ProgrammeData[[#This Row],[Uplift Factor]]</f>
        <v>577.36800000000005</v>
      </c>
      <c r="AC117" s="37">
        <v>1</v>
      </c>
      <c r="AD117" s="37">
        <v>1</v>
      </c>
      <c r="AE117" s="37">
        <f>ProgrammeData[[#This Row],[English Instance]]+ProgrammeData[[#This Row],[Maths Instance]]</f>
        <v>2</v>
      </c>
      <c r="AF117" s="145" t="s">
        <v>528</v>
      </c>
      <c r="AG117" s="145" t="s">
        <v>528</v>
      </c>
      <c r="AH117" s="145" t="s">
        <v>538</v>
      </c>
      <c r="AI117" s="145" t="s">
        <v>528</v>
      </c>
      <c r="AJ117" s="145" t="s">
        <v>528</v>
      </c>
      <c r="AK117" s="145" t="s">
        <v>538</v>
      </c>
      <c r="AL117" s="139" t="s">
        <v>530</v>
      </c>
      <c r="AM117" s="139" t="s">
        <v>530</v>
      </c>
      <c r="AN117" s="139" t="s">
        <v>541</v>
      </c>
      <c r="AO117" s="139">
        <v>1</v>
      </c>
      <c r="AP117" s="146">
        <v>0</v>
      </c>
      <c r="AQ117" s="139">
        <v>0</v>
      </c>
      <c r="AR117" s="147" t="s">
        <v>67</v>
      </c>
      <c r="AS117"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17" s="149" t="s">
        <v>160</v>
      </c>
      <c r="AU117" s="37" t="s">
        <v>67</v>
      </c>
      <c r="AV117" s="139" t="s">
        <v>67</v>
      </c>
      <c r="AW117" s="150" t="s">
        <v>534</v>
      </c>
      <c r="AX117" s="139" t="s">
        <v>160</v>
      </c>
      <c r="AY117" s="241" t="str">
        <f>IF(ISNONTEXT(VLOOKUP(ProgrammeData[[#This Row],[Student Reference]],Comments!$B$7:$C$5995,2,0)),"",VLOOKUP(ProgrammeData[[#This Row],[Student Reference]],Comments!$B$7:$C$5995,2,0))</f>
        <v/>
      </c>
    </row>
    <row r="118" spans="1:51" x14ac:dyDescent="0.4">
      <c r="A118" s="76" t="s">
        <v>889</v>
      </c>
      <c r="B118" s="77">
        <v>19</v>
      </c>
      <c r="C118" s="139" t="s">
        <v>775</v>
      </c>
      <c r="D118" s="140" t="s">
        <v>551</v>
      </c>
      <c r="E118" s="140" t="s">
        <v>776</v>
      </c>
      <c r="F118" s="76" t="s">
        <v>67</v>
      </c>
      <c r="G118" s="76" t="s">
        <v>67</v>
      </c>
      <c r="H118" s="76" t="s">
        <v>67</v>
      </c>
      <c r="I118" s="76" t="s">
        <v>160</v>
      </c>
      <c r="J118" s="37" t="s">
        <v>526</v>
      </c>
      <c r="K118" s="37" t="s">
        <v>143</v>
      </c>
      <c r="L118" s="139" t="s">
        <v>111</v>
      </c>
      <c r="M118" s="37" t="s">
        <v>111</v>
      </c>
      <c r="N118" s="37">
        <v>18</v>
      </c>
      <c r="O118" s="37">
        <v>18</v>
      </c>
      <c r="P118" s="37">
        <f>ProgrammeData[[#This Row],[Qualification Hours]]+ProgrammeData[[#This Row],[Non-Qualification Hours]]</f>
        <v>36</v>
      </c>
      <c r="Q11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118" s="142">
        <f>ROUND(IF(ProgrammeData[[#This Row],[Funding Band]]="Band 1",ProgrammeData[[#This Row],[Total Hours]]/600,1),7)</f>
        <v>0.06</v>
      </c>
      <c r="S118" s="76">
        <f>IF(ProgrammeData[[#This Row],[Funding Band]]="Band 5",600,IF(ProgrammeData[[#This Row],[Funding Band]]="Band 4a",495,IF(ProgrammeData[[#This Row],[Funding Band]]="Band 4b",495,IF(ProgrammeData[[#This Row],[Funding Band]]="Band 3",405,IF(ProgrammeData[[#This Row],[Funding Band]]="Band 2",320,ProgrammeData[[#This Row],[Total Hours]])))))</f>
        <v>36</v>
      </c>
      <c r="T118" s="139" t="s">
        <v>312</v>
      </c>
      <c r="U118" s="139">
        <v>15.1</v>
      </c>
      <c r="V118" s="139" t="s">
        <v>777</v>
      </c>
      <c r="W118" s="76" t="s">
        <v>160</v>
      </c>
      <c r="X118" s="37" t="s">
        <v>536</v>
      </c>
      <c r="Y11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18" s="139">
        <f>ProgrammeData[[#This Row],[Weighting Multiplier]]*ProgrammeData[[#This Row],[Cost Weighting Factor Value]]</f>
        <v>36</v>
      </c>
      <c r="AA118" s="143">
        <v>1.1664000000000001</v>
      </c>
      <c r="AB118" s="144">
        <f>ProgrammeData[[#This Row],[Weighting Multiplier]]*ProgrammeData[[#This Row],[Uplift Factor]]</f>
        <v>41.990400000000001</v>
      </c>
      <c r="AC118" s="37">
        <v>0</v>
      </c>
      <c r="AD118" s="37">
        <v>0</v>
      </c>
      <c r="AE118" s="37">
        <f>ProgrammeData[[#This Row],[English Instance]]+ProgrammeData[[#This Row],[Maths Instance]]</f>
        <v>0</v>
      </c>
      <c r="AF118" s="145" t="s">
        <v>528</v>
      </c>
      <c r="AG118" s="145" t="s">
        <v>528</v>
      </c>
      <c r="AH118" s="145" t="s">
        <v>529</v>
      </c>
      <c r="AI118" s="145" t="s">
        <v>528</v>
      </c>
      <c r="AJ118" s="145" t="s">
        <v>528</v>
      </c>
      <c r="AK118" s="145" t="s">
        <v>529</v>
      </c>
      <c r="AL118" s="139" t="s">
        <v>539</v>
      </c>
      <c r="AM118" s="139" t="s">
        <v>539</v>
      </c>
      <c r="AN118" s="139" t="s">
        <v>541</v>
      </c>
      <c r="AO118" s="139">
        <v>1</v>
      </c>
      <c r="AP118" s="146">
        <v>0</v>
      </c>
      <c r="AQ118" s="139">
        <v>0</v>
      </c>
      <c r="AR118" s="147" t="s">
        <v>67</v>
      </c>
      <c r="AS118"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18" s="149" t="s">
        <v>160</v>
      </c>
      <c r="AU118" s="37" t="s">
        <v>67</v>
      </c>
      <c r="AV118" s="139" t="s">
        <v>67</v>
      </c>
      <c r="AW118" s="150" t="s">
        <v>534</v>
      </c>
      <c r="AX118" s="139" t="s">
        <v>67</v>
      </c>
      <c r="AY118" s="241" t="str">
        <f>IF(ISNONTEXT(VLOOKUP(ProgrammeData[[#This Row],[Student Reference]],Comments!$B$7:$C$5995,2,0)),"",VLOOKUP(ProgrammeData[[#This Row],[Student Reference]],Comments!$B$7:$C$5995,2,0))</f>
        <v/>
      </c>
    </row>
    <row r="119" spans="1:51" x14ac:dyDescent="0.4">
      <c r="A119" s="76" t="s">
        <v>890</v>
      </c>
      <c r="B119" s="77">
        <v>18</v>
      </c>
      <c r="C119" s="139" t="s">
        <v>775</v>
      </c>
      <c r="D119" s="140" t="s">
        <v>537</v>
      </c>
      <c r="E119" s="140" t="s">
        <v>776</v>
      </c>
      <c r="F119" s="76" t="s">
        <v>67</v>
      </c>
      <c r="G119" s="76" t="s">
        <v>67</v>
      </c>
      <c r="H119" s="76" t="s">
        <v>67</v>
      </c>
      <c r="I119" s="76" t="s">
        <v>160</v>
      </c>
      <c r="J119" s="37" t="s">
        <v>535</v>
      </c>
      <c r="K119" s="37" t="s">
        <v>134</v>
      </c>
      <c r="L119" s="139" t="s">
        <v>69</v>
      </c>
      <c r="M119" s="37" t="s">
        <v>163</v>
      </c>
      <c r="N119" s="37">
        <v>474</v>
      </c>
      <c r="O119" s="37">
        <v>41</v>
      </c>
      <c r="P119" s="37">
        <f>ProgrammeData[[#This Row],[Qualification Hours]]+ProgrammeData[[#This Row],[Non-Qualification Hours]]</f>
        <v>515</v>
      </c>
      <c r="Q11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19" s="142">
        <f>ROUND(IF(ProgrammeData[[#This Row],[Funding Band]]="Band 1",ProgrammeData[[#This Row],[Total Hours]]/600,1),7)</f>
        <v>1</v>
      </c>
      <c r="S119" s="76">
        <f>IF(ProgrammeData[[#This Row],[Funding Band]]="Band 5",600,IF(ProgrammeData[[#This Row],[Funding Band]]="Band 4a",495,IF(ProgrammeData[[#This Row],[Funding Band]]="Band 4b",495,IF(ProgrammeData[[#This Row],[Funding Band]]="Band 3",405,IF(ProgrammeData[[#This Row],[Funding Band]]="Band 2",320,ProgrammeData[[#This Row],[Total Hours]])))))</f>
        <v>495</v>
      </c>
      <c r="T119" s="139" t="s">
        <v>535</v>
      </c>
      <c r="U119" s="139">
        <v>15.3</v>
      </c>
      <c r="V119" s="139" t="s">
        <v>777</v>
      </c>
      <c r="W119" s="76" t="s">
        <v>160</v>
      </c>
      <c r="X119" s="37" t="s">
        <v>536</v>
      </c>
      <c r="Y11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19" s="139">
        <f>ProgrammeData[[#This Row],[Weighting Multiplier]]*ProgrammeData[[#This Row],[Cost Weighting Factor Value]]</f>
        <v>495</v>
      </c>
      <c r="AA119" s="143">
        <v>1</v>
      </c>
      <c r="AB119" s="144">
        <f>ProgrammeData[[#This Row],[Weighting Multiplier]]*ProgrammeData[[#This Row],[Uplift Factor]]</f>
        <v>495</v>
      </c>
      <c r="AC119" s="37">
        <v>0</v>
      </c>
      <c r="AD119" s="37">
        <v>0</v>
      </c>
      <c r="AE119" s="37">
        <f>ProgrammeData[[#This Row],[English Instance]]+ProgrammeData[[#This Row],[Maths Instance]]</f>
        <v>0</v>
      </c>
      <c r="AF119" s="145" t="s">
        <v>528</v>
      </c>
      <c r="AG119" s="145" t="s">
        <v>528</v>
      </c>
      <c r="AH119" s="145" t="s">
        <v>529</v>
      </c>
      <c r="AI119" s="145" t="s">
        <v>528</v>
      </c>
      <c r="AJ119" s="145" t="s">
        <v>528</v>
      </c>
      <c r="AK119" s="145" t="s">
        <v>529</v>
      </c>
      <c r="AL119" s="139" t="s">
        <v>533</v>
      </c>
      <c r="AM119" s="139" t="s">
        <v>533</v>
      </c>
      <c r="AN119" s="139" t="s">
        <v>160</v>
      </c>
      <c r="AO119" s="139" t="s">
        <v>531</v>
      </c>
      <c r="AP119" s="146">
        <v>0.5</v>
      </c>
      <c r="AQ119" s="139">
        <v>0.5</v>
      </c>
      <c r="AR119" s="147" t="s">
        <v>67</v>
      </c>
      <c r="AS119"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1</v>
      </c>
      <c r="AT119" s="149" t="s">
        <v>160</v>
      </c>
      <c r="AU119" s="37" t="s">
        <v>67</v>
      </c>
      <c r="AV119" s="139" t="s">
        <v>67</v>
      </c>
      <c r="AW119" s="150" t="s">
        <v>534</v>
      </c>
      <c r="AX119" s="139" t="s">
        <v>67</v>
      </c>
      <c r="AY119" s="241" t="str">
        <f>IF(ISNONTEXT(VLOOKUP(ProgrammeData[[#This Row],[Student Reference]],Comments!$B$7:$C$5995,2,0)),"",VLOOKUP(ProgrammeData[[#This Row],[Student Reference]],Comments!$B$7:$C$5995,2,0))</f>
        <v/>
      </c>
    </row>
    <row r="120" spans="1:51" x14ac:dyDescent="0.4">
      <c r="A120" s="76" t="s">
        <v>891</v>
      </c>
      <c r="B120" s="77">
        <v>19</v>
      </c>
      <c r="C120" s="139" t="s">
        <v>775</v>
      </c>
      <c r="D120" s="140" t="s">
        <v>525</v>
      </c>
      <c r="E120" s="140" t="s">
        <v>776</v>
      </c>
      <c r="F120" s="76" t="s">
        <v>67</v>
      </c>
      <c r="G120" s="76" t="s">
        <v>67</v>
      </c>
      <c r="H120" s="76" t="s">
        <v>160</v>
      </c>
      <c r="I120" s="76" t="s">
        <v>160</v>
      </c>
      <c r="J120" s="37" t="s">
        <v>526</v>
      </c>
      <c r="K120" s="37" t="s">
        <v>147</v>
      </c>
      <c r="L120" s="139" t="s">
        <v>69</v>
      </c>
      <c r="M120" s="37" t="s">
        <v>69</v>
      </c>
      <c r="N120" s="37">
        <v>456</v>
      </c>
      <c r="O120" s="37">
        <v>202</v>
      </c>
      <c r="P120" s="37">
        <f>ProgrammeData[[#This Row],[Qualification Hours]]+ProgrammeData[[#This Row],[Non-Qualification Hours]]</f>
        <v>658</v>
      </c>
      <c r="Q12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20" s="142">
        <f>ROUND(IF(ProgrammeData[[#This Row],[Funding Band]]="Band 1",ProgrammeData[[#This Row],[Total Hours]]/600,1),7)</f>
        <v>1</v>
      </c>
      <c r="S120" s="76">
        <f>IF(ProgrammeData[[#This Row],[Funding Band]]="Band 5",600,IF(ProgrammeData[[#This Row],[Funding Band]]="Band 4a",495,IF(ProgrammeData[[#This Row],[Funding Band]]="Band 4b",495,IF(ProgrammeData[[#This Row],[Funding Band]]="Band 3",405,IF(ProgrammeData[[#This Row],[Funding Band]]="Band 2",320,ProgrammeData[[#This Row],[Total Hours]])))))</f>
        <v>600</v>
      </c>
      <c r="T120" s="139" t="s">
        <v>98</v>
      </c>
      <c r="U120" s="139">
        <v>14.2</v>
      </c>
      <c r="V120" s="139" t="s">
        <v>777</v>
      </c>
      <c r="W120" s="76" t="s">
        <v>160</v>
      </c>
      <c r="X120" s="37" t="s">
        <v>536</v>
      </c>
      <c r="Y12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20" s="139">
        <f>ProgrammeData[[#This Row],[Weighting Multiplier]]*ProgrammeData[[#This Row],[Cost Weighting Factor Value]]</f>
        <v>600</v>
      </c>
      <c r="AA120" s="143">
        <v>1</v>
      </c>
      <c r="AB120" s="144">
        <f>ProgrammeData[[#This Row],[Weighting Multiplier]]*ProgrammeData[[#This Row],[Uplift Factor]]</f>
        <v>600</v>
      </c>
      <c r="AC120" s="37">
        <v>1</v>
      </c>
      <c r="AD120" s="37">
        <v>1</v>
      </c>
      <c r="AE120" s="37">
        <f>ProgrammeData[[#This Row],[English Instance]]+ProgrammeData[[#This Row],[Maths Instance]]</f>
        <v>2</v>
      </c>
      <c r="AF120" s="145" t="s">
        <v>528</v>
      </c>
      <c r="AG120" s="145" t="s">
        <v>528</v>
      </c>
      <c r="AH120" s="145" t="s">
        <v>529</v>
      </c>
      <c r="AI120" s="145" t="s">
        <v>528</v>
      </c>
      <c r="AJ120" s="145" t="s">
        <v>528</v>
      </c>
      <c r="AK120" s="145" t="s">
        <v>529</v>
      </c>
      <c r="AL120" s="139" t="s">
        <v>542</v>
      </c>
      <c r="AM120" s="139" t="s">
        <v>542</v>
      </c>
      <c r="AN120" s="139" t="s">
        <v>160</v>
      </c>
      <c r="AO120" s="139" t="s">
        <v>531</v>
      </c>
      <c r="AP120" s="146" t="s">
        <v>525</v>
      </c>
      <c r="AQ120" s="139" t="s">
        <v>525</v>
      </c>
      <c r="AR120" s="147" t="s">
        <v>525</v>
      </c>
      <c r="AS12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20" s="149" t="s">
        <v>160</v>
      </c>
      <c r="AU120" s="37" t="s">
        <v>67</v>
      </c>
      <c r="AV120" s="139" t="s">
        <v>67</v>
      </c>
      <c r="AW120" s="150" t="s">
        <v>534</v>
      </c>
      <c r="AX120" s="139" t="s">
        <v>67</v>
      </c>
      <c r="AY120" s="241" t="str">
        <f>IF(ISNONTEXT(VLOOKUP(ProgrammeData[[#This Row],[Student Reference]],Comments!$B$7:$C$5995,2,0)),"",VLOOKUP(ProgrammeData[[#This Row],[Student Reference]],Comments!$B$7:$C$5995,2,0))</f>
        <v/>
      </c>
    </row>
    <row r="121" spans="1:51" x14ac:dyDescent="0.4">
      <c r="A121" s="76" t="s">
        <v>892</v>
      </c>
      <c r="B121" s="77">
        <v>19</v>
      </c>
      <c r="C121" s="139" t="s">
        <v>775</v>
      </c>
      <c r="D121" s="140" t="s">
        <v>525</v>
      </c>
      <c r="E121" s="140" t="s">
        <v>776</v>
      </c>
      <c r="F121" s="76" t="s">
        <v>67</v>
      </c>
      <c r="G121" s="76" t="s">
        <v>67</v>
      </c>
      <c r="H121" s="76" t="s">
        <v>160</v>
      </c>
      <c r="I121" s="76" t="s">
        <v>160</v>
      </c>
      <c r="J121" s="37" t="s">
        <v>526</v>
      </c>
      <c r="K121" s="37" t="s">
        <v>147</v>
      </c>
      <c r="L121" s="139" t="s">
        <v>69</v>
      </c>
      <c r="M121" s="37" t="s">
        <v>69</v>
      </c>
      <c r="N121" s="37">
        <v>465</v>
      </c>
      <c r="O121" s="37">
        <v>193</v>
      </c>
      <c r="P121" s="37">
        <f>ProgrammeData[[#This Row],[Qualification Hours]]+ProgrammeData[[#This Row],[Non-Qualification Hours]]</f>
        <v>658</v>
      </c>
      <c r="Q12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21" s="142">
        <f>ROUND(IF(ProgrammeData[[#This Row],[Funding Band]]="Band 1",ProgrammeData[[#This Row],[Total Hours]]/600,1),7)</f>
        <v>1</v>
      </c>
      <c r="S121" s="76">
        <f>IF(ProgrammeData[[#This Row],[Funding Band]]="Band 5",600,IF(ProgrammeData[[#This Row],[Funding Band]]="Band 4a",495,IF(ProgrammeData[[#This Row],[Funding Band]]="Band 4b",495,IF(ProgrammeData[[#This Row],[Funding Band]]="Band 3",405,IF(ProgrammeData[[#This Row],[Funding Band]]="Band 2",320,ProgrammeData[[#This Row],[Total Hours]])))))</f>
        <v>600</v>
      </c>
      <c r="T121" s="139" t="s">
        <v>98</v>
      </c>
      <c r="U121" s="139">
        <v>14.2</v>
      </c>
      <c r="V121" s="139" t="s">
        <v>777</v>
      </c>
      <c r="W121" s="76" t="s">
        <v>160</v>
      </c>
      <c r="X121" s="37" t="s">
        <v>536</v>
      </c>
      <c r="Y12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21" s="139">
        <f>ProgrammeData[[#This Row],[Weighting Multiplier]]*ProgrammeData[[#This Row],[Cost Weighting Factor Value]]</f>
        <v>600</v>
      </c>
      <c r="AA121" s="143">
        <v>1</v>
      </c>
      <c r="AB121" s="144">
        <f>ProgrammeData[[#This Row],[Weighting Multiplier]]*ProgrammeData[[#This Row],[Uplift Factor]]</f>
        <v>600</v>
      </c>
      <c r="AC121" s="37">
        <v>1</v>
      </c>
      <c r="AD121" s="37">
        <v>1</v>
      </c>
      <c r="AE121" s="37">
        <f>ProgrammeData[[#This Row],[English Instance]]+ProgrammeData[[#This Row],[Maths Instance]]</f>
        <v>2</v>
      </c>
      <c r="AF121" s="145" t="s">
        <v>528</v>
      </c>
      <c r="AG121" s="145" t="s">
        <v>528</v>
      </c>
      <c r="AH121" s="145" t="s">
        <v>529</v>
      </c>
      <c r="AI121" s="145" t="s">
        <v>528</v>
      </c>
      <c r="AJ121" s="145" t="s">
        <v>528</v>
      </c>
      <c r="AK121" s="145" t="s">
        <v>529</v>
      </c>
      <c r="AL121" s="139" t="s">
        <v>542</v>
      </c>
      <c r="AM121" s="139" t="s">
        <v>542</v>
      </c>
      <c r="AN121" s="139" t="s">
        <v>160</v>
      </c>
      <c r="AO121" s="139" t="s">
        <v>531</v>
      </c>
      <c r="AP121" s="146" t="s">
        <v>525</v>
      </c>
      <c r="AQ121" s="139" t="s">
        <v>525</v>
      </c>
      <c r="AR121" s="147" t="s">
        <v>525</v>
      </c>
      <c r="AS121"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21" s="149" t="s">
        <v>160</v>
      </c>
      <c r="AU121" s="37" t="s">
        <v>67</v>
      </c>
      <c r="AV121" s="139" t="s">
        <v>67</v>
      </c>
      <c r="AW121" s="150" t="s">
        <v>534</v>
      </c>
      <c r="AX121" s="139" t="s">
        <v>67</v>
      </c>
      <c r="AY121" s="241" t="str">
        <f>IF(ISNONTEXT(VLOOKUP(ProgrammeData[[#This Row],[Student Reference]],Comments!$B$7:$C$5995,2,0)),"",VLOOKUP(ProgrammeData[[#This Row],[Student Reference]],Comments!$B$7:$C$5995,2,0))</f>
        <v/>
      </c>
    </row>
    <row r="122" spans="1:51" x14ac:dyDescent="0.4">
      <c r="A122" s="76" t="s">
        <v>893</v>
      </c>
      <c r="B122" s="77">
        <v>19</v>
      </c>
      <c r="C122" s="139" t="s">
        <v>775</v>
      </c>
      <c r="D122" s="140" t="s">
        <v>525</v>
      </c>
      <c r="E122" s="140" t="s">
        <v>776</v>
      </c>
      <c r="F122" s="76" t="s">
        <v>67</v>
      </c>
      <c r="G122" s="76" t="s">
        <v>67</v>
      </c>
      <c r="H122" s="76" t="s">
        <v>160</v>
      </c>
      <c r="I122" s="76" t="s">
        <v>160</v>
      </c>
      <c r="J122" s="37" t="s">
        <v>526</v>
      </c>
      <c r="K122" s="37" t="s">
        <v>147</v>
      </c>
      <c r="L122" s="139" t="s">
        <v>69</v>
      </c>
      <c r="M122" s="37" t="s">
        <v>69</v>
      </c>
      <c r="N122" s="37">
        <v>352</v>
      </c>
      <c r="O122" s="37">
        <v>0</v>
      </c>
      <c r="P122" s="37">
        <f>ProgrammeData[[#This Row],[Qualification Hours]]+ProgrammeData[[#This Row],[Non-Qualification Hours]]</f>
        <v>352</v>
      </c>
      <c r="Q12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2</v>
      </c>
      <c r="R122" s="142">
        <f>ROUND(IF(ProgrammeData[[#This Row],[Funding Band]]="Band 1",ProgrammeData[[#This Row],[Total Hours]]/600,1),7)</f>
        <v>1</v>
      </c>
      <c r="S122" s="76">
        <f>IF(ProgrammeData[[#This Row],[Funding Band]]="Band 5",600,IF(ProgrammeData[[#This Row],[Funding Band]]="Band 4a",495,IF(ProgrammeData[[#This Row],[Funding Band]]="Band 4b",495,IF(ProgrammeData[[#This Row],[Funding Band]]="Band 3",405,IF(ProgrammeData[[#This Row],[Funding Band]]="Band 2",320,ProgrammeData[[#This Row],[Total Hours]])))))</f>
        <v>320</v>
      </c>
      <c r="T122" s="139" t="s">
        <v>145</v>
      </c>
      <c r="U122" s="139">
        <v>14.1</v>
      </c>
      <c r="V122" s="139" t="s">
        <v>777</v>
      </c>
      <c r="W122" s="76" t="s">
        <v>160</v>
      </c>
      <c r="X122" s="37" t="s">
        <v>536</v>
      </c>
      <c r="Y12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22" s="139">
        <f>ProgrammeData[[#This Row],[Weighting Multiplier]]*ProgrammeData[[#This Row],[Cost Weighting Factor Value]]</f>
        <v>320</v>
      </c>
      <c r="AA122" s="143">
        <v>1</v>
      </c>
      <c r="AB122" s="144">
        <f>ProgrammeData[[#This Row],[Weighting Multiplier]]*ProgrammeData[[#This Row],[Uplift Factor]]</f>
        <v>320</v>
      </c>
      <c r="AC122" s="37">
        <v>1</v>
      </c>
      <c r="AD122" s="37">
        <v>1</v>
      </c>
      <c r="AE122" s="37">
        <f>ProgrammeData[[#This Row],[English Instance]]+ProgrammeData[[#This Row],[Maths Instance]]</f>
        <v>2</v>
      </c>
      <c r="AF122" s="145" t="s">
        <v>528</v>
      </c>
      <c r="AG122" s="145" t="s">
        <v>528</v>
      </c>
      <c r="AH122" s="145" t="s">
        <v>529</v>
      </c>
      <c r="AI122" s="145" t="s">
        <v>528</v>
      </c>
      <c r="AJ122" s="145" t="s">
        <v>528</v>
      </c>
      <c r="AK122" s="145" t="s">
        <v>529</v>
      </c>
      <c r="AL122" s="139" t="s">
        <v>542</v>
      </c>
      <c r="AM122" s="139" t="s">
        <v>542</v>
      </c>
      <c r="AN122" s="139" t="s">
        <v>160</v>
      </c>
      <c r="AO122" s="139" t="s">
        <v>531</v>
      </c>
      <c r="AP122" s="146" t="s">
        <v>525</v>
      </c>
      <c r="AQ122" s="139" t="s">
        <v>525</v>
      </c>
      <c r="AR122" s="147" t="s">
        <v>525</v>
      </c>
      <c r="AS122"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22" s="149" t="s">
        <v>160</v>
      </c>
      <c r="AU122" s="37" t="s">
        <v>67</v>
      </c>
      <c r="AV122" s="139" t="s">
        <v>67</v>
      </c>
      <c r="AW122" s="150" t="s">
        <v>534</v>
      </c>
      <c r="AX122" s="139" t="s">
        <v>67</v>
      </c>
      <c r="AY122" s="241" t="str">
        <f>IF(ISNONTEXT(VLOOKUP(ProgrammeData[[#This Row],[Student Reference]],Comments!$B$7:$C$5995,2,0)),"",VLOOKUP(ProgrammeData[[#This Row],[Student Reference]],Comments!$B$7:$C$5995,2,0))</f>
        <v/>
      </c>
    </row>
    <row r="123" spans="1:51" x14ac:dyDescent="0.4">
      <c r="A123" s="76" t="s">
        <v>894</v>
      </c>
      <c r="B123" s="77">
        <v>18</v>
      </c>
      <c r="C123" s="139" t="s">
        <v>775</v>
      </c>
      <c r="D123" s="140" t="s">
        <v>551</v>
      </c>
      <c r="E123" s="140" t="s">
        <v>776</v>
      </c>
      <c r="F123" s="76" t="s">
        <v>67</v>
      </c>
      <c r="G123" s="76" t="s">
        <v>67</v>
      </c>
      <c r="H123" s="76" t="s">
        <v>67</v>
      </c>
      <c r="I123" s="76" t="s">
        <v>160</v>
      </c>
      <c r="J123" s="37" t="s">
        <v>526</v>
      </c>
      <c r="K123" s="37" t="s">
        <v>143</v>
      </c>
      <c r="L123" s="139" t="s">
        <v>190</v>
      </c>
      <c r="M123" s="37" t="s">
        <v>69</v>
      </c>
      <c r="N123" s="37">
        <v>483</v>
      </c>
      <c r="O123" s="37">
        <v>145</v>
      </c>
      <c r="P123" s="37">
        <f>ProgrammeData[[#This Row],[Qualification Hours]]+ProgrammeData[[#This Row],[Non-Qualification Hours]]</f>
        <v>628</v>
      </c>
      <c r="Q12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23" s="142">
        <f>ROUND(IF(ProgrammeData[[#This Row],[Funding Band]]="Band 1",ProgrammeData[[#This Row],[Total Hours]]/600,1),7)</f>
        <v>1</v>
      </c>
      <c r="S123" s="76">
        <f>IF(ProgrammeData[[#This Row],[Funding Band]]="Band 5",600,IF(ProgrammeData[[#This Row],[Funding Band]]="Band 4a",495,IF(ProgrammeData[[#This Row],[Funding Band]]="Band 4b",495,IF(ProgrammeData[[#This Row],[Funding Band]]="Band 3",405,IF(ProgrammeData[[#This Row],[Funding Band]]="Band 2",320,ProgrammeData[[#This Row],[Total Hours]])))))</f>
        <v>495</v>
      </c>
      <c r="T123" s="139" t="s">
        <v>396</v>
      </c>
      <c r="U123" s="139">
        <v>7.3</v>
      </c>
      <c r="V123" s="139" t="s">
        <v>777</v>
      </c>
      <c r="W123" s="76" t="s">
        <v>160</v>
      </c>
      <c r="X123" s="37" t="s">
        <v>532</v>
      </c>
      <c r="Y12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23" s="139">
        <f>ProgrammeData[[#This Row],[Weighting Multiplier]]*ProgrammeData[[#This Row],[Cost Weighting Factor Value]]</f>
        <v>594</v>
      </c>
      <c r="AA123" s="143">
        <v>1.2090000000000001</v>
      </c>
      <c r="AB123" s="144">
        <f>ProgrammeData[[#This Row],[Weighting Multiplier]]*ProgrammeData[[#This Row],[Uplift Factor]]</f>
        <v>598.45500000000004</v>
      </c>
      <c r="AC123" s="37">
        <v>1</v>
      </c>
      <c r="AD123" s="37">
        <v>1</v>
      </c>
      <c r="AE123" s="37">
        <f>ProgrammeData[[#This Row],[English Instance]]+ProgrammeData[[#This Row],[Maths Instance]]</f>
        <v>2</v>
      </c>
      <c r="AF123" s="145" t="s">
        <v>528</v>
      </c>
      <c r="AG123" s="145" t="s">
        <v>528</v>
      </c>
      <c r="AH123" s="145" t="s">
        <v>529</v>
      </c>
      <c r="AI123" s="145" t="s">
        <v>528</v>
      </c>
      <c r="AJ123" s="145" t="s">
        <v>528</v>
      </c>
      <c r="AK123" s="145" t="s">
        <v>529</v>
      </c>
      <c r="AL123" s="139" t="s">
        <v>530</v>
      </c>
      <c r="AM123" s="139" t="s">
        <v>530</v>
      </c>
      <c r="AN123" s="139" t="s">
        <v>160</v>
      </c>
      <c r="AO123" s="139">
        <v>1</v>
      </c>
      <c r="AP123" s="146">
        <v>0</v>
      </c>
      <c r="AQ123" s="139">
        <v>0</v>
      </c>
      <c r="AR123" s="147" t="s">
        <v>67</v>
      </c>
      <c r="AS123"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23" s="149" t="s">
        <v>160</v>
      </c>
      <c r="AU123" s="37" t="s">
        <v>160</v>
      </c>
      <c r="AV123" s="139" t="s">
        <v>160</v>
      </c>
      <c r="AW123" s="150">
        <v>1</v>
      </c>
      <c r="AX123" s="139" t="s">
        <v>67</v>
      </c>
      <c r="AY123" s="241" t="str">
        <f>IF(ISNONTEXT(VLOOKUP(ProgrammeData[[#This Row],[Student Reference]],Comments!$B$7:$C$5995,2,0)),"",VLOOKUP(ProgrammeData[[#This Row],[Student Reference]],Comments!$B$7:$C$5995,2,0))</f>
        <v/>
      </c>
    </row>
    <row r="124" spans="1:51" x14ac:dyDescent="0.4">
      <c r="A124" s="76" t="s">
        <v>895</v>
      </c>
      <c r="B124" s="77">
        <v>21</v>
      </c>
      <c r="C124" s="139" t="s">
        <v>775</v>
      </c>
      <c r="D124" s="140" t="s">
        <v>525</v>
      </c>
      <c r="E124" s="140" t="s">
        <v>776</v>
      </c>
      <c r="F124" s="76" t="s">
        <v>67</v>
      </c>
      <c r="G124" s="76" t="s">
        <v>67</v>
      </c>
      <c r="H124" s="76" t="s">
        <v>67</v>
      </c>
      <c r="I124" s="76" t="s">
        <v>160</v>
      </c>
      <c r="J124" s="37" t="s">
        <v>526</v>
      </c>
      <c r="K124" s="37" t="s">
        <v>90</v>
      </c>
      <c r="L124" s="139" t="s">
        <v>69</v>
      </c>
      <c r="M124" s="37" t="s">
        <v>228</v>
      </c>
      <c r="N124" s="37">
        <v>437</v>
      </c>
      <c r="O124" s="37">
        <v>113</v>
      </c>
      <c r="P124" s="37">
        <f>ProgrammeData[[#This Row],[Qualification Hours]]+ProgrammeData[[#This Row],[Non-Qualification Hours]]</f>
        <v>550</v>
      </c>
      <c r="Q12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24" s="142">
        <f>ROUND(IF(ProgrammeData[[#This Row],[Funding Band]]="Band 1",ProgrammeData[[#This Row],[Total Hours]]/600,1),7)</f>
        <v>1</v>
      </c>
      <c r="S124" s="76">
        <f>IF(ProgrammeData[[#This Row],[Funding Band]]="Band 5",600,IF(ProgrammeData[[#This Row],[Funding Band]]="Band 4a",495,IF(ProgrammeData[[#This Row],[Funding Band]]="Band 4b",495,IF(ProgrammeData[[#This Row],[Funding Band]]="Band 3",405,IF(ProgrammeData[[#This Row],[Funding Band]]="Band 2",320,ProgrammeData[[#This Row],[Total Hours]])))))</f>
        <v>495</v>
      </c>
      <c r="T124" s="139" t="s">
        <v>398</v>
      </c>
      <c r="U124" s="139">
        <v>6.2</v>
      </c>
      <c r="V124" s="139" t="s">
        <v>777</v>
      </c>
      <c r="W124" s="76" t="s">
        <v>160</v>
      </c>
      <c r="X124" s="37" t="s">
        <v>536</v>
      </c>
      <c r="Y12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24" s="139">
        <f>ProgrammeData[[#This Row],[Weighting Multiplier]]*ProgrammeData[[#This Row],[Cost Weighting Factor Value]]</f>
        <v>495</v>
      </c>
      <c r="AA124" s="143">
        <v>1</v>
      </c>
      <c r="AB124" s="144">
        <f>ProgrammeData[[#This Row],[Weighting Multiplier]]*ProgrammeData[[#This Row],[Uplift Factor]]</f>
        <v>495</v>
      </c>
      <c r="AC124" s="37">
        <v>1</v>
      </c>
      <c r="AD124" s="37">
        <v>1</v>
      </c>
      <c r="AE124" s="37">
        <f>ProgrammeData[[#This Row],[English Instance]]+ProgrammeData[[#This Row],[Maths Instance]]</f>
        <v>2</v>
      </c>
      <c r="AF124" s="145" t="s">
        <v>528</v>
      </c>
      <c r="AG124" s="145" t="s">
        <v>528</v>
      </c>
      <c r="AH124" s="145" t="s">
        <v>529</v>
      </c>
      <c r="AI124" s="145" t="s">
        <v>528</v>
      </c>
      <c r="AJ124" s="145" t="s">
        <v>528</v>
      </c>
      <c r="AK124" s="145" t="s">
        <v>529</v>
      </c>
      <c r="AL124" s="139" t="s">
        <v>530</v>
      </c>
      <c r="AM124" s="139" t="s">
        <v>530</v>
      </c>
      <c r="AN124" s="139" t="s">
        <v>160</v>
      </c>
      <c r="AO124" s="139" t="s">
        <v>531</v>
      </c>
      <c r="AP124" s="146" t="s">
        <v>525</v>
      </c>
      <c r="AQ124" s="139" t="s">
        <v>525</v>
      </c>
      <c r="AR124" s="147" t="s">
        <v>525</v>
      </c>
      <c r="AS124"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24" s="149" t="s">
        <v>160</v>
      </c>
      <c r="AU124" s="37" t="s">
        <v>67</v>
      </c>
      <c r="AV124" s="139" t="s">
        <v>67</v>
      </c>
      <c r="AW124" s="150" t="s">
        <v>534</v>
      </c>
      <c r="AX124" s="139" t="s">
        <v>67</v>
      </c>
      <c r="AY124" s="241" t="str">
        <f>IF(ISNONTEXT(VLOOKUP(ProgrammeData[[#This Row],[Student Reference]],Comments!$B$7:$C$5995,2,0)),"",VLOOKUP(ProgrammeData[[#This Row],[Student Reference]],Comments!$B$7:$C$5995,2,0))</f>
        <v/>
      </c>
    </row>
    <row r="125" spans="1:51" x14ac:dyDescent="0.4">
      <c r="A125" s="76" t="s">
        <v>896</v>
      </c>
      <c r="B125" s="77">
        <v>18</v>
      </c>
      <c r="C125" s="139" t="s">
        <v>775</v>
      </c>
      <c r="D125" s="140" t="s">
        <v>537</v>
      </c>
      <c r="E125" s="140" t="s">
        <v>776</v>
      </c>
      <c r="F125" s="76" t="s">
        <v>67</v>
      </c>
      <c r="G125" s="76" t="s">
        <v>67</v>
      </c>
      <c r="H125" s="76" t="s">
        <v>67</v>
      </c>
      <c r="I125" s="76" t="s">
        <v>160</v>
      </c>
      <c r="J125" s="37" t="s">
        <v>526</v>
      </c>
      <c r="K125" s="37" t="s">
        <v>90</v>
      </c>
      <c r="L125" s="139" t="s">
        <v>107</v>
      </c>
      <c r="N125" s="37">
        <v>514</v>
      </c>
      <c r="O125" s="37">
        <v>124</v>
      </c>
      <c r="P125" s="37">
        <f>ProgrammeData[[#This Row],[Qualification Hours]]+ProgrammeData[[#This Row],[Non-Qualification Hours]]</f>
        <v>638</v>
      </c>
      <c r="Q12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25" s="142">
        <f>ROUND(IF(ProgrammeData[[#This Row],[Funding Band]]="Band 1",ProgrammeData[[#This Row],[Total Hours]]/600,1),7)</f>
        <v>1</v>
      </c>
      <c r="S125" s="76">
        <f>IF(ProgrammeData[[#This Row],[Funding Band]]="Band 5",600,IF(ProgrammeData[[#This Row],[Funding Band]]="Band 4a",495,IF(ProgrammeData[[#This Row],[Funding Band]]="Band 4b",495,IF(ProgrammeData[[#This Row],[Funding Band]]="Band 3",405,IF(ProgrammeData[[#This Row],[Funding Band]]="Band 2",320,ProgrammeData[[#This Row],[Total Hours]])))))</f>
        <v>495</v>
      </c>
      <c r="T125" s="139" t="s">
        <v>217</v>
      </c>
      <c r="U125" s="139">
        <v>3.3</v>
      </c>
      <c r="V125" s="139" t="s">
        <v>777</v>
      </c>
      <c r="W125" s="76" t="s">
        <v>160</v>
      </c>
      <c r="X125" s="37" t="s">
        <v>540</v>
      </c>
      <c r="Y12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25" s="139">
        <f>ProgrammeData[[#This Row],[Weighting Multiplier]]*ProgrammeData[[#This Row],[Cost Weighting Factor Value]]</f>
        <v>866.25</v>
      </c>
      <c r="AA125" s="143">
        <v>1</v>
      </c>
      <c r="AB125" s="144">
        <f>ProgrammeData[[#This Row],[Weighting Multiplier]]*ProgrammeData[[#This Row],[Uplift Factor]]</f>
        <v>495</v>
      </c>
      <c r="AC125" s="37">
        <v>0</v>
      </c>
      <c r="AD125" s="37">
        <v>1</v>
      </c>
      <c r="AE125" s="37">
        <f>ProgrammeData[[#This Row],[English Instance]]+ProgrammeData[[#This Row],[Maths Instance]]</f>
        <v>1</v>
      </c>
      <c r="AF125" s="145" t="s">
        <v>528</v>
      </c>
      <c r="AG125" s="145" t="s">
        <v>528</v>
      </c>
      <c r="AH125" s="145" t="s">
        <v>529</v>
      </c>
      <c r="AI125" s="145">
        <v>0</v>
      </c>
      <c r="AJ125" s="145">
        <v>1</v>
      </c>
      <c r="AK125" s="145">
        <v>1</v>
      </c>
      <c r="AL125" s="139" t="s">
        <v>533</v>
      </c>
      <c r="AM125" s="139" t="s">
        <v>530</v>
      </c>
      <c r="AN125" s="139" t="s">
        <v>160</v>
      </c>
      <c r="AO125" s="139" t="s">
        <v>531</v>
      </c>
      <c r="AP125" s="146">
        <v>0</v>
      </c>
      <c r="AQ125" s="139">
        <v>0.16700000000000001</v>
      </c>
      <c r="AR125" s="147" t="s">
        <v>67</v>
      </c>
      <c r="AS125"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125" s="149" t="s">
        <v>160</v>
      </c>
      <c r="AU125" s="37" t="s">
        <v>67</v>
      </c>
      <c r="AV125" s="139" t="s">
        <v>160</v>
      </c>
      <c r="AW125" s="150">
        <v>1</v>
      </c>
      <c r="AX125" s="139" t="s">
        <v>67</v>
      </c>
      <c r="AY125" s="241" t="str">
        <f>IF(ISNONTEXT(VLOOKUP(ProgrammeData[[#This Row],[Student Reference]],Comments!$B$7:$C$5995,2,0)),"",VLOOKUP(ProgrammeData[[#This Row],[Student Reference]],Comments!$B$7:$C$5995,2,0))</f>
        <v/>
      </c>
    </row>
    <row r="126" spans="1:51" x14ac:dyDescent="0.4">
      <c r="A126" s="76" t="s">
        <v>897</v>
      </c>
      <c r="B126" s="77">
        <v>18</v>
      </c>
      <c r="C126" s="139" t="s">
        <v>775</v>
      </c>
      <c r="D126" s="140" t="s">
        <v>537</v>
      </c>
      <c r="E126" s="140" t="s">
        <v>776</v>
      </c>
      <c r="F126" s="76" t="s">
        <v>67</v>
      </c>
      <c r="G126" s="76" t="s">
        <v>67</v>
      </c>
      <c r="H126" s="76" t="s">
        <v>67</v>
      </c>
      <c r="I126" s="76" t="s">
        <v>160</v>
      </c>
      <c r="J126" s="37" t="s">
        <v>526</v>
      </c>
      <c r="K126" s="37" t="s">
        <v>143</v>
      </c>
      <c r="L126" s="139" t="s">
        <v>190</v>
      </c>
      <c r="M126" s="37" t="s">
        <v>124</v>
      </c>
      <c r="N126" s="37">
        <v>437</v>
      </c>
      <c r="O126" s="37">
        <v>137</v>
      </c>
      <c r="P126" s="37">
        <f>ProgrammeData[[#This Row],[Qualification Hours]]+ProgrammeData[[#This Row],[Non-Qualification Hours]]</f>
        <v>574</v>
      </c>
      <c r="Q12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26" s="142">
        <f>ROUND(IF(ProgrammeData[[#This Row],[Funding Band]]="Band 1",ProgrammeData[[#This Row],[Total Hours]]/600,1),7)</f>
        <v>1</v>
      </c>
      <c r="S126" s="76">
        <f>IF(ProgrammeData[[#This Row],[Funding Band]]="Band 5",600,IF(ProgrammeData[[#This Row],[Funding Band]]="Band 4a",495,IF(ProgrammeData[[#This Row],[Funding Band]]="Band 4b",495,IF(ProgrammeData[[#This Row],[Funding Band]]="Band 3",405,IF(ProgrammeData[[#This Row],[Funding Band]]="Band 2",320,ProgrammeData[[#This Row],[Total Hours]])))))</f>
        <v>495</v>
      </c>
      <c r="T126" s="139" t="s">
        <v>140</v>
      </c>
      <c r="U126" s="139">
        <v>3.1</v>
      </c>
      <c r="V126" s="139" t="s">
        <v>777</v>
      </c>
      <c r="W126" s="76" t="s">
        <v>160</v>
      </c>
      <c r="X126" s="37" t="s">
        <v>540</v>
      </c>
      <c r="Y12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26" s="139">
        <f>ProgrammeData[[#This Row],[Weighting Multiplier]]*ProgrammeData[[#This Row],[Cost Weighting Factor Value]]</f>
        <v>866.25</v>
      </c>
      <c r="AA126" s="143">
        <v>1</v>
      </c>
      <c r="AB126" s="144">
        <f>ProgrammeData[[#This Row],[Weighting Multiplier]]*ProgrammeData[[#This Row],[Uplift Factor]]</f>
        <v>495</v>
      </c>
      <c r="AC126" s="37">
        <v>0</v>
      </c>
      <c r="AD126" s="37">
        <v>1</v>
      </c>
      <c r="AE126" s="37">
        <f>ProgrammeData[[#This Row],[English Instance]]+ProgrammeData[[#This Row],[Maths Instance]]</f>
        <v>1</v>
      </c>
      <c r="AF126" s="145">
        <v>0</v>
      </c>
      <c r="AG126" s="145">
        <v>1</v>
      </c>
      <c r="AH126" s="145">
        <v>1</v>
      </c>
      <c r="AI126" s="145" t="s">
        <v>528</v>
      </c>
      <c r="AJ126" s="145" t="s">
        <v>528</v>
      </c>
      <c r="AK126" s="145" t="s">
        <v>529</v>
      </c>
      <c r="AL126" s="139" t="s">
        <v>533</v>
      </c>
      <c r="AM126" s="139" t="s">
        <v>530</v>
      </c>
      <c r="AN126" s="139" t="s">
        <v>160</v>
      </c>
      <c r="AO126" s="139" t="s">
        <v>531</v>
      </c>
      <c r="AP126" s="146">
        <v>0.5</v>
      </c>
      <c r="AQ126" s="139">
        <v>0.5</v>
      </c>
      <c r="AR126" s="147" t="s">
        <v>67</v>
      </c>
      <c r="AS126"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1</v>
      </c>
      <c r="AT126" s="149" t="s">
        <v>160</v>
      </c>
      <c r="AU126" s="37" t="s">
        <v>67</v>
      </c>
      <c r="AV126" s="139" t="s">
        <v>160</v>
      </c>
      <c r="AW126" s="150">
        <v>1</v>
      </c>
      <c r="AX126" s="139" t="s">
        <v>67</v>
      </c>
      <c r="AY126" s="241" t="str">
        <f>IF(ISNONTEXT(VLOOKUP(ProgrammeData[[#This Row],[Student Reference]],Comments!$B$7:$C$5995,2,0)),"",VLOOKUP(ProgrammeData[[#This Row],[Student Reference]],Comments!$B$7:$C$5995,2,0))</f>
        <v/>
      </c>
    </row>
    <row r="127" spans="1:51" x14ac:dyDescent="0.4">
      <c r="A127" s="76" t="s">
        <v>898</v>
      </c>
      <c r="B127" s="77">
        <v>18</v>
      </c>
      <c r="C127" s="139" t="s">
        <v>775</v>
      </c>
      <c r="D127" s="140" t="s">
        <v>537</v>
      </c>
      <c r="E127" s="140" t="s">
        <v>776</v>
      </c>
      <c r="F127" s="76" t="s">
        <v>67</v>
      </c>
      <c r="G127" s="76" t="s">
        <v>67</v>
      </c>
      <c r="H127" s="76" t="s">
        <v>67</v>
      </c>
      <c r="I127" s="76" t="s">
        <v>160</v>
      </c>
      <c r="J127" s="37" t="s">
        <v>526</v>
      </c>
      <c r="K127" s="37" t="s">
        <v>90</v>
      </c>
      <c r="L127" s="139" t="s">
        <v>69</v>
      </c>
      <c r="M127" s="37" t="s">
        <v>379</v>
      </c>
      <c r="N127" s="37">
        <v>544</v>
      </c>
      <c r="O127" s="37">
        <v>146</v>
      </c>
      <c r="P127" s="37">
        <f>ProgrammeData[[#This Row],[Qualification Hours]]+ProgrammeData[[#This Row],[Non-Qualification Hours]]</f>
        <v>690</v>
      </c>
      <c r="Q12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27" s="142">
        <f>ROUND(IF(ProgrammeData[[#This Row],[Funding Band]]="Band 1",ProgrammeData[[#This Row],[Total Hours]]/600,1),7)</f>
        <v>1</v>
      </c>
      <c r="S127" s="76">
        <f>IF(ProgrammeData[[#This Row],[Funding Band]]="Band 5",600,IF(ProgrammeData[[#This Row],[Funding Band]]="Band 4a",495,IF(ProgrammeData[[#This Row],[Funding Band]]="Band 4b",495,IF(ProgrammeData[[#This Row],[Funding Band]]="Band 3",405,IF(ProgrammeData[[#This Row],[Funding Band]]="Band 2",320,ProgrammeData[[#This Row],[Total Hours]])))))</f>
        <v>495</v>
      </c>
      <c r="T127" s="139" t="s">
        <v>174</v>
      </c>
      <c r="U127" s="139">
        <v>3.3</v>
      </c>
      <c r="V127" s="139" t="s">
        <v>777</v>
      </c>
      <c r="W127" s="76" t="s">
        <v>67</v>
      </c>
      <c r="X127" s="37" t="s">
        <v>540</v>
      </c>
      <c r="Y12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27" s="139">
        <f>ProgrammeData[[#This Row],[Weighting Multiplier]]*ProgrammeData[[#This Row],[Cost Weighting Factor Value]]</f>
        <v>866.25</v>
      </c>
      <c r="AA127" s="143">
        <v>1</v>
      </c>
      <c r="AB127" s="144">
        <f>ProgrammeData[[#This Row],[Weighting Multiplier]]*ProgrammeData[[#This Row],[Uplift Factor]]</f>
        <v>495</v>
      </c>
      <c r="AC127" s="37">
        <v>0</v>
      </c>
      <c r="AD127" s="37">
        <v>0</v>
      </c>
      <c r="AE127" s="37">
        <f>ProgrammeData[[#This Row],[English Instance]]+ProgrammeData[[#This Row],[Maths Instance]]</f>
        <v>0</v>
      </c>
      <c r="AF127" s="145">
        <v>0</v>
      </c>
      <c r="AG127" s="145">
        <v>0</v>
      </c>
      <c r="AH127" s="145">
        <v>0</v>
      </c>
      <c r="AI127" s="145" t="s">
        <v>528</v>
      </c>
      <c r="AJ127" s="145" t="s">
        <v>528</v>
      </c>
      <c r="AK127" s="145" t="s">
        <v>529</v>
      </c>
      <c r="AL127" s="139" t="s">
        <v>533</v>
      </c>
      <c r="AM127" s="139" t="s">
        <v>533</v>
      </c>
      <c r="AN127" s="139" t="s">
        <v>160</v>
      </c>
      <c r="AO127" s="139" t="s">
        <v>531</v>
      </c>
      <c r="AP127" s="146">
        <v>0.5</v>
      </c>
      <c r="AQ127" s="139">
        <v>0.5</v>
      </c>
      <c r="AR127" s="147" t="s">
        <v>67</v>
      </c>
      <c r="AS127"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1</v>
      </c>
      <c r="AT127" s="149" t="s">
        <v>160</v>
      </c>
      <c r="AU127" s="37" t="s">
        <v>160</v>
      </c>
      <c r="AV127" s="139" t="s">
        <v>160</v>
      </c>
      <c r="AW127" s="150">
        <v>1</v>
      </c>
      <c r="AX127" s="139" t="s">
        <v>67</v>
      </c>
      <c r="AY127" s="241" t="str">
        <f>IF(ISNONTEXT(VLOOKUP(ProgrammeData[[#This Row],[Student Reference]],Comments!$B$7:$C$5995,2,0)),"",VLOOKUP(ProgrammeData[[#This Row],[Student Reference]],Comments!$B$7:$C$5995,2,0))</f>
        <v/>
      </c>
    </row>
    <row r="128" spans="1:51" x14ac:dyDescent="0.4">
      <c r="A128" s="76" t="s">
        <v>899</v>
      </c>
      <c r="B128" s="77">
        <v>18</v>
      </c>
      <c r="C128" s="139" t="s">
        <v>775</v>
      </c>
      <c r="D128" s="140" t="s">
        <v>537</v>
      </c>
      <c r="E128" s="140" t="s">
        <v>776</v>
      </c>
      <c r="F128" s="76" t="s">
        <v>67</v>
      </c>
      <c r="G128" s="76" t="s">
        <v>67</v>
      </c>
      <c r="H128" s="76" t="s">
        <v>160</v>
      </c>
      <c r="I128" s="76" t="s">
        <v>160</v>
      </c>
      <c r="J128" s="37" t="s">
        <v>526</v>
      </c>
      <c r="K128" s="37" t="s">
        <v>90</v>
      </c>
      <c r="L128" s="139" t="s">
        <v>107</v>
      </c>
      <c r="N128" s="37">
        <v>595</v>
      </c>
      <c r="O128" s="37">
        <v>146</v>
      </c>
      <c r="P128" s="37">
        <f>ProgrammeData[[#This Row],[Qualification Hours]]+ProgrammeData[[#This Row],[Non-Qualification Hours]]</f>
        <v>741</v>
      </c>
      <c r="Q12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28" s="142">
        <f>ROUND(IF(ProgrammeData[[#This Row],[Funding Band]]="Band 1",ProgrammeData[[#This Row],[Total Hours]]/600,1),7)</f>
        <v>1</v>
      </c>
      <c r="S128" s="76">
        <f>IF(ProgrammeData[[#This Row],[Funding Band]]="Band 5",600,IF(ProgrammeData[[#This Row],[Funding Band]]="Band 4a",495,IF(ProgrammeData[[#This Row],[Funding Band]]="Band 4b",495,IF(ProgrammeData[[#This Row],[Funding Band]]="Band 3",405,IF(ProgrammeData[[#This Row],[Funding Band]]="Band 2",320,ProgrammeData[[#This Row],[Total Hours]])))))</f>
        <v>600</v>
      </c>
      <c r="T128" s="139" t="s">
        <v>217</v>
      </c>
      <c r="U128" s="139">
        <v>3.3</v>
      </c>
      <c r="V128" s="139" t="s">
        <v>777</v>
      </c>
      <c r="W128" s="76" t="s">
        <v>160</v>
      </c>
      <c r="X128" s="37" t="s">
        <v>540</v>
      </c>
      <c r="Y12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28" s="139">
        <f>ProgrammeData[[#This Row],[Weighting Multiplier]]*ProgrammeData[[#This Row],[Cost Weighting Factor Value]]</f>
        <v>1050</v>
      </c>
      <c r="AA128" s="143">
        <v>1</v>
      </c>
      <c r="AB128" s="144">
        <f>ProgrammeData[[#This Row],[Weighting Multiplier]]*ProgrammeData[[#This Row],[Uplift Factor]]</f>
        <v>600</v>
      </c>
      <c r="AC128" s="37">
        <v>1</v>
      </c>
      <c r="AD128" s="37">
        <v>1</v>
      </c>
      <c r="AE128" s="37">
        <f>ProgrammeData[[#This Row],[English Instance]]+ProgrammeData[[#This Row],[Maths Instance]]</f>
        <v>2</v>
      </c>
      <c r="AF128" s="145" t="s">
        <v>528</v>
      </c>
      <c r="AG128" s="145" t="s">
        <v>528</v>
      </c>
      <c r="AH128" s="145" t="s">
        <v>529</v>
      </c>
      <c r="AI128" s="145">
        <v>1</v>
      </c>
      <c r="AJ128" s="145">
        <v>1</v>
      </c>
      <c r="AK128" s="145">
        <v>2</v>
      </c>
      <c r="AL128" s="139" t="s">
        <v>530</v>
      </c>
      <c r="AM128" s="139" t="s">
        <v>530</v>
      </c>
      <c r="AN128" s="139" t="s">
        <v>160</v>
      </c>
      <c r="AO128" s="139" t="s">
        <v>531</v>
      </c>
      <c r="AP128" s="146">
        <v>0</v>
      </c>
      <c r="AQ128" s="139">
        <v>0.5</v>
      </c>
      <c r="AR128" s="147" t="s">
        <v>67</v>
      </c>
      <c r="AS128"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0.5</v>
      </c>
      <c r="AT128" s="149" t="s">
        <v>160</v>
      </c>
      <c r="AU128" s="37" t="s">
        <v>67</v>
      </c>
      <c r="AV128" s="139" t="s">
        <v>160</v>
      </c>
      <c r="AW128" s="150">
        <v>1</v>
      </c>
      <c r="AX128" s="139" t="s">
        <v>67</v>
      </c>
      <c r="AY128" s="241" t="str">
        <f>IF(ISNONTEXT(VLOOKUP(ProgrammeData[[#This Row],[Student Reference]],Comments!$B$7:$C$5995,2,0)),"",VLOOKUP(ProgrammeData[[#This Row],[Student Reference]],Comments!$B$7:$C$5995,2,0))</f>
        <v/>
      </c>
    </row>
    <row r="129" spans="1:51" x14ac:dyDescent="0.4">
      <c r="A129" s="76" t="s">
        <v>900</v>
      </c>
      <c r="B129" s="77">
        <v>18</v>
      </c>
      <c r="C129" s="139" t="s">
        <v>775</v>
      </c>
      <c r="D129" s="140" t="s">
        <v>525</v>
      </c>
      <c r="E129" s="140" t="s">
        <v>776</v>
      </c>
      <c r="F129" s="76" t="s">
        <v>67</v>
      </c>
      <c r="G129" s="76" t="s">
        <v>67</v>
      </c>
      <c r="H129" s="76" t="s">
        <v>67</v>
      </c>
      <c r="I129" s="76" t="s">
        <v>160</v>
      </c>
      <c r="J129" s="37" t="s">
        <v>526</v>
      </c>
      <c r="K129" s="37" t="s">
        <v>326</v>
      </c>
      <c r="L129" s="139" t="s">
        <v>107</v>
      </c>
      <c r="N129" s="37">
        <v>419</v>
      </c>
      <c r="O129" s="37">
        <v>139</v>
      </c>
      <c r="P129" s="37">
        <f>ProgrammeData[[#This Row],[Qualification Hours]]+ProgrammeData[[#This Row],[Non-Qualification Hours]]</f>
        <v>558</v>
      </c>
      <c r="Q12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29" s="142">
        <f>ROUND(IF(ProgrammeData[[#This Row],[Funding Band]]="Band 1",ProgrammeData[[#This Row],[Total Hours]]/600,1),7)</f>
        <v>1</v>
      </c>
      <c r="S129" s="76">
        <f>IF(ProgrammeData[[#This Row],[Funding Band]]="Band 5",600,IF(ProgrammeData[[#This Row],[Funding Band]]="Band 4a",495,IF(ProgrammeData[[#This Row],[Funding Band]]="Band 4b",495,IF(ProgrammeData[[#This Row],[Funding Band]]="Band 3",405,IF(ProgrammeData[[#This Row],[Funding Band]]="Band 2",320,ProgrammeData[[#This Row],[Total Hours]])))))</f>
        <v>495</v>
      </c>
      <c r="T129" s="139" t="s">
        <v>241</v>
      </c>
      <c r="U129" s="139">
        <v>9.1999999999999993</v>
      </c>
      <c r="V129" s="139" t="s">
        <v>777</v>
      </c>
      <c r="W129" s="76" t="s">
        <v>160</v>
      </c>
      <c r="X129" s="37" t="s">
        <v>532</v>
      </c>
      <c r="Y12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29" s="139">
        <f>ProgrammeData[[#This Row],[Weighting Multiplier]]*ProgrammeData[[#This Row],[Cost Weighting Factor Value]]</f>
        <v>594</v>
      </c>
      <c r="AA129" s="143">
        <v>1</v>
      </c>
      <c r="AB129" s="144">
        <f>ProgrammeData[[#This Row],[Weighting Multiplier]]*ProgrammeData[[#This Row],[Uplift Factor]]</f>
        <v>495</v>
      </c>
      <c r="AC129" s="37">
        <v>0</v>
      </c>
      <c r="AD129" s="37">
        <v>1</v>
      </c>
      <c r="AE129" s="37">
        <f>ProgrammeData[[#This Row],[English Instance]]+ProgrammeData[[#This Row],[Maths Instance]]</f>
        <v>1</v>
      </c>
      <c r="AF129" s="145" t="s">
        <v>528</v>
      </c>
      <c r="AG129" s="145" t="s">
        <v>528</v>
      </c>
      <c r="AH129" s="145" t="s">
        <v>529</v>
      </c>
      <c r="AI129" s="145">
        <v>0</v>
      </c>
      <c r="AJ129" s="145">
        <v>1</v>
      </c>
      <c r="AK129" s="145">
        <v>1</v>
      </c>
      <c r="AL129" s="139" t="s">
        <v>533</v>
      </c>
      <c r="AM129" s="139" t="s">
        <v>530</v>
      </c>
      <c r="AN129" s="139" t="s">
        <v>160</v>
      </c>
      <c r="AO129" s="139" t="s">
        <v>531</v>
      </c>
      <c r="AP129" s="146" t="s">
        <v>525</v>
      </c>
      <c r="AQ129" s="139" t="s">
        <v>525</v>
      </c>
      <c r="AR129" s="147" t="s">
        <v>525</v>
      </c>
      <c r="AS129"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29" s="149" t="s">
        <v>160</v>
      </c>
      <c r="AU129" s="37" t="s">
        <v>67</v>
      </c>
      <c r="AV129" s="139" t="s">
        <v>67</v>
      </c>
      <c r="AW129" s="150" t="s">
        <v>534</v>
      </c>
      <c r="AX129" s="139" t="s">
        <v>67</v>
      </c>
      <c r="AY129" s="241" t="str">
        <f>IF(ISNONTEXT(VLOOKUP(ProgrammeData[[#This Row],[Student Reference]],Comments!$B$7:$C$5995,2,0)),"",VLOOKUP(ProgrammeData[[#This Row],[Student Reference]],Comments!$B$7:$C$5995,2,0))</f>
        <v/>
      </c>
    </row>
    <row r="130" spans="1:51" x14ac:dyDescent="0.4">
      <c r="A130" s="76" t="s">
        <v>901</v>
      </c>
      <c r="B130" s="77">
        <v>18</v>
      </c>
      <c r="C130" s="139" t="s">
        <v>775</v>
      </c>
      <c r="D130" s="140" t="s">
        <v>525</v>
      </c>
      <c r="E130" s="140" t="s">
        <v>776</v>
      </c>
      <c r="F130" s="76" t="s">
        <v>67</v>
      </c>
      <c r="G130" s="76" t="s">
        <v>67</v>
      </c>
      <c r="H130" s="76" t="s">
        <v>67</v>
      </c>
      <c r="I130" s="76" t="s">
        <v>160</v>
      </c>
      <c r="J130" s="37" t="s">
        <v>526</v>
      </c>
      <c r="K130" s="37" t="s">
        <v>195</v>
      </c>
      <c r="L130" s="139" t="s">
        <v>69</v>
      </c>
      <c r="M130" s="37" t="s">
        <v>69</v>
      </c>
      <c r="N130" s="37">
        <v>346</v>
      </c>
      <c r="O130" s="37">
        <v>49</v>
      </c>
      <c r="P130" s="37">
        <f>ProgrammeData[[#This Row],[Qualification Hours]]+ProgrammeData[[#This Row],[Non-Qualification Hours]]</f>
        <v>395</v>
      </c>
      <c r="Q13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3</v>
      </c>
      <c r="R130" s="142">
        <f>ROUND(IF(ProgrammeData[[#This Row],[Funding Band]]="Band 1",ProgrammeData[[#This Row],[Total Hours]]/600,1),7)</f>
        <v>1</v>
      </c>
      <c r="S130" s="76">
        <f>IF(ProgrammeData[[#This Row],[Funding Band]]="Band 5",600,IF(ProgrammeData[[#This Row],[Funding Band]]="Band 4a",495,IF(ProgrammeData[[#This Row],[Funding Band]]="Band 4b",495,IF(ProgrammeData[[#This Row],[Funding Band]]="Band 3",405,IF(ProgrammeData[[#This Row],[Funding Band]]="Band 2",320,ProgrammeData[[#This Row],[Total Hours]])))))</f>
        <v>405</v>
      </c>
      <c r="T130" s="139" t="s">
        <v>215</v>
      </c>
      <c r="U130" s="139">
        <v>2.1</v>
      </c>
      <c r="V130" s="139" t="s">
        <v>777</v>
      </c>
      <c r="W130" s="76" t="s">
        <v>160</v>
      </c>
      <c r="X130" s="37" t="s">
        <v>549</v>
      </c>
      <c r="Y13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1.1000000000000001</v>
      </c>
      <c r="Z130" s="139">
        <f>ProgrammeData[[#This Row],[Weighting Multiplier]]*ProgrammeData[[#This Row],[Cost Weighting Factor Value]]</f>
        <v>445.50000000000006</v>
      </c>
      <c r="AA130" s="143">
        <v>1</v>
      </c>
      <c r="AB130" s="144">
        <f>ProgrammeData[[#This Row],[Weighting Multiplier]]*ProgrammeData[[#This Row],[Uplift Factor]]</f>
        <v>405</v>
      </c>
      <c r="AC130" s="37">
        <v>0</v>
      </c>
      <c r="AD130" s="37">
        <v>0</v>
      </c>
      <c r="AE130" s="37">
        <f>ProgrammeData[[#This Row],[English Instance]]+ProgrammeData[[#This Row],[Maths Instance]]</f>
        <v>0</v>
      </c>
      <c r="AF130" s="145" t="s">
        <v>528</v>
      </c>
      <c r="AG130" s="145" t="s">
        <v>528</v>
      </c>
      <c r="AH130" s="145" t="s">
        <v>529</v>
      </c>
      <c r="AI130" s="145" t="s">
        <v>528</v>
      </c>
      <c r="AJ130" s="145" t="s">
        <v>528</v>
      </c>
      <c r="AK130" s="145" t="s">
        <v>529</v>
      </c>
      <c r="AL130" s="139" t="s">
        <v>533</v>
      </c>
      <c r="AM130" s="139" t="s">
        <v>533</v>
      </c>
      <c r="AN130" s="139" t="s">
        <v>160</v>
      </c>
      <c r="AO130" s="139" t="s">
        <v>531</v>
      </c>
      <c r="AP130" s="146" t="s">
        <v>525</v>
      </c>
      <c r="AQ130" s="139" t="s">
        <v>525</v>
      </c>
      <c r="AR130" s="147" t="s">
        <v>525</v>
      </c>
      <c r="AS13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30" s="149" t="s">
        <v>160</v>
      </c>
      <c r="AU130" s="37" t="s">
        <v>67</v>
      </c>
      <c r="AV130" s="139" t="s">
        <v>67</v>
      </c>
      <c r="AW130" s="150" t="s">
        <v>534</v>
      </c>
      <c r="AX130" s="139" t="s">
        <v>67</v>
      </c>
      <c r="AY130" s="241" t="str">
        <f>IF(ISNONTEXT(VLOOKUP(ProgrammeData[[#This Row],[Student Reference]],Comments!$B$7:$C$5995,2,0)),"",VLOOKUP(ProgrammeData[[#This Row],[Student Reference]],Comments!$B$7:$C$5995,2,0))</f>
        <v/>
      </c>
    </row>
    <row r="131" spans="1:51" x14ac:dyDescent="0.4">
      <c r="A131" s="76" t="s">
        <v>902</v>
      </c>
      <c r="B131" s="77">
        <v>18</v>
      </c>
      <c r="C131" s="139" t="s">
        <v>553</v>
      </c>
      <c r="D131" s="140" t="s">
        <v>525</v>
      </c>
      <c r="E131" s="140" t="s">
        <v>776</v>
      </c>
      <c r="F131" s="76" t="s">
        <v>67</v>
      </c>
      <c r="G131" s="76" t="s">
        <v>67</v>
      </c>
      <c r="H131" s="76" t="s">
        <v>67</v>
      </c>
      <c r="I131" s="76" t="s">
        <v>67</v>
      </c>
      <c r="J131" s="37" t="s">
        <v>535</v>
      </c>
      <c r="K131" s="37" t="s">
        <v>143</v>
      </c>
      <c r="L131" s="139" t="s">
        <v>69</v>
      </c>
      <c r="M131" s="37" t="s">
        <v>191</v>
      </c>
      <c r="N131" s="37">
        <v>189</v>
      </c>
      <c r="O131" s="37">
        <v>0</v>
      </c>
      <c r="P131" s="37">
        <f>ProgrammeData[[#This Row],[Qualification Hours]]+ProgrammeData[[#This Row],[Non-Qualification Hours]]</f>
        <v>189</v>
      </c>
      <c r="Q13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1</v>
      </c>
      <c r="R131" s="142">
        <f>ROUND(IF(ProgrammeData[[#This Row],[Funding Band]]="Band 1",ProgrammeData[[#This Row],[Total Hours]]/600,1),7)</f>
        <v>0.315</v>
      </c>
      <c r="S131" s="76">
        <f>IF(ProgrammeData[[#This Row],[Funding Band]]="Band 5",600,IF(ProgrammeData[[#This Row],[Funding Band]]="Band 4a",495,IF(ProgrammeData[[#This Row],[Funding Band]]="Band 4b",495,IF(ProgrammeData[[#This Row],[Funding Band]]="Band 3",405,IF(ProgrammeData[[#This Row],[Funding Band]]="Band 2",320,ProgrammeData[[#This Row],[Total Hours]])))))</f>
        <v>189</v>
      </c>
      <c r="T131" s="139" t="s">
        <v>535</v>
      </c>
      <c r="U131" s="139">
        <v>12.1</v>
      </c>
      <c r="V131" s="139" t="s">
        <v>777</v>
      </c>
      <c r="W131" s="76" t="s">
        <v>160</v>
      </c>
      <c r="X131" s="37" t="s">
        <v>536</v>
      </c>
      <c r="Y13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31" s="139">
        <f>ProgrammeData[[#This Row],[Weighting Multiplier]]*ProgrammeData[[#This Row],[Cost Weighting Factor Value]]</f>
        <v>189</v>
      </c>
      <c r="AA131" s="143">
        <v>1</v>
      </c>
      <c r="AB131" s="144">
        <f>ProgrammeData[[#This Row],[Weighting Multiplier]]*ProgrammeData[[#This Row],[Uplift Factor]]</f>
        <v>189</v>
      </c>
      <c r="AC131" s="37">
        <v>1</v>
      </c>
      <c r="AD131" s="37">
        <v>1</v>
      </c>
      <c r="AE131" s="37">
        <f>ProgrammeData[[#This Row],[English Instance]]+ProgrammeData[[#This Row],[Maths Instance]]</f>
        <v>2</v>
      </c>
      <c r="AF131" s="145" t="s">
        <v>528</v>
      </c>
      <c r="AG131" s="145" t="s">
        <v>528</v>
      </c>
      <c r="AH131" s="145" t="s">
        <v>529</v>
      </c>
      <c r="AI131" s="145" t="s">
        <v>528</v>
      </c>
      <c r="AJ131" s="145" t="s">
        <v>528</v>
      </c>
      <c r="AK131" s="145" t="s">
        <v>529</v>
      </c>
      <c r="AL131" s="139" t="s">
        <v>530</v>
      </c>
      <c r="AM131" s="139" t="s">
        <v>530</v>
      </c>
      <c r="AN131" s="139" t="s">
        <v>160</v>
      </c>
      <c r="AO131" s="139" t="s">
        <v>531</v>
      </c>
      <c r="AP131" s="146" t="s">
        <v>525</v>
      </c>
      <c r="AQ131" s="139" t="s">
        <v>525</v>
      </c>
      <c r="AR131" s="147" t="s">
        <v>525</v>
      </c>
      <c r="AS131"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31" s="149" t="s">
        <v>160</v>
      </c>
      <c r="AU131" s="37" t="s">
        <v>67</v>
      </c>
      <c r="AV131" s="139" t="s">
        <v>67</v>
      </c>
      <c r="AW131" s="150" t="s">
        <v>534</v>
      </c>
      <c r="AX131" s="139" t="s">
        <v>67</v>
      </c>
      <c r="AY131" s="241" t="str">
        <f>IF(ISNONTEXT(VLOOKUP(ProgrammeData[[#This Row],[Student Reference]],Comments!$B$7:$C$5995,2,0)),"",VLOOKUP(ProgrammeData[[#This Row],[Student Reference]],Comments!$B$7:$C$5995,2,0))</f>
        <v/>
      </c>
    </row>
    <row r="132" spans="1:51" x14ac:dyDescent="0.4">
      <c r="A132" s="76" t="s">
        <v>903</v>
      </c>
      <c r="B132" s="77">
        <v>18</v>
      </c>
      <c r="C132" s="139" t="s">
        <v>775</v>
      </c>
      <c r="D132" s="140" t="s">
        <v>537</v>
      </c>
      <c r="E132" s="140" t="s">
        <v>776</v>
      </c>
      <c r="F132" s="76" t="s">
        <v>67</v>
      </c>
      <c r="G132" s="76" t="s">
        <v>67</v>
      </c>
      <c r="H132" s="76" t="s">
        <v>67</v>
      </c>
      <c r="I132" s="76" t="s">
        <v>160</v>
      </c>
      <c r="J132" s="37" t="s">
        <v>526</v>
      </c>
      <c r="K132" s="37" t="s">
        <v>90</v>
      </c>
      <c r="L132" s="139" t="s">
        <v>107</v>
      </c>
      <c r="M132" s="37" t="s">
        <v>344</v>
      </c>
      <c r="N132" s="37">
        <v>476</v>
      </c>
      <c r="O132" s="37">
        <v>65</v>
      </c>
      <c r="P132" s="37">
        <f>ProgrammeData[[#This Row],[Qualification Hours]]+ProgrammeData[[#This Row],[Non-Qualification Hours]]</f>
        <v>541</v>
      </c>
      <c r="Q13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32" s="142">
        <f>ROUND(IF(ProgrammeData[[#This Row],[Funding Band]]="Band 1",ProgrammeData[[#This Row],[Total Hours]]/600,1),7)</f>
        <v>1</v>
      </c>
      <c r="S132" s="76">
        <f>IF(ProgrammeData[[#This Row],[Funding Band]]="Band 5",600,IF(ProgrammeData[[#This Row],[Funding Band]]="Band 4a",495,IF(ProgrammeData[[#This Row],[Funding Band]]="Band 4b",495,IF(ProgrammeData[[#This Row],[Funding Band]]="Band 3",405,IF(ProgrammeData[[#This Row],[Funding Band]]="Band 2",320,ProgrammeData[[#This Row],[Total Hours]])))))</f>
        <v>495</v>
      </c>
      <c r="T132" s="139" t="s">
        <v>410</v>
      </c>
      <c r="U132" s="139">
        <v>2.1</v>
      </c>
      <c r="V132" s="139" t="s">
        <v>777</v>
      </c>
      <c r="W132" s="76" t="s">
        <v>67</v>
      </c>
      <c r="X132" s="37" t="s">
        <v>549</v>
      </c>
      <c r="Y13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1.1000000000000001</v>
      </c>
      <c r="Z132" s="139">
        <f>ProgrammeData[[#This Row],[Weighting Multiplier]]*ProgrammeData[[#This Row],[Cost Weighting Factor Value]]</f>
        <v>544.5</v>
      </c>
      <c r="AA132" s="143">
        <v>1</v>
      </c>
      <c r="AB132" s="144">
        <f>ProgrammeData[[#This Row],[Weighting Multiplier]]*ProgrammeData[[#This Row],[Uplift Factor]]</f>
        <v>495</v>
      </c>
      <c r="AC132" s="37">
        <v>0</v>
      </c>
      <c r="AD132" s="37">
        <v>0</v>
      </c>
      <c r="AE132" s="37">
        <f>ProgrammeData[[#This Row],[English Instance]]+ProgrammeData[[#This Row],[Maths Instance]]</f>
        <v>0</v>
      </c>
      <c r="AF132" s="145">
        <v>0</v>
      </c>
      <c r="AG132" s="145">
        <v>0</v>
      </c>
      <c r="AH132" s="145">
        <v>0</v>
      </c>
      <c r="AI132" s="145" t="s">
        <v>528</v>
      </c>
      <c r="AJ132" s="145" t="s">
        <v>528</v>
      </c>
      <c r="AK132" s="145" t="s">
        <v>529</v>
      </c>
      <c r="AL132" s="139" t="s">
        <v>533</v>
      </c>
      <c r="AM132" s="139" t="s">
        <v>533</v>
      </c>
      <c r="AN132" s="139" t="s">
        <v>160</v>
      </c>
      <c r="AO132" s="139" t="s">
        <v>531</v>
      </c>
      <c r="AP132" s="146">
        <v>0.5</v>
      </c>
      <c r="AQ132" s="139">
        <v>0.16700000000000001</v>
      </c>
      <c r="AR132" s="147" t="s">
        <v>67</v>
      </c>
      <c r="AS132"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0.66700000000000004</v>
      </c>
      <c r="AT132" s="149" t="s">
        <v>160</v>
      </c>
      <c r="AU132" s="37" t="s">
        <v>67</v>
      </c>
      <c r="AV132" s="139" t="s">
        <v>67</v>
      </c>
      <c r="AW132" s="150" t="s">
        <v>534</v>
      </c>
      <c r="AX132" s="139" t="s">
        <v>67</v>
      </c>
      <c r="AY132" s="241" t="str">
        <f>IF(ISNONTEXT(VLOOKUP(ProgrammeData[[#This Row],[Student Reference]],Comments!$B$7:$C$5995,2,0)),"",VLOOKUP(ProgrammeData[[#This Row],[Student Reference]],Comments!$B$7:$C$5995,2,0))</f>
        <v/>
      </c>
    </row>
    <row r="133" spans="1:51" x14ac:dyDescent="0.4">
      <c r="A133" s="76" t="s">
        <v>904</v>
      </c>
      <c r="B133" s="77">
        <v>18</v>
      </c>
      <c r="C133" s="139" t="s">
        <v>775</v>
      </c>
      <c r="D133" s="140" t="s">
        <v>525</v>
      </c>
      <c r="E133" s="140" t="s">
        <v>776</v>
      </c>
      <c r="F133" s="76" t="s">
        <v>67</v>
      </c>
      <c r="G133" s="76" t="s">
        <v>67</v>
      </c>
      <c r="H133" s="76" t="s">
        <v>67</v>
      </c>
      <c r="I133" s="76" t="s">
        <v>67</v>
      </c>
      <c r="J133" s="37" t="s">
        <v>535</v>
      </c>
      <c r="K133" s="37" t="s">
        <v>143</v>
      </c>
      <c r="L133" s="139" t="s">
        <v>69</v>
      </c>
      <c r="M133" s="37" t="s">
        <v>143</v>
      </c>
      <c r="N133" s="37">
        <v>559</v>
      </c>
      <c r="O133" s="37">
        <v>162</v>
      </c>
      <c r="P133" s="37">
        <f>ProgrammeData[[#This Row],[Qualification Hours]]+ProgrammeData[[#This Row],[Non-Qualification Hours]]</f>
        <v>721</v>
      </c>
      <c r="Q13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33" s="142">
        <f>ROUND(IF(ProgrammeData[[#This Row],[Funding Band]]="Band 1",ProgrammeData[[#This Row],[Total Hours]]/600,1),7)</f>
        <v>1</v>
      </c>
      <c r="S133" s="76">
        <f>IF(ProgrammeData[[#This Row],[Funding Band]]="Band 5",600,IF(ProgrammeData[[#This Row],[Funding Band]]="Band 4a",495,IF(ProgrammeData[[#This Row],[Funding Band]]="Band 4b",495,IF(ProgrammeData[[#This Row],[Funding Band]]="Band 3",405,IF(ProgrammeData[[#This Row],[Funding Band]]="Band 2",320,ProgrammeData[[#This Row],[Total Hours]])))))</f>
        <v>495</v>
      </c>
      <c r="T133" s="139" t="s">
        <v>535</v>
      </c>
      <c r="U133" s="139">
        <v>12.1</v>
      </c>
      <c r="V133" s="139" t="s">
        <v>777</v>
      </c>
      <c r="W133" s="76" t="s">
        <v>67</v>
      </c>
      <c r="X133" s="37" t="s">
        <v>536</v>
      </c>
      <c r="Y13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33" s="139">
        <f>ProgrammeData[[#This Row],[Weighting Multiplier]]*ProgrammeData[[#This Row],[Cost Weighting Factor Value]]</f>
        <v>495</v>
      </c>
      <c r="AA133" s="143">
        <v>1</v>
      </c>
      <c r="AB133" s="144">
        <f>ProgrammeData[[#This Row],[Weighting Multiplier]]*ProgrammeData[[#This Row],[Uplift Factor]]</f>
        <v>495</v>
      </c>
      <c r="AC133" s="37">
        <v>1</v>
      </c>
      <c r="AD133" s="37">
        <v>1</v>
      </c>
      <c r="AE133" s="37">
        <f>ProgrammeData[[#This Row],[English Instance]]+ProgrammeData[[#This Row],[Maths Instance]]</f>
        <v>2</v>
      </c>
      <c r="AF133" s="145" t="s">
        <v>528</v>
      </c>
      <c r="AG133" s="145" t="s">
        <v>528</v>
      </c>
      <c r="AH133" s="145" t="s">
        <v>529</v>
      </c>
      <c r="AI133" s="145" t="s">
        <v>528</v>
      </c>
      <c r="AJ133" s="145" t="s">
        <v>528</v>
      </c>
      <c r="AK133" s="145" t="s">
        <v>529</v>
      </c>
      <c r="AL133" s="139" t="s">
        <v>546</v>
      </c>
      <c r="AM133" s="139" t="s">
        <v>530</v>
      </c>
      <c r="AN133" s="139" t="s">
        <v>67</v>
      </c>
      <c r="AO133" s="139" t="s">
        <v>531</v>
      </c>
      <c r="AP133" s="146" t="s">
        <v>525</v>
      </c>
      <c r="AQ133" s="139" t="s">
        <v>525</v>
      </c>
      <c r="AR133" s="147" t="s">
        <v>525</v>
      </c>
      <c r="AS133"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33" s="149" t="s">
        <v>160</v>
      </c>
      <c r="AU133" s="37" t="s">
        <v>67</v>
      </c>
      <c r="AV133" s="139" t="s">
        <v>67</v>
      </c>
      <c r="AW133" s="150" t="s">
        <v>534</v>
      </c>
      <c r="AX133" s="139" t="s">
        <v>67</v>
      </c>
      <c r="AY133" s="241" t="str">
        <f>IF(ISNONTEXT(VLOOKUP(ProgrammeData[[#This Row],[Student Reference]],Comments!$B$7:$C$5995,2,0)),"",VLOOKUP(ProgrammeData[[#This Row],[Student Reference]],Comments!$B$7:$C$5995,2,0))</f>
        <v/>
      </c>
    </row>
    <row r="134" spans="1:51" x14ac:dyDescent="0.4">
      <c r="A134" s="76" t="s">
        <v>905</v>
      </c>
      <c r="B134" s="77">
        <v>18</v>
      </c>
      <c r="C134" s="139" t="s">
        <v>775</v>
      </c>
      <c r="D134" s="140" t="s">
        <v>547</v>
      </c>
      <c r="E134" s="140" t="s">
        <v>776</v>
      </c>
      <c r="F134" s="76" t="s">
        <v>160</v>
      </c>
      <c r="G134" s="76" t="s">
        <v>67</v>
      </c>
      <c r="H134" s="76" t="s">
        <v>67</v>
      </c>
      <c r="I134" s="76" t="s">
        <v>160</v>
      </c>
      <c r="J134" s="37" t="s">
        <v>526</v>
      </c>
      <c r="K134" s="37" t="s">
        <v>90</v>
      </c>
      <c r="L134" s="139" t="s">
        <v>107</v>
      </c>
      <c r="N134" s="37">
        <v>596</v>
      </c>
      <c r="O134" s="37">
        <v>190</v>
      </c>
      <c r="P134" s="37">
        <f>ProgrammeData[[#This Row],[Qualification Hours]]+ProgrammeData[[#This Row],[Non-Qualification Hours]]</f>
        <v>786</v>
      </c>
      <c r="Q13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34" s="142">
        <f>ROUND(IF(ProgrammeData[[#This Row],[Funding Band]]="Band 1",ProgrammeData[[#This Row],[Total Hours]]/600,1),7)</f>
        <v>1</v>
      </c>
      <c r="S134" s="76">
        <f>IF(ProgrammeData[[#This Row],[Funding Band]]="Band 5",600,IF(ProgrammeData[[#This Row],[Funding Band]]="Band 4a",495,IF(ProgrammeData[[#This Row],[Funding Band]]="Band 4b",495,IF(ProgrammeData[[#This Row],[Funding Band]]="Band 3",405,IF(ProgrammeData[[#This Row],[Funding Band]]="Band 2",320,ProgrammeData[[#This Row],[Total Hours]])))))</f>
        <v>495</v>
      </c>
      <c r="T134" s="139" t="s">
        <v>174</v>
      </c>
      <c r="U134" s="139">
        <v>3.3</v>
      </c>
      <c r="V134" s="139" t="s">
        <v>777</v>
      </c>
      <c r="W134" s="76" t="s">
        <v>160</v>
      </c>
      <c r="X134" s="37" t="s">
        <v>540</v>
      </c>
      <c r="Y13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34" s="139">
        <f>ProgrammeData[[#This Row],[Weighting Multiplier]]*ProgrammeData[[#This Row],[Cost Weighting Factor Value]]</f>
        <v>866.25</v>
      </c>
      <c r="AA134" s="143">
        <v>1.1091</v>
      </c>
      <c r="AB134" s="144">
        <f>ProgrammeData[[#This Row],[Weighting Multiplier]]*ProgrammeData[[#This Row],[Uplift Factor]]</f>
        <v>549.00450000000001</v>
      </c>
      <c r="AC134" s="37">
        <v>0</v>
      </c>
      <c r="AD134" s="37">
        <v>0</v>
      </c>
      <c r="AE134" s="37">
        <f>ProgrammeData[[#This Row],[English Instance]]+ProgrammeData[[#This Row],[Maths Instance]]</f>
        <v>0</v>
      </c>
      <c r="AF134" s="145">
        <v>0</v>
      </c>
      <c r="AG134" s="145">
        <v>0</v>
      </c>
      <c r="AH134" s="145">
        <v>0</v>
      </c>
      <c r="AI134" s="145" t="s">
        <v>528</v>
      </c>
      <c r="AJ134" s="145" t="s">
        <v>528</v>
      </c>
      <c r="AK134" s="145" t="s">
        <v>529</v>
      </c>
      <c r="AL134" s="139" t="s">
        <v>533</v>
      </c>
      <c r="AM134" s="139" t="s">
        <v>533</v>
      </c>
      <c r="AN134" s="139" t="s">
        <v>160</v>
      </c>
      <c r="AO134" s="139">
        <v>0.6</v>
      </c>
      <c r="AP134" s="146" t="s">
        <v>550</v>
      </c>
      <c r="AQ134" s="139" t="s">
        <v>550</v>
      </c>
      <c r="AR134" s="147" t="s">
        <v>550</v>
      </c>
      <c r="AS134"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34" s="149" t="s">
        <v>160</v>
      </c>
      <c r="AU134" s="37" t="s">
        <v>67</v>
      </c>
      <c r="AV134" s="139" t="s">
        <v>160</v>
      </c>
      <c r="AW134" s="150">
        <v>1</v>
      </c>
      <c r="AX134" s="139" t="s">
        <v>67</v>
      </c>
      <c r="AY134" s="241" t="str">
        <f>IF(ISNONTEXT(VLOOKUP(ProgrammeData[[#This Row],[Student Reference]],Comments!$B$7:$C$5995,2,0)),"",VLOOKUP(ProgrammeData[[#This Row],[Student Reference]],Comments!$B$7:$C$5995,2,0))</f>
        <v/>
      </c>
    </row>
    <row r="135" spans="1:51" x14ac:dyDescent="0.4">
      <c r="A135" s="76" t="s">
        <v>906</v>
      </c>
      <c r="B135" s="77">
        <v>18</v>
      </c>
      <c r="C135" s="139" t="s">
        <v>775</v>
      </c>
      <c r="D135" s="140" t="s">
        <v>551</v>
      </c>
      <c r="E135" s="140" t="s">
        <v>776</v>
      </c>
      <c r="F135" s="76" t="s">
        <v>67</v>
      </c>
      <c r="G135" s="76" t="s">
        <v>67</v>
      </c>
      <c r="H135" s="76" t="s">
        <v>67</v>
      </c>
      <c r="I135" s="76" t="s">
        <v>160</v>
      </c>
      <c r="J135" s="37" t="s">
        <v>526</v>
      </c>
      <c r="K135" s="37" t="s">
        <v>90</v>
      </c>
      <c r="L135" s="139" t="s">
        <v>69</v>
      </c>
      <c r="M135" s="37" t="s">
        <v>365</v>
      </c>
      <c r="N135" s="37">
        <v>592</v>
      </c>
      <c r="O135" s="37">
        <v>142</v>
      </c>
      <c r="P135" s="37">
        <f>ProgrammeData[[#This Row],[Qualification Hours]]+ProgrammeData[[#This Row],[Non-Qualification Hours]]</f>
        <v>734</v>
      </c>
      <c r="Q13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35" s="142">
        <f>ROUND(IF(ProgrammeData[[#This Row],[Funding Band]]="Band 1",ProgrammeData[[#This Row],[Total Hours]]/600,1),7)</f>
        <v>1</v>
      </c>
      <c r="S135" s="76">
        <f>IF(ProgrammeData[[#This Row],[Funding Band]]="Band 5",600,IF(ProgrammeData[[#This Row],[Funding Band]]="Band 4a",495,IF(ProgrammeData[[#This Row],[Funding Band]]="Band 4b",495,IF(ProgrammeData[[#This Row],[Funding Band]]="Band 3",405,IF(ProgrammeData[[#This Row],[Funding Band]]="Band 2",320,ProgrammeData[[#This Row],[Total Hours]])))))</f>
        <v>495</v>
      </c>
      <c r="T135" s="139" t="s">
        <v>95</v>
      </c>
      <c r="U135" s="139">
        <v>9.1999999999999993</v>
      </c>
      <c r="V135" s="139" t="s">
        <v>777</v>
      </c>
      <c r="W135" s="76" t="s">
        <v>67</v>
      </c>
      <c r="X135" s="37" t="s">
        <v>532</v>
      </c>
      <c r="Y13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35" s="139">
        <f>ProgrammeData[[#This Row],[Weighting Multiplier]]*ProgrammeData[[#This Row],[Cost Weighting Factor Value]]</f>
        <v>594</v>
      </c>
      <c r="AA135" s="143">
        <v>1.1779999999999999</v>
      </c>
      <c r="AB135" s="144">
        <f>ProgrammeData[[#This Row],[Weighting Multiplier]]*ProgrammeData[[#This Row],[Uplift Factor]]</f>
        <v>583.11</v>
      </c>
      <c r="AC135" s="37">
        <v>1</v>
      </c>
      <c r="AD135" s="37">
        <v>1</v>
      </c>
      <c r="AE135" s="37">
        <f>ProgrammeData[[#This Row],[English Instance]]+ProgrammeData[[#This Row],[Maths Instance]]</f>
        <v>2</v>
      </c>
      <c r="AF135" s="145">
        <v>0</v>
      </c>
      <c r="AG135" s="145">
        <v>1</v>
      </c>
      <c r="AH135" s="145">
        <v>1</v>
      </c>
      <c r="AI135" s="145" t="s">
        <v>528</v>
      </c>
      <c r="AJ135" s="145" t="s">
        <v>528</v>
      </c>
      <c r="AK135" s="145" t="s">
        <v>529</v>
      </c>
      <c r="AL135" s="139" t="s">
        <v>533</v>
      </c>
      <c r="AM135" s="139" t="s">
        <v>546</v>
      </c>
      <c r="AN135" s="139" t="s">
        <v>67</v>
      </c>
      <c r="AO135" s="139">
        <v>1</v>
      </c>
      <c r="AP135" s="146">
        <v>0</v>
      </c>
      <c r="AQ135" s="139">
        <v>0</v>
      </c>
      <c r="AR135" s="147" t="s">
        <v>67</v>
      </c>
      <c r="AS135"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35" s="149" t="s">
        <v>160</v>
      </c>
      <c r="AU135" s="37" t="s">
        <v>160</v>
      </c>
      <c r="AV135" s="139" t="s">
        <v>67</v>
      </c>
      <c r="AW135" s="150" t="s">
        <v>534</v>
      </c>
      <c r="AX135" s="139" t="s">
        <v>67</v>
      </c>
      <c r="AY135" s="241" t="str">
        <f>IF(ISNONTEXT(VLOOKUP(ProgrammeData[[#This Row],[Student Reference]],Comments!$B$7:$C$5995,2,0)),"",VLOOKUP(ProgrammeData[[#This Row],[Student Reference]],Comments!$B$7:$C$5995,2,0))</f>
        <v/>
      </c>
    </row>
    <row r="136" spans="1:51" x14ac:dyDescent="0.4">
      <c r="A136" s="76" t="s">
        <v>907</v>
      </c>
      <c r="B136" s="77">
        <v>18</v>
      </c>
      <c r="C136" s="139" t="s">
        <v>775</v>
      </c>
      <c r="D136" s="140" t="s">
        <v>537</v>
      </c>
      <c r="E136" s="140" t="s">
        <v>776</v>
      </c>
      <c r="F136" s="76" t="s">
        <v>67</v>
      </c>
      <c r="G136" s="76" t="s">
        <v>67</v>
      </c>
      <c r="H136" s="76" t="s">
        <v>67</v>
      </c>
      <c r="I136" s="76" t="s">
        <v>160</v>
      </c>
      <c r="J136" s="37" t="s">
        <v>526</v>
      </c>
      <c r="K136" s="37" t="s">
        <v>143</v>
      </c>
      <c r="L136" s="139" t="s">
        <v>190</v>
      </c>
      <c r="M136" s="37" t="s">
        <v>69</v>
      </c>
      <c r="N136" s="37">
        <v>601</v>
      </c>
      <c r="O136" s="37">
        <v>47</v>
      </c>
      <c r="P136" s="37">
        <f>ProgrammeData[[#This Row],[Qualification Hours]]+ProgrammeData[[#This Row],[Non-Qualification Hours]]</f>
        <v>648</v>
      </c>
      <c r="Q13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36" s="142">
        <f>ROUND(IF(ProgrammeData[[#This Row],[Funding Band]]="Band 1",ProgrammeData[[#This Row],[Total Hours]]/600,1),7)</f>
        <v>1</v>
      </c>
      <c r="S136" s="76">
        <f>IF(ProgrammeData[[#This Row],[Funding Band]]="Band 5",600,IF(ProgrammeData[[#This Row],[Funding Band]]="Band 4a",495,IF(ProgrammeData[[#This Row],[Funding Band]]="Band 4b",495,IF(ProgrammeData[[#This Row],[Funding Band]]="Band 3",405,IF(ProgrammeData[[#This Row],[Funding Band]]="Band 2",320,ProgrammeData[[#This Row],[Total Hours]])))))</f>
        <v>495</v>
      </c>
      <c r="T136" s="139" t="s">
        <v>419</v>
      </c>
      <c r="U136" s="139">
        <v>3.1</v>
      </c>
      <c r="V136" s="139" t="s">
        <v>777</v>
      </c>
      <c r="W136" s="76" t="s">
        <v>160</v>
      </c>
      <c r="X136" s="37" t="s">
        <v>540</v>
      </c>
      <c r="Y13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36" s="139">
        <f>ProgrammeData[[#This Row],[Weighting Multiplier]]*ProgrammeData[[#This Row],[Cost Weighting Factor Value]]</f>
        <v>866.25</v>
      </c>
      <c r="AA136" s="143">
        <v>1</v>
      </c>
      <c r="AB136" s="144">
        <f>ProgrammeData[[#This Row],[Weighting Multiplier]]*ProgrammeData[[#This Row],[Uplift Factor]]</f>
        <v>495</v>
      </c>
      <c r="AC136" s="37">
        <v>1</v>
      </c>
      <c r="AD136" s="37">
        <v>1</v>
      </c>
      <c r="AE136" s="37">
        <f>ProgrammeData[[#This Row],[English Instance]]+ProgrammeData[[#This Row],[Maths Instance]]</f>
        <v>2</v>
      </c>
      <c r="AF136" s="145" t="s">
        <v>528</v>
      </c>
      <c r="AG136" s="145" t="s">
        <v>528</v>
      </c>
      <c r="AH136" s="145" t="s">
        <v>529</v>
      </c>
      <c r="AI136" s="145" t="s">
        <v>528</v>
      </c>
      <c r="AJ136" s="145" t="s">
        <v>528</v>
      </c>
      <c r="AK136" s="145" t="s">
        <v>529</v>
      </c>
      <c r="AL136" s="139" t="s">
        <v>530</v>
      </c>
      <c r="AM136" s="139" t="s">
        <v>530</v>
      </c>
      <c r="AN136" s="139" t="s">
        <v>160</v>
      </c>
      <c r="AO136" s="139" t="s">
        <v>531</v>
      </c>
      <c r="AP136" s="146">
        <v>0.5</v>
      </c>
      <c r="AQ136" s="139">
        <v>0.5</v>
      </c>
      <c r="AR136" s="147" t="s">
        <v>67</v>
      </c>
      <c r="AS136"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1</v>
      </c>
      <c r="AT136" s="149" t="s">
        <v>160</v>
      </c>
      <c r="AU136" s="37" t="s">
        <v>67</v>
      </c>
      <c r="AV136" s="139" t="s">
        <v>160</v>
      </c>
      <c r="AW136" s="150">
        <v>1</v>
      </c>
      <c r="AX136" s="139" t="s">
        <v>67</v>
      </c>
      <c r="AY136" s="241" t="str">
        <f>IF(ISNONTEXT(VLOOKUP(ProgrammeData[[#This Row],[Student Reference]],Comments!$B$7:$C$5995,2,0)),"",VLOOKUP(ProgrammeData[[#This Row],[Student Reference]],Comments!$B$7:$C$5995,2,0))</f>
        <v/>
      </c>
    </row>
    <row r="137" spans="1:51" x14ac:dyDescent="0.4">
      <c r="A137" s="76" t="s">
        <v>908</v>
      </c>
      <c r="B137" s="77">
        <v>18</v>
      </c>
      <c r="C137" s="139" t="s">
        <v>775</v>
      </c>
      <c r="D137" s="140" t="s">
        <v>551</v>
      </c>
      <c r="E137" s="140" t="s">
        <v>776</v>
      </c>
      <c r="F137" s="76" t="s">
        <v>67</v>
      </c>
      <c r="G137" s="76" t="s">
        <v>67</v>
      </c>
      <c r="H137" s="76" t="s">
        <v>67</v>
      </c>
      <c r="I137" s="76" t="s">
        <v>160</v>
      </c>
      <c r="J137" s="37" t="s">
        <v>526</v>
      </c>
      <c r="K137" s="37" t="s">
        <v>90</v>
      </c>
      <c r="L137" s="139" t="s">
        <v>69</v>
      </c>
      <c r="M137" s="37" t="s">
        <v>69</v>
      </c>
      <c r="N137" s="37">
        <v>561</v>
      </c>
      <c r="O137" s="37">
        <v>103</v>
      </c>
      <c r="P137" s="37">
        <f>ProgrammeData[[#This Row],[Qualification Hours]]+ProgrammeData[[#This Row],[Non-Qualification Hours]]</f>
        <v>664</v>
      </c>
      <c r="Q13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37" s="142">
        <f>ROUND(IF(ProgrammeData[[#This Row],[Funding Band]]="Band 1",ProgrammeData[[#This Row],[Total Hours]]/600,1),7)</f>
        <v>1</v>
      </c>
      <c r="S137" s="76">
        <f>IF(ProgrammeData[[#This Row],[Funding Band]]="Band 5",600,IF(ProgrammeData[[#This Row],[Funding Band]]="Band 4a",495,IF(ProgrammeData[[#This Row],[Funding Band]]="Band 4b",495,IF(ProgrammeData[[#This Row],[Funding Band]]="Band 3",405,IF(ProgrammeData[[#This Row],[Funding Band]]="Band 2",320,ProgrammeData[[#This Row],[Total Hours]])))))</f>
        <v>495</v>
      </c>
      <c r="T137" s="139" t="s">
        <v>421</v>
      </c>
      <c r="U137" s="139">
        <v>9.1999999999999993</v>
      </c>
      <c r="V137" s="139" t="s">
        <v>777</v>
      </c>
      <c r="W137" s="76" t="s">
        <v>160</v>
      </c>
      <c r="X137" s="37" t="s">
        <v>532</v>
      </c>
      <c r="Y13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37" s="139">
        <f>ProgrammeData[[#This Row],[Weighting Multiplier]]*ProgrammeData[[#This Row],[Cost Weighting Factor Value]]</f>
        <v>594</v>
      </c>
      <c r="AA137" s="143">
        <v>1.1664000000000001</v>
      </c>
      <c r="AB137" s="144">
        <f>ProgrammeData[[#This Row],[Weighting Multiplier]]*ProgrammeData[[#This Row],[Uplift Factor]]</f>
        <v>577.36800000000005</v>
      </c>
      <c r="AC137" s="37">
        <v>1</v>
      </c>
      <c r="AD137" s="37">
        <v>0</v>
      </c>
      <c r="AE137" s="37">
        <f>ProgrammeData[[#This Row],[English Instance]]+ProgrammeData[[#This Row],[Maths Instance]]</f>
        <v>1</v>
      </c>
      <c r="AF137" s="145" t="s">
        <v>528</v>
      </c>
      <c r="AG137" s="145" t="s">
        <v>528</v>
      </c>
      <c r="AH137" s="145" t="s">
        <v>529</v>
      </c>
      <c r="AI137" s="145" t="s">
        <v>528</v>
      </c>
      <c r="AJ137" s="145" t="s">
        <v>528</v>
      </c>
      <c r="AK137" s="145" t="s">
        <v>529</v>
      </c>
      <c r="AL137" s="139" t="s">
        <v>546</v>
      </c>
      <c r="AM137" s="139" t="s">
        <v>533</v>
      </c>
      <c r="AN137" s="139" t="s">
        <v>67</v>
      </c>
      <c r="AO137" s="139">
        <v>1</v>
      </c>
      <c r="AP137" s="146">
        <v>0</v>
      </c>
      <c r="AQ137" s="139">
        <v>0</v>
      </c>
      <c r="AR137" s="147" t="s">
        <v>67</v>
      </c>
      <c r="AS137"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37" s="149" t="s">
        <v>160</v>
      </c>
      <c r="AU137" s="37" t="s">
        <v>67</v>
      </c>
      <c r="AV137" s="139" t="s">
        <v>160</v>
      </c>
      <c r="AW137" s="150">
        <v>1</v>
      </c>
      <c r="AX137" s="139" t="s">
        <v>67</v>
      </c>
      <c r="AY137" s="241" t="str">
        <f>IF(ISNONTEXT(VLOOKUP(ProgrammeData[[#This Row],[Student Reference]],Comments!$B$7:$C$5995,2,0)),"",VLOOKUP(ProgrammeData[[#This Row],[Student Reference]],Comments!$B$7:$C$5995,2,0))</f>
        <v/>
      </c>
    </row>
    <row r="138" spans="1:51" x14ac:dyDescent="0.4">
      <c r="A138" s="76" t="s">
        <v>909</v>
      </c>
      <c r="B138" s="77">
        <v>18</v>
      </c>
      <c r="C138" s="139" t="s">
        <v>775</v>
      </c>
      <c r="D138" s="140" t="s">
        <v>525</v>
      </c>
      <c r="E138" s="140" t="s">
        <v>776</v>
      </c>
      <c r="F138" s="76" t="s">
        <v>67</v>
      </c>
      <c r="G138" s="76" t="s">
        <v>67</v>
      </c>
      <c r="H138" s="76" t="s">
        <v>67</v>
      </c>
      <c r="I138" s="76" t="s">
        <v>160</v>
      </c>
      <c r="J138" s="37" t="s">
        <v>526</v>
      </c>
      <c r="K138" s="37" t="s">
        <v>90</v>
      </c>
      <c r="L138" s="139" t="s">
        <v>107</v>
      </c>
      <c r="N138" s="37">
        <v>387</v>
      </c>
      <c r="O138" s="37">
        <v>169</v>
      </c>
      <c r="P138" s="37">
        <f>ProgrammeData[[#This Row],[Qualification Hours]]+ProgrammeData[[#This Row],[Non-Qualification Hours]]</f>
        <v>556</v>
      </c>
      <c r="Q13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38" s="142">
        <f>ROUND(IF(ProgrammeData[[#This Row],[Funding Band]]="Band 1",ProgrammeData[[#This Row],[Total Hours]]/600,1),7)</f>
        <v>1</v>
      </c>
      <c r="S138" s="76">
        <f>IF(ProgrammeData[[#This Row],[Funding Band]]="Band 5",600,IF(ProgrammeData[[#This Row],[Funding Band]]="Band 4a",495,IF(ProgrammeData[[#This Row],[Funding Band]]="Band 4b",495,IF(ProgrammeData[[#This Row],[Funding Band]]="Band 3",405,IF(ProgrammeData[[#This Row],[Funding Band]]="Band 2",320,ProgrammeData[[#This Row],[Total Hours]])))))</f>
        <v>495</v>
      </c>
      <c r="T138" s="139" t="s">
        <v>402</v>
      </c>
      <c r="U138" s="139">
        <v>8.1</v>
      </c>
      <c r="V138" s="139" t="s">
        <v>777</v>
      </c>
      <c r="W138" s="76" t="s">
        <v>160</v>
      </c>
      <c r="X138" s="37" t="s">
        <v>536</v>
      </c>
      <c r="Y13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38" s="139">
        <f>ProgrammeData[[#This Row],[Weighting Multiplier]]*ProgrammeData[[#This Row],[Cost Weighting Factor Value]]</f>
        <v>495</v>
      </c>
      <c r="AA138" s="143">
        <v>1</v>
      </c>
      <c r="AB138" s="144">
        <f>ProgrammeData[[#This Row],[Weighting Multiplier]]*ProgrammeData[[#This Row],[Uplift Factor]]</f>
        <v>495</v>
      </c>
      <c r="AC138" s="37">
        <v>1</v>
      </c>
      <c r="AD138" s="37">
        <v>0</v>
      </c>
      <c r="AE138" s="37">
        <f>ProgrammeData[[#This Row],[English Instance]]+ProgrammeData[[#This Row],[Maths Instance]]</f>
        <v>1</v>
      </c>
      <c r="AF138" s="145" t="s">
        <v>528</v>
      </c>
      <c r="AG138" s="145" t="s">
        <v>528</v>
      </c>
      <c r="AH138" s="145" t="s">
        <v>529</v>
      </c>
      <c r="AI138" s="145">
        <v>0</v>
      </c>
      <c r="AJ138" s="145">
        <v>0</v>
      </c>
      <c r="AK138" s="145">
        <v>0</v>
      </c>
      <c r="AL138" s="139" t="s">
        <v>533</v>
      </c>
      <c r="AM138" s="139" t="s">
        <v>533</v>
      </c>
      <c r="AN138" s="139" t="s">
        <v>160</v>
      </c>
      <c r="AO138" s="139" t="s">
        <v>531</v>
      </c>
      <c r="AP138" s="146" t="s">
        <v>525</v>
      </c>
      <c r="AQ138" s="139" t="s">
        <v>525</v>
      </c>
      <c r="AR138" s="147" t="s">
        <v>525</v>
      </c>
      <c r="AS138"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38" s="149" t="s">
        <v>160</v>
      </c>
      <c r="AU138" s="37" t="s">
        <v>67</v>
      </c>
      <c r="AV138" s="139" t="s">
        <v>67</v>
      </c>
      <c r="AW138" s="150" t="s">
        <v>534</v>
      </c>
      <c r="AX138" s="139" t="s">
        <v>67</v>
      </c>
      <c r="AY138" s="241" t="str">
        <f>IF(ISNONTEXT(VLOOKUP(ProgrammeData[[#This Row],[Student Reference]],Comments!$B$7:$C$5995,2,0)),"",VLOOKUP(ProgrammeData[[#This Row],[Student Reference]],Comments!$B$7:$C$5995,2,0))</f>
        <v/>
      </c>
    </row>
    <row r="139" spans="1:51" x14ac:dyDescent="0.4">
      <c r="A139" s="76" t="s">
        <v>910</v>
      </c>
      <c r="B139" s="77">
        <v>19</v>
      </c>
      <c r="C139" s="139" t="s">
        <v>775</v>
      </c>
      <c r="D139" s="140" t="s">
        <v>537</v>
      </c>
      <c r="E139" s="140" t="s">
        <v>776</v>
      </c>
      <c r="F139" s="76" t="s">
        <v>67</v>
      </c>
      <c r="G139" s="76" t="s">
        <v>67</v>
      </c>
      <c r="H139" s="76" t="s">
        <v>67</v>
      </c>
      <c r="I139" s="76" t="s">
        <v>160</v>
      </c>
      <c r="J139" s="37" t="s">
        <v>544</v>
      </c>
      <c r="K139" s="37" t="s">
        <v>182</v>
      </c>
      <c r="L139" s="139" t="s">
        <v>183</v>
      </c>
      <c r="M139" s="37" t="s">
        <v>183</v>
      </c>
      <c r="N139" s="37">
        <v>345</v>
      </c>
      <c r="O139" s="37">
        <v>86</v>
      </c>
      <c r="P139" s="37">
        <f>ProgrammeData[[#This Row],[Qualification Hours]]+ProgrammeData[[#This Row],[Non-Qualification Hours]]</f>
        <v>431</v>
      </c>
      <c r="Q13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3</v>
      </c>
      <c r="R139" s="142">
        <f>ROUND(IF(ProgrammeData[[#This Row],[Funding Band]]="Band 1",ProgrammeData[[#This Row],[Total Hours]]/600,1),7)</f>
        <v>1</v>
      </c>
      <c r="S139" s="76">
        <f>IF(ProgrammeData[[#This Row],[Funding Band]]="Band 5",600,IF(ProgrammeData[[#This Row],[Funding Band]]="Band 4a",495,IF(ProgrammeData[[#This Row],[Funding Band]]="Band 4b",495,IF(ProgrammeData[[#This Row],[Funding Band]]="Band 3",405,IF(ProgrammeData[[#This Row],[Funding Band]]="Band 2",320,ProgrammeData[[#This Row],[Total Hours]])))))</f>
        <v>405</v>
      </c>
      <c r="T139" s="139" t="s">
        <v>98</v>
      </c>
      <c r="U139" s="139">
        <v>14.2</v>
      </c>
      <c r="V139" s="139" t="s">
        <v>777</v>
      </c>
      <c r="W139" s="76" t="s">
        <v>160</v>
      </c>
      <c r="X139" s="37" t="s">
        <v>536</v>
      </c>
      <c r="Y13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39" s="139">
        <f>ProgrammeData[[#This Row],[Weighting Multiplier]]*ProgrammeData[[#This Row],[Cost Weighting Factor Value]]</f>
        <v>405</v>
      </c>
      <c r="AA139" s="143">
        <v>1</v>
      </c>
      <c r="AB139" s="144">
        <f>ProgrammeData[[#This Row],[Weighting Multiplier]]*ProgrammeData[[#This Row],[Uplift Factor]]</f>
        <v>405</v>
      </c>
      <c r="AC139" s="37">
        <v>1</v>
      </c>
      <c r="AD139" s="37">
        <v>1</v>
      </c>
      <c r="AE139" s="37">
        <f>ProgrammeData[[#This Row],[English Instance]]+ProgrammeData[[#This Row],[Maths Instance]]</f>
        <v>2</v>
      </c>
      <c r="AF139" s="145" t="s">
        <v>528</v>
      </c>
      <c r="AG139" s="145" t="s">
        <v>528</v>
      </c>
      <c r="AH139" s="145" t="s">
        <v>529</v>
      </c>
      <c r="AI139" s="145" t="s">
        <v>528</v>
      </c>
      <c r="AJ139" s="145" t="s">
        <v>528</v>
      </c>
      <c r="AK139" s="145" t="s">
        <v>529</v>
      </c>
      <c r="AL139" s="139" t="s">
        <v>545</v>
      </c>
      <c r="AM139" s="139" t="s">
        <v>545</v>
      </c>
      <c r="AN139" s="139" t="s">
        <v>541</v>
      </c>
      <c r="AO139" s="139" t="s">
        <v>531</v>
      </c>
      <c r="AP139" s="146">
        <v>0</v>
      </c>
      <c r="AQ139" s="139">
        <v>0.16700000000000001</v>
      </c>
      <c r="AR139" s="147" t="s">
        <v>67</v>
      </c>
      <c r="AS139"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139" s="149" t="s">
        <v>160</v>
      </c>
      <c r="AU139" s="37" t="s">
        <v>67</v>
      </c>
      <c r="AV139" s="139" t="s">
        <v>67</v>
      </c>
      <c r="AW139" s="150" t="s">
        <v>534</v>
      </c>
      <c r="AX139" s="139" t="s">
        <v>67</v>
      </c>
      <c r="AY139" s="241" t="str">
        <f>IF(ISNONTEXT(VLOOKUP(ProgrammeData[[#This Row],[Student Reference]],Comments!$B$7:$C$5995,2,0)),"",VLOOKUP(ProgrammeData[[#This Row],[Student Reference]],Comments!$B$7:$C$5995,2,0))</f>
        <v/>
      </c>
    </row>
    <row r="140" spans="1:51" x14ac:dyDescent="0.4">
      <c r="A140" s="76" t="s">
        <v>911</v>
      </c>
      <c r="B140" s="77">
        <v>20</v>
      </c>
      <c r="C140" s="139" t="s">
        <v>775</v>
      </c>
      <c r="D140" s="140" t="s">
        <v>547</v>
      </c>
      <c r="E140" s="140" t="s">
        <v>776</v>
      </c>
      <c r="F140" s="76" t="s">
        <v>67</v>
      </c>
      <c r="G140" s="76" t="s">
        <v>67</v>
      </c>
      <c r="H140" s="76" t="s">
        <v>160</v>
      </c>
      <c r="I140" s="76" t="s">
        <v>160</v>
      </c>
      <c r="J140" s="37" t="s">
        <v>526</v>
      </c>
      <c r="K140" s="37" t="s">
        <v>90</v>
      </c>
      <c r="L140" s="139" t="s">
        <v>69</v>
      </c>
      <c r="M140" s="37" t="s">
        <v>69</v>
      </c>
      <c r="N140" s="37">
        <v>394</v>
      </c>
      <c r="O140" s="37">
        <v>143</v>
      </c>
      <c r="P140" s="37">
        <f>ProgrammeData[[#This Row],[Qualification Hours]]+ProgrammeData[[#This Row],[Non-Qualification Hours]]</f>
        <v>537</v>
      </c>
      <c r="Q14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4b</v>
      </c>
      <c r="R140" s="142">
        <f>ROUND(IF(ProgrammeData[[#This Row],[Funding Band]]="Band 1",ProgrammeData[[#This Row],[Total Hours]]/600,1),7)</f>
        <v>1</v>
      </c>
      <c r="S140" s="76">
        <f>IF(ProgrammeData[[#This Row],[Funding Band]]="Band 5",600,IF(ProgrammeData[[#This Row],[Funding Band]]="Band 4a",495,IF(ProgrammeData[[#This Row],[Funding Band]]="Band 4b",495,IF(ProgrammeData[[#This Row],[Funding Band]]="Band 3",405,IF(ProgrammeData[[#This Row],[Funding Band]]="Band 2",320,ProgrammeData[[#This Row],[Total Hours]])))))</f>
        <v>495</v>
      </c>
      <c r="T140" s="139" t="s">
        <v>196</v>
      </c>
      <c r="U140" s="139">
        <v>14.1</v>
      </c>
      <c r="V140" s="139" t="s">
        <v>777</v>
      </c>
      <c r="W140" s="76" t="s">
        <v>160</v>
      </c>
      <c r="X140" s="37" t="s">
        <v>536</v>
      </c>
      <c r="Y14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40" s="139">
        <f>ProgrammeData[[#This Row],[Weighting Multiplier]]*ProgrammeData[[#This Row],[Cost Weighting Factor Value]]</f>
        <v>495</v>
      </c>
      <c r="AA140" s="143">
        <v>1.1028</v>
      </c>
      <c r="AB140" s="144">
        <f>ProgrammeData[[#This Row],[Weighting Multiplier]]*ProgrammeData[[#This Row],[Uplift Factor]]</f>
        <v>545.88599999999997</v>
      </c>
      <c r="AC140" s="37">
        <v>1</v>
      </c>
      <c r="AD140" s="37">
        <v>1</v>
      </c>
      <c r="AE140" s="37">
        <f>ProgrammeData[[#This Row],[English Instance]]+ProgrammeData[[#This Row],[Maths Instance]]</f>
        <v>2</v>
      </c>
      <c r="AF140" s="145" t="s">
        <v>528</v>
      </c>
      <c r="AG140" s="145" t="s">
        <v>528</v>
      </c>
      <c r="AH140" s="145" t="s">
        <v>529</v>
      </c>
      <c r="AI140" s="145" t="s">
        <v>528</v>
      </c>
      <c r="AJ140" s="145" t="s">
        <v>528</v>
      </c>
      <c r="AK140" s="145" t="s">
        <v>529</v>
      </c>
      <c r="AL140" s="139" t="s">
        <v>542</v>
      </c>
      <c r="AM140" s="139" t="s">
        <v>542</v>
      </c>
      <c r="AN140" s="139" t="s">
        <v>160</v>
      </c>
      <c r="AO140" s="139">
        <v>0.6</v>
      </c>
      <c r="AP140" s="146">
        <v>0</v>
      </c>
      <c r="AQ140" s="139">
        <v>0.5</v>
      </c>
      <c r="AR140" s="147" t="s">
        <v>67</v>
      </c>
      <c r="AS140"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0.5</v>
      </c>
      <c r="AT140" s="149" t="s">
        <v>160</v>
      </c>
      <c r="AU140" s="37" t="s">
        <v>67</v>
      </c>
      <c r="AV140" s="139" t="s">
        <v>67</v>
      </c>
      <c r="AW140" s="150" t="s">
        <v>534</v>
      </c>
      <c r="AX140" s="139" t="s">
        <v>67</v>
      </c>
      <c r="AY140" s="241" t="str">
        <f>IF(ISNONTEXT(VLOOKUP(ProgrammeData[[#This Row],[Student Reference]],Comments!$B$7:$C$5995,2,0)),"",VLOOKUP(ProgrammeData[[#This Row],[Student Reference]],Comments!$B$7:$C$5995,2,0))</f>
        <v/>
      </c>
    </row>
    <row r="141" spans="1:51" x14ac:dyDescent="0.4">
      <c r="A141" s="76" t="s">
        <v>912</v>
      </c>
      <c r="B141" s="77">
        <v>18</v>
      </c>
      <c r="C141" s="139" t="s">
        <v>775</v>
      </c>
      <c r="D141" s="140" t="s">
        <v>525</v>
      </c>
      <c r="E141" s="140" t="s">
        <v>776</v>
      </c>
      <c r="F141" s="76" t="s">
        <v>67</v>
      </c>
      <c r="G141" s="76" t="s">
        <v>67</v>
      </c>
      <c r="H141" s="76" t="s">
        <v>160</v>
      </c>
      <c r="I141" s="76" t="s">
        <v>160</v>
      </c>
      <c r="J141" s="37" t="s">
        <v>526</v>
      </c>
      <c r="K141" s="37" t="s">
        <v>90</v>
      </c>
      <c r="L141" s="139" t="s">
        <v>227</v>
      </c>
      <c r="N141" s="37">
        <v>237</v>
      </c>
      <c r="O141" s="37">
        <v>243</v>
      </c>
      <c r="P141" s="37">
        <f>ProgrammeData[[#This Row],[Qualification Hours]]+ProgrammeData[[#This Row],[Non-Qualification Hours]]</f>
        <v>480</v>
      </c>
      <c r="Q14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4b</v>
      </c>
      <c r="R141" s="142">
        <f>ROUND(IF(ProgrammeData[[#This Row],[Funding Band]]="Band 1",ProgrammeData[[#This Row],[Total Hours]]/600,1),7)</f>
        <v>1</v>
      </c>
      <c r="S141" s="76">
        <f>IF(ProgrammeData[[#This Row],[Funding Band]]="Band 5",600,IF(ProgrammeData[[#This Row],[Funding Band]]="Band 4a",495,IF(ProgrammeData[[#This Row],[Funding Band]]="Band 4b",495,IF(ProgrammeData[[#This Row],[Funding Band]]="Band 3",405,IF(ProgrammeData[[#This Row],[Funding Band]]="Band 2",320,ProgrammeData[[#This Row],[Total Hours]])))))</f>
        <v>495</v>
      </c>
      <c r="T141" s="139" t="s">
        <v>229</v>
      </c>
      <c r="U141" s="139">
        <v>14.1</v>
      </c>
      <c r="V141" s="139" t="s">
        <v>777</v>
      </c>
      <c r="W141" s="76" t="s">
        <v>160</v>
      </c>
      <c r="X141" s="37" t="s">
        <v>536</v>
      </c>
      <c r="Y14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41" s="139">
        <f>ProgrammeData[[#This Row],[Weighting Multiplier]]*ProgrammeData[[#This Row],[Cost Weighting Factor Value]]</f>
        <v>495</v>
      </c>
      <c r="AA141" s="143">
        <v>1</v>
      </c>
      <c r="AB141" s="144">
        <f>ProgrammeData[[#This Row],[Weighting Multiplier]]*ProgrammeData[[#This Row],[Uplift Factor]]</f>
        <v>495</v>
      </c>
      <c r="AC141" s="37">
        <v>1</v>
      </c>
      <c r="AD141" s="37">
        <v>1</v>
      </c>
      <c r="AE141" s="37">
        <f>ProgrammeData[[#This Row],[English Instance]]+ProgrammeData[[#This Row],[Maths Instance]]</f>
        <v>2</v>
      </c>
      <c r="AF141" s="145" t="s">
        <v>528</v>
      </c>
      <c r="AG141" s="145" t="s">
        <v>528</v>
      </c>
      <c r="AH141" s="145" t="s">
        <v>529</v>
      </c>
      <c r="AI141" s="145" t="s">
        <v>528</v>
      </c>
      <c r="AJ141" s="145" t="s">
        <v>528</v>
      </c>
      <c r="AK141" s="145" t="s">
        <v>529</v>
      </c>
      <c r="AL141" s="139" t="s">
        <v>530</v>
      </c>
      <c r="AM141" s="139" t="s">
        <v>530</v>
      </c>
      <c r="AN141" s="139" t="s">
        <v>160</v>
      </c>
      <c r="AO141" s="139" t="s">
        <v>531</v>
      </c>
      <c r="AP141" s="146" t="s">
        <v>525</v>
      </c>
      <c r="AQ141" s="139" t="s">
        <v>525</v>
      </c>
      <c r="AR141" s="147" t="s">
        <v>525</v>
      </c>
      <c r="AS141"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41" s="149" t="s">
        <v>160</v>
      </c>
      <c r="AU141" s="37" t="s">
        <v>67</v>
      </c>
      <c r="AV141" s="139" t="s">
        <v>67</v>
      </c>
      <c r="AW141" s="150" t="s">
        <v>534</v>
      </c>
      <c r="AX141" s="139" t="s">
        <v>67</v>
      </c>
      <c r="AY141" s="241" t="str">
        <f>IF(ISNONTEXT(VLOOKUP(ProgrammeData[[#This Row],[Student Reference]],Comments!$B$7:$C$5995,2,0)),"",VLOOKUP(ProgrammeData[[#This Row],[Student Reference]],Comments!$B$7:$C$5995,2,0))</f>
        <v/>
      </c>
    </row>
    <row r="142" spans="1:51" x14ac:dyDescent="0.4">
      <c r="A142" s="76" t="s">
        <v>913</v>
      </c>
      <c r="B142" s="77">
        <v>18</v>
      </c>
      <c r="C142" s="139" t="s">
        <v>775</v>
      </c>
      <c r="D142" s="140" t="s">
        <v>537</v>
      </c>
      <c r="E142" s="140" t="s">
        <v>776</v>
      </c>
      <c r="F142" s="76" t="s">
        <v>67</v>
      </c>
      <c r="G142" s="76" t="s">
        <v>67</v>
      </c>
      <c r="H142" s="76" t="s">
        <v>67</v>
      </c>
      <c r="I142" s="76" t="s">
        <v>160</v>
      </c>
      <c r="J142" s="37" t="s">
        <v>526</v>
      </c>
      <c r="K142" s="37" t="s">
        <v>429</v>
      </c>
      <c r="L142" s="139" t="s">
        <v>69</v>
      </c>
      <c r="M142" s="37" t="s">
        <v>69</v>
      </c>
      <c r="N142" s="37">
        <v>225</v>
      </c>
      <c r="O142" s="37">
        <v>255</v>
      </c>
      <c r="P142" s="37">
        <f>ProgrammeData[[#This Row],[Qualification Hours]]+ProgrammeData[[#This Row],[Non-Qualification Hours]]</f>
        <v>480</v>
      </c>
      <c r="Q14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42" s="142">
        <f>ROUND(IF(ProgrammeData[[#This Row],[Funding Band]]="Band 1",ProgrammeData[[#This Row],[Total Hours]]/600,1),7)</f>
        <v>1</v>
      </c>
      <c r="S142" s="76">
        <f>IF(ProgrammeData[[#This Row],[Funding Band]]="Band 5",600,IF(ProgrammeData[[#This Row],[Funding Band]]="Band 4a",495,IF(ProgrammeData[[#This Row],[Funding Band]]="Band 4b",495,IF(ProgrammeData[[#This Row],[Funding Band]]="Band 3",405,IF(ProgrammeData[[#This Row],[Funding Band]]="Band 2",320,ProgrammeData[[#This Row],[Total Hours]])))))</f>
        <v>495</v>
      </c>
      <c r="T142" s="139" t="s">
        <v>217</v>
      </c>
      <c r="U142" s="139">
        <v>3.3</v>
      </c>
      <c r="V142" s="139" t="s">
        <v>777</v>
      </c>
      <c r="W142" s="76" t="s">
        <v>160</v>
      </c>
      <c r="X142" s="37" t="s">
        <v>540</v>
      </c>
      <c r="Y14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42" s="139">
        <f>ProgrammeData[[#This Row],[Weighting Multiplier]]*ProgrammeData[[#This Row],[Cost Weighting Factor Value]]</f>
        <v>866.25</v>
      </c>
      <c r="AA142" s="143">
        <v>1</v>
      </c>
      <c r="AB142" s="144">
        <f>ProgrammeData[[#This Row],[Weighting Multiplier]]*ProgrammeData[[#This Row],[Uplift Factor]]</f>
        <v>495</v>
      </c>
      <c r="AC142" s="37">
        <v>0</v>
      </c>
      <c r="AD142" s="37">
        <v>0</v>
      </c>
      <c r="AE142" s="37">
        <f>ProgrammeData[[#This Row],[English Instance]]+ProgrammeData[[#This Row],[Maths Instance]]</f>
        <v>0</v>
      </c>
      <c r="AF142" s="145" t="s">
        <v>528</v>
      </c>
      <c r="AG142" s="145" t="s">
        <v>528</v>
      </c>
      <c r="AH142" s="145" t="s">
        <v>538</v>
      </c>
      <c r="AI142" s="145" t="s">
        <v>528</v>
      </c>
      <c r="AJ142" s="145" t="s">
        <v>528</v>
      </c>
      <c r="AK142" s="145" t="s">
        <v>538</v>
      </c>
      <c r="AL142" s="139" t="s">
        <v>533</v>
      </c>
      <c r="AM142" s="139" t="s">
        <v>533</v>
      </c>
      <c r="AN142" s="139" t="s">
        <v>160</v>
      </c>
      <c r="AO142" s="139" t="s">
        <v>531</v>
      </c>
      <c r="AP142" s="146">
        <v>0.5</v>
      </c>
      <c r="AQ142" s="139">
        <v>0.5</v>
      </c>
      <c r="AR142" s="147" t="s">
        <v>67</v>
      </c>
      <c r="AS142"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1</v>
      </c>
      <c r="AT142" s="149" t="s">
        <v>160</v>
      </c>
      <c r="AU142" s="37" t="s">
        <v>67</v>
      </c>
      <c r="AV142" s="139" t="s">
        <v>160</v>
      </c>
      <c r="AW142" s="150">
        <v>1</v>
      </c>
      <c r="AX142" s="139" t="s">
        <v>67</v>
      </c>
      <c r="AY142" s="241" t="str">
        <f>IF(ISNONTEXT(VLOOKUP(ProgrammeData[[#This Row],[Student Reference]],Comments!$B$7:$C$5995,2,0)),"",VLOOKUP(ProgrammeData[[#This Row],[Student Reference]],Comments!$B$7:$C$5995,2,0))</f>
        <v/>
      </c>
    </row>
    <row r="143" spans="1:51" x14ac:dyDescent="0.4">
      <c r="A143" s="76" t="s">
        <v>914</v>
      </c>
      <c r="B143" s="77">
        <v>16</v>
      </c>
      <c r="C143" s="139" t="s">
        <v>775</v>
      </c>
      <c r="D143" s="140" t="s">
        <v>537</v>
      </c>
      <c r="E143" s="140" t="s">
        <v>776</v>
      </c>
      <c r="F143" s="76" t="s">
        <v>67</v>
      </c>
      <c r="G143" s="76" t="s">
        <v>67</v>
      </c>
      <c r="H143" s="76" t="s">
        <v>67</v>
      </c>
      <c r="I143" s="76" t="s">
        <v>67</v>
      </c>
      <c r="J143" s="37" t="s">
        <v>526</v>
      </c>
      <c r="K143" s="37" t="s">
        <v>90</v>
      </c>
      <c r="L143" s="139" t="s">
        <v>107</v>
      </c>
      <c r="M143" s="37" t="s">
        <v>358</v>
      </c>
      <c r="N143" s="37">
        <v>568</v>
      </c>
      <c r="O143" s="37">
        <v>0</v>
      </c>
      <c r="P143" s="37">
        <f>ProgrammeData[[#This Row],[Qualification Hours]]+ProgrammeData[[#This Row],[Non-Qualification Hours]]</f>
        <v>568</v>
      </c>
      <c r="Q14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43" s="142">
        <f>ROUND(IF(ProgrammeData[[#This Row],[Funding Band]]="Band 1",ProgrammeData[[#This Row],[Total Hours]]/600,1),7)</f>
        <v>1</v>
      </c>
      <c r="S143" s="76">
        <f>IF(ProgrammeData[[#This Row],[Funding Band]]="Band 5",600,IF(ProgrammeData[[#This Row],[Funding Band]]="Band 4a",495,IF(ProgrammeData[[#This Row],[Funding Band]]="Band 4b",495,IF(ProgrammeData[[#This Row],[Funding Band]]="Band 3",405,IF(ProgrammeData[[#This Row],[Funding Band]]="Band 2",320,ProgrammeData[[#This Row],[Total Hours]])))))</f>
        <v>600</v>
      </c>
      <c r="T143" s="139" t="s">
        <v>243</v>
      </c>
      <c r="U143" s="139">
        <v>5.2</v>
      </c>
      <c r="V143" s="139" t="s">
        <v>777</v>
      </c>
      <c r="W143" s="76" t="s">
        <v>67</v>
      </c>
      <c r="X143" s="37" t="s">
        <v>527</v>
      </c>
      <c r="Y14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1.3</v>
      </c>
      <c r="Z143" s="139">
        <f>ProgrammeData[[#This Row],[Weighting Multiplier]]*ProgrammeData[[#This Row],[Cost Weighting Factor Value]]</f>
        <v>780</v>
      </c>
      <c r="AA143" s="143">
        <v>1</v>
      </c>
      <c r="AB143" s="144">
        <f>ProgrammeData[[#This Row],[Weighting Multiplier]]*ProgrammeData[[#This Row],[Uplift Factor]]</f>
        <v>600</v>
      </c>
      <c r="AC143" s="37">
        <v>1</v>
      </c>
      <c r="AD143" s="37">
        <v>1</v>
      </c>
      <c r="AE143" s="37">
        <f>ProgrammeData[[#This Row],[English Instance]]+ProgrammeData[[#This Row],[Maths Instance]]</f>
        <v>2</v>
      </c>
      <c r="AF143" s="145" t="s">
        <v>528</v>
      </c>
      <c r="AG143" s="145" t="s">
        <v>528</v>
      </c>
      <c r="AH143" s="145" t="s">
        <v>529</v>
      </c>
      <c r="AI143" s="145" t="s">
        <v>528</v>
      </c>
      <c r="AJ143" s="145" t="s">
        <v>528</v>
      </c>
      <c r="AK143" s="145" t="s">
        <v>529</v>
      </c>
      <c r="AL143" s="139" t="s">
        <v>546</v>
      </c>
      <c r="AM143" s="139" t="s">
        <v>546</v>
      </c>
      <c r="AN143" s="139" t="s">
        <v>67</v>
      </c>
      <c r="AO143" s="139" t="s">
        <v>531</v>
      </c>
      <c r="AP143" s="146">
        <v>0</v>
      </c>
      <c r="AQ143" s="139">
        <v>0.5</v>
      </c>
      <c r="AR143" s="147" t="s">
        <v>67</v>
      </c>
      <c r="AS143"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0.5</v>
      </c>
      <c r="AT143" s="149" t="s">
        <v>160</v>
      </c>
      <c r="AU143" s="37" t="s">
        <v>67</v>
      </c>
      <c r="AV143" s="139" t="s">
        <v>67</v>
      </c>
      <c r="AW143" s="150" t="s">
        <v>534</v>
      </c>
      <c r="AX143" s="139" t="s">
        <v>67</v>
      </c>
      <c r="AY143" s="241" t="str">
        <f>IF(ISNONTEXT(VLOOKUP(ProgrammeData[[#This Row],[Student Reference]],Comments!$B$7:$C$5995,2,0)),"",VLOOKUP(ProgrammeData[[#This Row],[Student Reference]],Comments!$B$7:$C$5995,2,0))</f>
        <v/>
      </c>
    </row>
    <row r="144" spans="1:51" x14ac:dyDescent="0.4">
      <c r="A144" s="76" t="s">
        <v>915</v>
      </c>
      <c r="B144" s="77">
        <v>18</v>
      </c>
      <c r="C144" s="139" t="s">
        <v>775</v>
      </c>
      <c r="D144" s="140" t="s">
        <v>525</v>
      </c>
      <c r="E144" s="140" t="s">
        <v>776</v>
      </c>
      <c r="F144" s="76" t="s">
        <v>67</v>
      </c>
      <c r="G144" s="76" t="s">
        <v>67</v>
      </c>
      <c r="H144" s="76" t="s">
        <v>67</v>
      </c>
      <c r="I144" s="76" t="s">
        <v>160</v>
      </c>
      <c r="J144" s="37" t="s">
        <v>526</v>
      </c>
      <c r="K144" s="37" t="s">
        <v>68</v>
      </c>
      <c r="L144" s="139" t="s">
        <v>69</v>
      </c>
      <c r="M144" s="37" t="s">
        <v>69</v>
      </c>
      <c r="N144" s="37">
        <v>346</v>
      </c>
      <c r="O144" s="37">
        <v>49</v>
      </c>
      <c r="P144" s="37">
        <f>ProgrammeData[[#This Row],[Qualification Hours]]+ProgrammeData[[#This Row],[Non-Qualification Hours]]</f>
        <v>395</v>
      </c>
      <c r="Q14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3</v>
      </c>
      <c r="R144" s="142">
        <f>ROUND(IF(ProgrammeData[[#This Row],[Funding Band]]="Band 1",ProgrammeData[[#This Row],[Total Hours]]/600,1),7)</f>
        <v>1</v>
      </c>
      <c r="S144" s="76">
        <f>IF(ProgrammeData[[#This Row],[Funding Band]]="Band 5",600,IF(ProgrammeData[[#This Row],[Funding Band]]="Band 4a",495,IF(ProgrammeData[[#This Row],[Funding Band]]="Band 4b",495,IF(ProgrammeData[[#This Row],[Funding Band]]="Band 3",405,IF(ProgrammeData[[#This Row],[Funding Band]]="Band 2",320,ProgrammeData[[#This Row],[Total Hours]])))))</f>
        <v>405</v>
      </c>
      <c r="T144" s="139" t="s">
        <v>215</v>
      </c>
      <c r="U144" s="139">
        <v>2.1</v>
      </c>
      <c r="V144" s="139" t="s">
        <v>777</v>
      </c>
      <c r="W144" s="76" t="s">
        <v>160</v>
      </c>
      <c r="X144" s="37" t="s">
        <v>549</v>
      </c>
      <c r="Y14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1.1000000000000001</v>
      </c>
      <c r="Z144" s="139">
        <f>ProgrammeData[[#This Row],[Weighting Multiplier]]*ProgrammeData[[#This Row],[Cost Weighting Factor Value]]</f>
        <v>445.50000000000006</v>
      </c>
      <c r="AA144" s="143">
        <v>1</v>
      </c>
      <c r="AB144" s="144">
        <f>ProgrammeData[[#This Row],[Weighting Multiplier]]*ProgrammeData[[#This Row],[Uplift Factor]]</f>
        <v>405</v>
      </c>
      <c r="AC144" s="37">
        <v>0</v>
      </c>
      <c r="AD144" s="37">
        <v>0</v>
      </c>
      <c r="AE144" s="37">
        <f>ProgrammeData[[#This Row],[English Instance]]+ProgrammeData[[#This Row],[Maths Instance]]</f>
        <v>0</v>
      </c>
      <c r="AF144" s="145" t="s">
        <v>528</v>
      </c>
      <c r="AG144" s="145" t="s">
        <v>528</v>
      </c>
      <c r="AH144" s="145" t="s">
        <v>529</v>
      </c>
      <c r="AI144" s="145" t="s">
        <v>528</v>
      </c>
      <c r="AJ144" s="145" t="s">
        <v>528</v>
      </c>
      <c r="AK144" s="145" t="s">
        <v>529</v>
      </c>
      <c r="AL144" s="139" t="s">
        <v>533</v>
      </c>
      <c r="AM144" s="139" t="s">
        <v>533</v>
      </c>
      <c r="AN144" s="139" t="s">
        <v>160</v>
      </c>
      <c r="AO144" s="139" t="s">
        <v>531</v>
      </c>
      <c r="AP144" s="146" t="s">
        <v>525</v>
      </c>
      <c r="AQ144" s="139" t="s">
        <v>525</v>
      </c>
      <c r="AR144" s="147" t="s">
        <v>525</v>
      </c>
      <c r="AS144"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44" s="149" t="s">
        <v>160</v>
      </c>
      <c r="AU144" s="37" t="s">
        <v>67</v>
      </c>
      <c r="AV144" s="139" t="s">
        <v>67</v>
      </c>
      <c r="AW144" s="150" t="s">
        <v>534</v>
      </c>
      <c r="AX144" s="139" t="s">
        <v>67</v>
      </c>
      <c r="AY144" s="241" t="str">
        <f>IF(ISNONTEXT(VLOOKUP(ProgrammeData[[#This Row],[Student Reference]],Comments!$B$7:$C$5995,2,0)),"",VLOOKUP(ProgrammeData[[#This Row],[Student Reference]],Comments!$B$7:$C$5995,2,0))</f>
        <v/>
      </c>
    </row>
    <row r="145" spans="1:51" x14ac:dyDescent="0.4">
      <c r="A145" s="76" t="s">
        <v>916</v>
      </c>
      <c r="B145" s="77">
        <v>17</v>
      </c>
      <c r="C145" s="139" t="s">
        <v>775</v>
      </c>
      <c r="D145" s="140" t="s">
        <v>537</v>
      </c>
      <c r="E145" s="140" t="s">
        <v>776</v>
      </c>
      <c r="F145" s="76" t="s">
        <v>67</v>
      </c>
      <c r="G145" s="76" t="s">
        <v>67</v>
      </c>
      <c r="H145" s="76" t="s">
        <v>67</v>
      </c>
      <c r="I145" s="76" t="s">
        <v>160</v>
      </c>
      <c r="J145" s="37" t="s">
        <v>526</v>
      </c>
      <c r="K145" s="37" t="s">
        <v>90</v>
      </c>
      <c r="L145" s="139" t="s">
        <v>107</v>
      </c>
      <c r="M145" s="37" t="s">
        <v>111</v>
      </c>
      <c r="N145" s="37">
        <v>504</v>
      </c>
      <c r="O145" s="37">
        <v>210</v>
      </c>
      <c r="P145" s="37">
        <f>ProgrammeData[[#This Row],[Qualification Hours]]+ProgrammeData[[#This Row],[Non-Qualification Hours]]</f>
        <v>714</v>
      </c>
      <c r="Q14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45" s="142">
        <f>ROUND(IF(ProgrammeData[[#This Row],[Funding Band]]="Band 1",ProgrammeData[[#This Row],[Total Hours]]/600,1),7)</f>
        <v>1</v>
      </c>
      <c r="S145" s="76">
        <f>IF(ProgrammeData[[#This Row],[Funding Band]]="Band 5",600,IF(ProgrammeData[[#This Row],[Funding Band]]="Band 4a",495,IF(ProgrammeData[[#This Row],[Funding Band]]="Band 4b",495,IF(ProgrammeData[[#This Row],[Funding Band]]="Band 3",405,IF(ProgrammeData[[#This Row],[Funding Band]]="Band 2",320,ProgrammeData[[#This Row],[Total Hours]])))))</f>
        <v>600</v>
      </c>
      <c r="T145" s="139" t="s">
        <v>256</v>
      </c>
      <c r="U145" s="139">
        <v>15.3</v>
      </c>
      <c r="V145" s="139" t="s">
        <v>777</v>
      </c>
      <c r="W145" s="76" t="s">
        <v>67</v>
      </c>
      <c r="X145" s="37" t="s">
        <v>536</v>
      </c>
      <c r="Y14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45" s="139">
        <f>ProgrammeData[[#This Row],[Weighting Multiplier]]*ProgrammeData[[#This Row],[Cost Weighting Factor Value]]</f>
        <v>600</v>
      </c>
      <c r="AA145" s="143">
        <v>1</v>
      </c>
      <c r="AB145" s="144">
        <f>ProgrammeData[[#This Row],[Weighting Multiplier]]*ProgrammeData[[#This Row],[Uplift Factor]]</f>
        <v>600</v>
      </c>
      <c r="AC145" s="37">
        <v>0</v>
      </c>
      <c r="AD145" s="37">
        <v>1</v>
      </c>
      <c r="AE145" s="37">
        <f>ProgrammeData[[#This Row],[English Instance]]+ProgrammeData[[#This Row],[Maths Instance]]</f>
        <v>1</v>
      </c>
      <c r="AF145" s="145">
        <v>0</v>
      </c>
      <c r="AG145" s="145">
        <v>1</v>
      </c>
      <c r="AH145" s="145">
        <v>1</v>
      </c>
      <c r="AI145" s="145" t="s">
        <v>528</v>
      </c>
      <c r="AJ145" s="145" t="s">
        <v>528</v>
      </c>
      <c r="AK145" s="145" t="s">
        <v>529</v>
      </c>
      <c r="AL145" s="139" t="s">
        <v>533</v>
      </c>
      <c r="AM145" s="139" t="s">
        <v>546</v>
      </c>
      <c r="AN145" s="139" t="s">
        <v>67</v>
      </c>
      <c r="AO145" s="139" t="s">
        <v>531</v>
      </c>
      <c r="AP145" s="146">
        <v>0</v>
      </c>
      <c r="AQ145" s="139">
        <v>0.33300000000000002</v>
      </c>
      <c r="AR145" s="147" t="s">
        <v>67</v>
      </c>
      <c r="AS145"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0.33300000000000002</v>
      </c>
      <c r="AT145" s="149" t="s">
        <v>160</v>
      </c>
      <c r="AU145" s="37" t="s">
        <v>67</v>
      </c>
      <c r="AV145" s="139" t="s">
        <v>67</v>
      </c>
      <c r="AW145" s="150" t="s">
        <v>534</v>
      </c>
      <c r="AX145" s="139" t="s">
        <v>67</v>
      </c>
      <c r="AY145" s="241" t="str">
        <f>IF(ISNONTEXT(VLOOKUP(ProgrammeData[[#This Row],[Student Reference]],Comments!$B$7:$C$5995,2,0)),"",VLOOKUP(ProgrammeData[[#This Row],[Student Reference]],Comments!$B$7:$C$5995,2,0))</f>
        <v/>
      </c>
    </row>
    <row r="146" spans="1:51" x14ac:dyDescent="0.4">
      <c r="A146" s="76" t="s">
        <v>917</v>
      </c>
      <c r="B146" s="77">
        <v>17</v>
      </c>
      <c r="C146" s="139" t="s">
        <v>775</v>
      </c>
      <c r="D146" s="140" t="s">
        <v>547</v>
      </c>
      <c r="E146" s="140" t="s">
        <v>776</v>
      </c>
      <c r="F146" s="76" t="s">
        <v>67</v>
      </c>
      <c r="G146" s="76" t="s">
        <v>67</v>
      </c>
      <c r="H146" s="76" t="s">
        <v>67</v>
      </c>
      <c r="I146" s="76" t="s">
        <v>160</v>
      </c>
      <c r="J146" s="37" t="s">
        <v>526</v>
      </c>
      <c r="K146" s="37" t="s">
        <v>90</v>
      </c>
      <c r="L146" s="139" t="s">
        <v>69</v>
      </c>
      <c r="M146" s="37" t="s">
        <v>69</v>
      </c>
      <c r="N146" s="37">
        <v>456</v>
      </c>
      <c r="O146" s="37">
        <v>111</v>
      </c>
      <c r="P146" s="37">
        <f>ProgrammeData[[#This Row],[Qualification Hours]]+ProgrammeData[[#This Row],[Non-Qualification Hours]]</f>
        <v>567</v>
      </c>
      <c r="Q14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46" s="142">
        <f>ROUND(IF(ProgrammeData[[#This Row],[Funding Band]]="Band 1",ProgrammeData[[#This Row],[Total Hours]]/600,1),7)</f>
        <v>1</v>
      </c>
      <c r="S146" s="76">
        <f>IF(ProgrammeData[[#This Row],[Funding Band]]="Band 5",600,IF(ProgrammeData[[#This Row],[Funding Band]]="Band 4a",495,IF(ProgrammeData[[#This Row],[Funding Band]]="Band 4b",495,IF(ProgrammeData[[#This Row],[Funding Band]]="Band 3",405,IF(ProgrammeData[[#This Row],[Funding Band]]="Band 2",320,ProgrammeData[[#This Row],[Total Hours]])))))</f>
        <v>600</v>
      </c>
      <c r="T146" s="139" t="s">
        <v>359</v>
      </c>
      <c r="U146" s="139">
        <v>4.0999999999999996</v>
      </c>
      <c r="V146" s="139" t="s">
        <v>777</v>
      </c>
      <c r="W146" s="76" t="s">
        <v>160</v>
      </c>
      <c r="X146" s="37" t="s">
        <v>552</v>
      </c>
      <c r="Y14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1.4</v>
      </c>
      <c r="Z146" s="139">
        <f>ProgrammeData[[#This Row],[Weighting Multiplier]]*ProgrammeData[[#This Row],[Cost Weighting Factor Value]]</f>
        <v>840</v>
      </c>
      <c r="AA146" s="143">
        <v>1.0882000000000001</v>
      </c>
      <c r="AB146" s="144">
        <f>ProgrammeData[[#This Row],[Weighting Multiplier]]*ProgrammeData[[#This Row],[Uplift Factor]]</f>
        <v>652.92000000000007</v>
      </c>
      <c r="AC146" s="37">
        <v>1</v>
      </c>
      <c r="AD146" s="37">
        <v>0</v>
      </c>
      <c r="AE146" s="37">
        <f>ProgrammeData[[#This Row],[English Instance]]+ProgrammeData[[#This Row],[Maths Instance]]</f>
        <v>1</v>
      </c>
      <c r="AF146" s="145">
        <v>0</v>
      </c>
      <c r="AG146" s="145">
        <v>0</v>
      </c>
      <c r="AH146" s="145">
        <v>0</v>
      </c>
      <c r="AI146" s="145" t="s">
        <v>528</v>
      </c>
      <c r="AJ146" s="145" t="s">
        <v>528</v>
      </c>
      <c r="AK146" s="145" t="s">
        <v>529</v>
      </c>
      <c r="AL146" s="139" t="s">
        <v>533</v>
      </c>
      <c r="AM146" s="139" t="s">
        <v>533</v>
      </c>
      <c r="AN146" s="139" t="s">
        <v>160</v>
      </c>
      <c r="AO146" s="139">
        <v>0.6</v>
      </c>
      <c r="AP146" s="146">
        <v>0</v>
      </c>
      <c r="AQ146" s="139">
        <v>0.16700000000000001</v>
      </c>
      <c r="AR146" s="147" t="s">
        <v>67</v>
      </c>
      <c r="AS146"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146" s="149" t="s">
        <v>160</v>
      </c>
      <c r="AU146" s="37" t="s">
        <v>67</v>
      </c>
      <c r="AV146" s="139" t="s">
        <v>160</v>
      </c>
      <c r="AW146" s="150">
        <v>1</v>
      </c>
      <c r="AX146" s="139" t="s">
        <v>160</v>
      </c>
      <c r="AY146" s="241" t="str">
        <f>IF(ISNONTEXT(VLOOKUP(ProgrammeData[[#This Row],[Student Reference]],Comments!$B$7:$C$5995,2,0)),"",VLOOKUP(ProgrammeData[[#This Row],[Student Reference]],Comments!$B$7:$C$5995,2,0))</f>
        <v/>
      </c>
    </row>
    <row r="147" spans="1:51" x14ac:dyDescent="0.4">
      <c r="A147" s="76" t="s">
        <v>918</v>
      </c>
      <c r="B147" s="77">
        <v>17</v>
      </c>
      <c r="C147" s="139" t="s">
        <v>775</v>
      </c>
      <c r="D147" s="140" t="s">
        <v>537</v>
      </c>
      <c r="E147" s="140" t="s">
        <v>776</v>
      </c>
      <c r="F147" s="76" t="s">
        <v>67</v>
      </c>
      <c r="G147" s="76" t="s">
        <v>67</v>
      </c>
      <c r="H147" s="76" t="s">
        <v>67</v>
      </c>
      <c r="I147" s="76" t="s">
        <v>160</v>
      </c>
      <c r="J147" s="37" t="s">
        <v>535</v>
      </c>
      <c r="K147" s="37" t="s">
        <v>134</v>
      </c>
      <c r="L147" s="139" t="s">
        <v>69</v>
      </c>
      <c r="M147" s="37" t="s">
        <v>119</v>
      </c>
      <c r="N147" s="37">
        <v>471</v>
      </c>
      <c r="O147" s="37">
        <v>73</v>
      </c>
      <c r="P147" s="37">
        <f>ProgrammeData[[#This Row],[Qualification Hours]]+ProgrammeData[[#This Row],[Non-Qualification Hours]]</f>
        <v>544</v>
      </c>
      <c r="Q14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47" s="142">
        <f>ROUND(IF(ProgrammeData[[#This Row],[Funding Band]]="Band 1",ProgrammeData[[#This Row],[Total Hours]]/600,1),7)</f>
        <v>1</v>
      </c>
      <c r="S147" s="76">
        <f>IF(ProgrammeData[[#This Row],[Funding Band]]="Band 5",600,IF(ProgrammeData[[#This Row],[Funding Band]]="Band 4a",495,IF(ProgrammeData[[#This Row],[Funding Band]]="Band 4b",495,IF(ProgrammeData[[#This Row],[Funding Band]]="Band 3",405,IF(ProgrammeData[[#This Row],[Funding Band]]="Band 2",320,ProgrammeData[[#This Row],[Total Hours]])))))</f>
        <v>600</v>
      </c>
      <c r="T147" s="139" t="s">
        <v>535</v>
      </c>
      <c r="U147" s="139">
        <v>2.1</v>
      </c>
      <c r="V147" s="139" t="s">
        <v>777</v>
      </c>
      <c r="W147" s="76" t="s">
        <v>160</v>
      </c>
      <c r="X147" s="37" t="s">
        <v>549</v>
      </c>
      <c r="Y14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1.1000000000000001</v>
      </c>
      <c r="Z147" s="139">
        <f>ProgrammeData[[#This Row],[Weighting Multiplier]]*ProgrammeData[[#This Row],[Cost Weighting Factor Value]]</f>
        <v>660</v>
      </c>
      <c r="AA147" s="143">
        <v>1</v>
      </c>
      <c r="AB147" s="144">
        <f>ProgrammeData[[#This Row],[Weighting Multiplier]]*ProgrammeData[[#This Row],[Uplift Factor]]</f>
        <v>600</v>
      </c>
      <c r="AC147" s="37">
        <v>0</v>
      </c>
      <c r="AD147" s="37">
        <v>0</v>
      </c>
      <c r="AE147" s="37">
        <f>ProgrammeData[[#This Row],[English Instance]]+ProgrammeData[[#This Row],[Maths Instance]]</f>
        <v>0</v>
      </c>
      <c r="AF147" s="145" t="s">
        <v>528</v>
      </c>
      <c r="AG147" s="145" t="s">
        <v>528</v>
      </c>
      <c r="AH147" s="145" t="s">
        <v>538</v>
      </c>
      <c r="AI147" s="145" t="s">
        <v>528</v>
      </c>
      <c r="AJ147" s="145" t="s">
        <v>528</v>
      </c>
      <c r="AK147" s="145" t="s">
        <v>538</v>
      </c>
      <c r="AL147" s="139" t="s">
        <v>533</v>
      </c>
      <c r="AM147" s="139" t="s">
        <v>533</v>
      </c>
      <c r="AN147" s="139" t="s">
        <v>160</v>
      </c>
      <c r="AO147" s="139" t="s">
        <v>531</v>
      </c>
      <c r="AP147" s="146">
        <v>0</v>
      </c>
      <c r="AQ147" s="139">
        <v>0</v>
      </c>
      <c r="AR147" s="147" t="s">
        <v>67</v>
      </c>
      <c r="AS147"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47" s="149" t="s">
        <v>160</v>
      </c>
      <c r="AU147" s="37" t="s">
        <v>67</v>
      </c>
      <c r="AV147" s="139" t="s">
        <v>67</v>
      </c>
      <c r="AW147" s="150" t="s">
        <v>534</v>
      </c>
      <c r="AX147" s="139" t="s">
        <v>67</v>
      </c>
      <c r="AY147" s="241" t="str">
        <f>IF(ISNONTEXT(VLOOKUP(ProgrammeData[[#This Row],[Student Reference]],Comments!$B$7:$C$5995,2,0)),"",VLOOKUP(ProgrammeData[[#This Row],[Student Reference]],Comments!$B$7:$C$5995,2,0))</f>
        <v/>
      </c>
    </row>
    <row r="148" spans="1:51" x14ac:dyDescent="0.4">
      <c r="A148" s="76" t="s">
        <v>919</v>
      </c>
      <c r="B148" s="77">
        <v>17</v>
      </c>
      <c r="C148" s="139" t="s">
        <v>775</v>
      </c>
      <c r="D148" s="140" t="s">
        <v>537</v>
      </c>
      <c r="E148" s="140" t="s">
        <v>776</v>
      </c>
      <c r="F148" s="76" t="s">
        <v>67</v>
      </c>
      <c r="G148" s="76" t="s">
        <v>67</v>
      </c>
      <c r="H148" s="76" t="s">
        <v>67</v>
      </c>
      <c r="I148" s="76" t="s">
        <v>160</v>
      </c>
      <c r="J148" s="37" t="s">
        <v>526</v>
      </c>
      <c r="K148" s="37" t="s">
        <v>90</v>
      </c>
      <c r="L148" s="139" t="s">
        <v>69</v>
      </c>
      <c r="M148" s="37" t="s">
        <v>102</v>
      </c>
      <c r="N148" s="37">
        <v>611</v>
      </c>
      <c r="O148" s="37">
        <v>94</v>
      </c>
      <c r="P148" s="37">
        <f>ProgrammeData[[#This Row],[Qualification Hours]]+ProgrammeData[[#This Row],[Non-Qualification Hours]]</f>
        <v>705</v>
      </c>
      <c r="Q14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48" s="142">
        <f>ROUND(IF(ProgrammeData[[#This Row],[Funding Band]]="Band 1",ProgrammeData[[#This Row],[Total Hours]]/600,1),7)</f>
        <v>1</v>
      </c>
      <c r="S148" s="76">
        <f>IF(ProgrammeData[[#This Row],[Funding Band]]="Band 5",600,IF(ProgrammeData[[#This Row],[Funding Band]]="Band 4a",495,IF(ProgrammeData[[#This Row],[Funding Band]]="Band 4b",495,IF(ProgrammeData[[#This Row],[Funding Band]]="Band 3",405,IF(ProgrammeData[[#This Row],[Funding Band]]="Band 2",320,ProgrammeData[[#This Row],[Total Hours]])))))</f>
        <v>600</v>
      </c>
      <c r="T148" s="139" t="s">
        <v>439</v>
      </c>
      <c r="U148" s="139">
        <v>4.0999999999999996</v>
      </c>
      <c r="V148" s="139" t="s">
        <v>777</v>
      </c>
      <c r="W148" s="76" t="s">
        <v>160</v>
      </c>
      <c r="X148" s="37" t="s">
        <v>552</v>
      </c>
      <c r="Y14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1.4</v>
      </c>
      <c r="Z148" s="139">
        <f>ProgrammeData[[#This Row],[Weighting Multiplier]]*ProgrammeData[[#This Row],[Cost Weighting Factor Value]]</f>
        <v>840</v>
      </c>
      <c r="AA148" s="143">
        <v>1</v>
      </c>
      <c r="AB148" s="144">
        <f>ProgrammeData[[#This Row],[Weighting Multiplier]]*ProgrammeData[[#This Row],[Uplift Factor]]</f>
        <v>600</v>
      </c>
      <c r="AC148" s="37">
        <v>1</v>
      </c>
      <c r="AD148" s="37">
        <v>0</v>
      </c>
      <c r="AE148" s="37">
        <f>ProgrammeData[[#This Row],[English Instance]]+ProgrammeData[[#This Row],[Maths Instance]]</f>
        <v>1</v>
      </c>
      <c r="AF148" s="145" t="s">
        <v>528</v>
      </c>
      <c r="AG148" s="145" t="s">
        <v>528</v>
      </c>
      <c r="AH148" s="145" t="s">
        <v>529</v>
      </c>
      <c r="AI148" s="145" t="s">
        <v>528</v>
      </c>
      <c r="AJ148" s="145" t="s">
        <v>528</v>
      </c>
      <c r="AK148" s="145" t="s">
        <v>529</v>
      </c>
      <c r="AL148" s="139" t="s">
        <v>530</v>
      </c>
      <c r="AM148" s="139" t="s">
        <v>543</v>
      </c>
      <c r="AN148" s="139" t="s">
        <v>160</v>
      </c>
      <c r="AO148" s="139" t="s">
        <v>531</v>
      </c>
      <c r="AP148" s="146">
        <v>0</v>
      </c>
      <c r="AQ148" s="139">
        <v>0</v>
      </c>
      <c r="AR148" s="147" t="s">
        <v>67</v>
      </c>
      <c r="AS148"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48" s="149" t="s">
        <v>160</v>
      </c>
      <c r="AU148" s="37" t="s">
        <v>67</v>
      </c>
      <c r="AV148" s="139" t="s">
        <v>160</v>
      </c>
      <c r="AW148" s="150">
        <v>1</v>
      </c>
      <c r="AX148" s="139" t="s">
        <v>67</v>
      </c>
      <c r="AY148" s="241" t="str">
        <f>IF(ISNONTEXT(VLOOKUP(ProgrammeData[[#This Row],[Student Reference]],Comments!$B$7:$C$5995,2,0)),"",VLOOKUP(ProgrammeData[[#This Row],[Student Reference]],Comments!$B$7:$C$5995,2,0))</f>
        <v/>
      </c>
    </row>
    <row r="149" spans="1:51" x14ac:dyDescent="0.4">
      <c r="A149" s="76" t="s">
        <v>920</v>
      </c>
      <c r="B149" s="77">
        <v>17</v>
      </c>
      <c r="C149" s="139" t="s">
        <v>775</v>
      </c>
      <c r="D149" s="140" t="s">
        <v>547</v>
      </c>
      <c r="E149" s="140" t="s">
        <v>776</v>
      </c>
      <c r="F149" s="76" t="s">
        <v>67</v>
      </c>
      <c r="G149" s="76" t="s">
        <v>67</v>
      </c>
      <c r="H149" s="76" t="s">
        <v>67</v>
      </c>
      <c r="I149" s="76" t="s">
        <v>160</v>
      </c>
      <c r="J149" s="37" t="s">
        <v>526</v>
      </c>
      <c r="K149" s="37" t="s">
        <v>90</v>
      </c>
      <c r="L149" s="139" t="s">
        <v>69</v>
      </c>
      <c r="M149" s="37" t="s">
        <v>389</v>
      </c>
      <c r="N149" s="37">
        <v>374</v>
      </c>
      <c r="O149" s="37">
        <v>177</v>
      </c>
      <c r="P149" s="37">
        <f>ProgrammeData[[#This Row],[Qualification Hours]]+ProgrammeData[[#This Row],[Non-Qualification Hours]]</f>
        <v>551</v>
      </c>
      <c r="Q14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49" s="142">
        <f>ROUND(IF(ProgrammeData[[#This Row],[Funding Band]]="Band 1",ProgrammeData[[#This Row],[Total Hours]]/600,1),7)</f>
        <v>1</v>
      </c>
      <c r="S149" s="76">
        <f>IF(ProgrammeData[[#This Row],[Funding Band]]="Band 5",600,IF(ProgrammeData[[#This Row],[Funding Band]]="Band 4a",495,IF(ProgrammeData[[#This Row],[Funding Band]]="Band 4b",495,IF(ProgrammeData[[#This Row],[Funding Band]]="Band 3",405,IF(ProgrammeData[[#This Row],[Funding Band]]="Band 2",320,ProgrammeData[[#This Row],[Total Hours]])))))</f>
        <v>600</v>
      </c>
      <c r="T149" s="139" t="s">
        <v>247</v>
      </c>
      <c r="U149" s="139">
        <v>1.3</v>
      </c>
      <c r="V149" s="139" t="s">
        <v>777</v>
      </c>
      <c r="W149" s="76" t="s">
        <v>67</v>
      </c>
      <c r="X149" s="37" t="s">
        <v>536</v>
      </c>
      <c r="Y14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49" s="139">
        <f>ProgrammeData[[#This Row],[Weighting Multiplier]]*ProgrammeData[[#This Row],[Cost Weighting Factor Value]]</f>
        <v>600</v>
      </c>
      <c r="AA149" s="143">
        <v>1.0882000000000001</v>
      </c>
      <c r="AB149" s="144">
        <f>ProgrammeData[[#This Row],[Weighting Multiplier]]*ProgrammeData[[#This Row],[Uplift Factor]]</f>
        <v>652.92000000000007</v>
      </c>
      <c r="AC149" s="37">
        <v>1</v>
      </c>
      <c r="AD149" s="37">
        <v>1</v>
      </c>
      <c r="AE149" s="37">
        <f>ProgrammeData[[#This Row],[English Instance]]+ProgrammeData[[#This Row],[Maths Instance]]</f>
        <v>2</v>
      </c>
      <c r="AF149" s="145" t="s">
        <v>528</v>
      </c>
      <c r="AG149" s="145" t="s">
        <v>528</v>
      </c>
      <c r="AH149" s="145" t="s">
        <v>529</v>
      </c>
      <c r="AI149" s="145" t="s">
        <v>528</v>
      </c>
      <c r="AJ149" s="145" t="s">
        <v>528</v>
      </c>
      <c r="AK149" s="145" t="s">
        <v>529</v>
      </c>
      <c r="AL149" s="139" t="s">
        <v>546</v>
      </c>
      <c r="AM149" s="139" t="s">
        <v>530</v>
      </c>
      <c r="AN149" s="139" t="s">
        <v>67</v>
      </c>
      <c r="AO149" s="139">
        <v>0.6</v>
      </c>
      <c r="AP149" s="146">
        <v>0</v>
      </c>
      <c r="AQ149" s="139">
        <v>0</v>
      </c>
      <c r="AR149" s="147" t="s">
        <v>67</v>
      </c>
      <c r="AS149"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49" s="149" t="s">
        <v>160</v>
      </c>
      <c r="AU149" s="37" t="s">
        <v>67</v>
      </c>
      <c r="AV149" s="139" t="s">
        <v>67</v>
      </c>
      <c r="AW149" s="150" t="s">
        <v>534</v>
      </c>
      <c r="AX149" s="139" t="s">
        <v>67</v>
      </c>
      <c r="AY149" s="241" t="str">
        <f>IF(ISNONTEXT(VLOOKUP(ProgrammeData[[#This Row],[Student Reference]],Comments!$B$7:$C$5995,2,0)),"",VLOOKUP(ProgrammeData[[#This Row],[Student Reference]],Comments!$B$7:$C$5995,2,0))</f>
        <v/>
      </c>
    </row>
    <row r="150" spans="1:51" x14ac:dyDescent="0.4">
      <c r="A150" s="76" t="s">
        <v>921</v>
      </c>
      <c r="B150" s="77">
        <v>17</v>
      </c>
      <c r="C150" s="139" t="s">
        <v>775</v>
      </c>
      <c r="D150" s="140" t="s">
        <v>525</v>
      </c>
      <c r="E150" s="140" t="s">
        <v>776</v>
      </c>
      <c r="F150" s="76" t="s">
        <v>67</v>
      </c>
      <c r="G150" s="76" t="s">
        <v>67</v>
      </c>
      <c r="H150" s="76" t="s">
        <v>67</v>
      </c>
      <c r="I150" s="76" t="s">
        <v>160</v>
      </c>
      <c r="J150" s="37" t="s">
        <v>526</v>
      </c>
      <c r="K150" s="37" t="s">
        <v>261</v>
      </c>
      <c r="L150" s="139" t="s">
        <v>69</v>
      </c>
      <c r="M150" s="37" t="s">
        <v>437</v>
      </c>
      <c r="N150" s="37">
        <v>428</v>
      </c>
      <c r="O150" s="37">
        <v>86</v>
      </c>
      <c r="P150" s="37">
        <f>ProgrammeData[[#This Row],[Qualification Hours]]+ProgrammeData[[#This Row],[Non-Qualification Hours]]</f>
        <v>514</v>
      </c>
      <c r="Q15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4b</v>
      </c>
      <c r="R150" s="142">
        <f>ROUND(IF(ProgrammeData[[#This Row],[Funding Band]]="Band 1",ProgrammeData[[#This Row],[Total Hours]]/600,1),7)</f>
        <v>1</v>
      </c>
      <c r="S150" s="76">
        <f>IF(ProgrammeData[[#This Row],[Funding Band]]="Band 5",600,IF(ProgrammeData[[#This Row],[Funding Band]]="Band 4a",495,IF(ProgrammeData[[#This Row],[Funding Band]]="Band 4b",495,IF(ProgrammeData[[#This Row],[Funding Band]]="Band 3",405,IF(ProgrammeData[[#This Row],[Funding Band]]="Band 2",320,ProgrammeData[[#This Row],[Total Hours]])))))</f>
        <v>495</v>
      </c>
      <c r="T150" s="139" t="s">
        <v>438</v>
      </c>
      <c r="U150" s="139">
        <v>7.3</v>
      </c>
      <c r="V150" s="139" t="s">
        <v>777</v>
      </c>
      <c r="W150" s="76" t="s">
        <v>160</v>
      </c>
      <c r="X150" s="37" t="s">
        <v>532</v>
      </c>
      <c r="Y15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50" s="139">
        <f>ProgrammeData[[#This Row],[Weighting Multiplier]]*ProgrammeData[[#This Row],[Cost Weighting Factor Value]]</f>
        <v>594</v>
      </c>
      <c r="AA150" s="143">
        <v>1</v>
      </c>
      <c r="AB150" s="144">
        <f>ProgrammeData[[#This Row],[Weighting Multiplier]]*ProgrammeData[[#This Row],[Uplift Factor]]</f>
        <v>495</v>
      </c>
      <c r="AC150" s="37">
        <v>0</v>
      </c>
      <c r="AD150" s="37">
        <v>0</v>
      </c>
      <c r="AE150" s="37">
        <f>ProgrammeData[[#This Row],[English Instance]]+ProgrammeData[[#This Row],[Maths Instance]]</f>
        <v>0</v>
      </c>
      <c r="AF150" s="145" t="s">
        <v>528</v>
      </c>
      <c r="AG150" s="145" t="s">
        <v>528</v>
      </c>
      <c r="AH150" s="145" t="s">
        <v>529</v>
      </c>
      <c r="AI150" s="145" t="s">
        <v>528</v>
      </c>
      <c r="AJ150" s="145" t="s">
        <v>528</v>
      </c>
      <c r="AK150" s="145" t="s">
        <v>529</v>
      </c>
      <c r="AL150" s="139" t="s">
        <v>533</v>
      </c>
      <c r="AM150" s="139" t="s">
        <v>543</v>
      </c>
      <c r="AN150" s="139" t="s">
        <v>160</v>
      </c>
      <c r="AO150" s="139" t="s">
        <v>531</v>
      </c>
      <c r="AP150" s="146" t="s">
        <v>525</v>
      </c>
      <c r="AQ150" s="139" t="s">
        <v>525</v>
      </c>
      <c r="AR150" s="147" t="s">
        <v>525</v>
      </c>
      <c r="AS15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50" s="149" t="s">
        <v>160</v>
      </c>
      <c r="AU150" s="37" t="s">
        <v>67</v>
      </c>
      <c r="AV150" s="139" t="s">
        <v>67</v>
      </c>
      <c r="AW150" s="150" t="s">
        <v>534</v>
      </c>
      <c r="AX150" s="139" t="s">
        <v>67</v>
      </c>
      <c r="AY150" s="241" t="str">
        <f>IF(ISNONTEXT(VLOOKUP(ProgrammeData[[#This Row],[Student Reference]],Comments!$B$7:$C$5995,2,0)),"",VLOOKUP(ProgrammeData[[#This Row],[Student Reference]],Comments!$B$7:$C$5995,2,0))</f>
        <v/>
      </c>
    </row>
    <row r="151" spans="1:51" x14ac:dyDescent="0.4">
      <c r="A151" s="76" t="s">
        <v>922</v>
      </c>
      <c r="B151" s="77">
        <v>17</v>
      </c>
      <c r="C151" s="139" t="s">
        <v>775</v>
      </c>
      <c r="D151" s="140" t="s">
        <v>547</v>
      </c>
      <c r="E151" s="140" t="s">
        <v>776</v>
      </c>
      <c r="F151" s="76" t="s">
        <v>67</v>
      </c>
      <c r="G151" s="76" t="s">
        <v>67</v>
      </c>
      <c r="H151" s="76" t="s">
        <v>67</v>
      </c>
      <c r="I151" s="76" t="s">
        <v>160</v>
      </c>
      <c r="J151" s="37" t="s">
        <v>526</v>
      </c>
      <c r="K151" s="37" t="s">
        <v>363</v>
      </c>
      <c r="L151" s="139" t="s">
        <v>364</v>
      </c>
      <c r="M151" s="37" t="s">
        <v>365</v>
      </c>
      <c r="N151" s="37">
        <v>364</v>
      </c>
      <c r="O151" s="37">
        <v>87</v>
      </c>
      <c r="P151" s="37">
        <f>ProgrammeData[[#This Row],[Qualification Hours]]+ProgrammeData[[#This Row],[Non-Qualification Hours]]</f>
        <v>451</v>
      </c>
      <c r="Q15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4b</v>
      </c>
      <c r="R151" s="142">
        <f>ROUND(IF(ProgrammeData[[#This Row],[Funding Band]]="Band 1",ProgrammeData[[#This Row],[Total Hours]]/600,1),7)</f>
        <v>1</v>
      </c>
      <c r="S151" s="76">
        <f>IF(ProgrammeData[[#This Row],[Funding Band]]="Band 5",600,IF(ProgrammeData[[#This Row],[Funding Band]]="Band 4a",495,IF(ProgrammeData[[#This Row],[Funding Band]]="Band 4b",495,IF(ProgrammeData[[#This Row],[Funding Band]]="Band 3",405,IF(ProgrammeData[[#This Row],[Funding Band]]="Band 2",320,ProgrammeData[[#This Row],[Total Hours]])))))</f>
        <v>495</v>
      </c>
      <c r="T151" s="139" t="s">
        <v>340</v>
      </c>
      <c r="U151" s="139">
        <v>14.2</v>
      </c>
      <c r="V151" s="139" t="s">
        <v>777</v>
      </c>
      <c r="W151" s="76" t="s">
        <v>160</v>
      </c>
      <c r="X151" s="37" t="s">
        <v>532</v>
      </c>
      <c r="Y15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51" s="139">
        <f>ProgrammeData[[#This Row],[Weighting Multiplier]]*ProgrammeData[[#This Row],[Cost Weighting Factor Value]]</f>
        <v>594</v>
      </c>
      <c r="AA151" s="143">
        <v>1.0943000000000001</v>
      </c>
      <c r="AB151" s="144">
        <f>ProgrammeData[[#This Row],[Weighting Multiplier]]*ProgrammeData[[#This Row],[Uplift Factor]]</f>
        <v>541.67849999999999</v>
      </c>
      <c r="AC151" s="37">
        <v>0</v>
      </c>
      <c r="AD151" s="37">
        <v>0</v>
      </c>
      <c r="AE151" s="37">
        <f>ProgrammeData[[#This Row],[English Instance]]+ProgrammeData[[#This Row],[Maths Instance]]</f>
        <v>0</v>
      </c>
      <c r="AF151" s="145" t="s">
        <v>528</v>
      </c>
      <c r="AG151" s="145" t="s">
        <v>528</v>
      </c>
      <c r="AH151" s="145" t="s">
        <v>529</v>
      </c>
      <c r="AI151" s="145" t="s">
        <v>528</v>
      </c>
      <c r="AJ151" s="145" t="s">
        <v>528</v>
      </c>
      <c r="AK151" s="145" t="s">
        <v>529</v>
      </c>
      <c r="AL151" s="139" t="s">
        <v>543</v>
      </c>
      <c r="AM151" s="139" t="s">
        <v>543</v>
      </c>
      <c r="AN151" s="139" t="s">
        <v>160</v>
      </c>
      <c r="AO151" s="139">
        <v>0.6</v>
      </c>
      <c r="AP151" s="146">
        <v>0</v>
      </c>
      <c r="AQ151" s="139">
        <v>0</v>
      </c>
      <c r="AR151" s="147" t="s">
        <v>67</v>
      </c>
      <c r="AS151"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51" s="149" t="s">
        <v>160</v>
      </c>
      <c r="AU151" s="37" t="s">
        <v>67</v>
      </c>
      <c r="AV151" s="139" t="s">
        <v>67</v>
      </c>
      <c r="AW151" s="150" t="s">
        <v>534</v>
      </c>
      <c r="AX151" s="139" t="s">
        <v>67</v>
      </c>
      <c r="AY151" s="241" t="str">
        <f>IF(ISNONTEXT(VLOOKUP(ProgrammeData[[#This Row],[Student Reference]],Comments!$B$7:$C$5995,2,0)),"",VLOOKUP(ProgrammeData[[#This Row],[Student Reference]],Comments!$B$7:$C$5995,2,0))</f>
        <v/>
      </c>
    </row>
    <row r="152" spans="1:51" x14ac:dyDescent="0.4">
      <c r="A152" s="76" t="s">
        <v>923</v>
      </c>
      <c r="B152" s="77">
        <v>17</v>
      </c>
      <c r="C152" s="139" t="s">
        <v>775</v>
      </c>
      <c r="D152" s="140" t="s">
        <v>525</v>
      </c>
      <c r="E152" s="140" t="s">
        <v>776</v>
      </c>
      <c r="F152" s="76" t="s">
        <v>67</v>
      </c>
      <c r="G152" s="76" t="s">
        <v>67</v>
      </c>
      <c r="H152" s="76" t="s">
        <v>67</v>
      </c>
      <c r="I152" s="76" t="s">
        <v>160</v>
      </c>
      <c r="J152" s="37" t="s">
        <v>526</v>
      </c>
      <c r="K152" s="37" t="s">
        <v>147</v>
      </c>
      <c r="L152" s="139" t="s">
        <v>111</v>
      </c>
      <c r="M152" s="37" t="s">
        <v>111</v>
      </c>
      <c r="N152" s="37">
        <v>364</v>
      </c>
      <c r="O152" s="37">
        <v>87</v>
      </c>
      <c r="P152" s="37">
        <f>ProgrammeData[[#This Row],[Qualification Hours]]+ProgrammeData[[#This Row],[Non-Qualification Hours]]</f>
        <v>451</v>
      </c>
      <c r="Q15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4b</v>
      </c>
      <c r="R152" s="142">
        <f>ROUND(IF(ProgrammeData[[#This Row],[Funding Band]]="Band 1",ProgrammeData[[#This Row],[Total Hours]]/600,1),7)</f>
        <v>1</v>
      </c>
      <c r="S152" s="76">
        <f>IF(ProgrammeData[[#This Row],[Funding Band]]="Band 5",600,IF(ProgrammeData[[#This Row],[Funding Band]]="Band 4a",495,IF(ProgrammeData[[#This Row],[Funding Band]]="Band 4b",495,IF(ProgrammeData[[#This Row],[Funding Band]]="Band 3",405,IF(ProgrammeData[[#This Row],[Funding Band]]="Band 2",320,ProgrammeData[[#This Row],[Total Hours]])))))</f>
        <v>495</v>
      </c>
      <c r="T152" s="139" t="s">
        <v>340</v>
      </c>
      <c r="U152" s="139">
        <v>14.2</v>
      </c>
      <c r="V152" s="139" t="s">
        <v>777</v>
      </c>
      <c r="W152" s="76" t="s">
        <v>160</v>
      </c>
      <c r="X152" s="37" t="s">
        <v>532</v>
      </c>
      <c r="Y15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52" s="139">
        <f>ProgrammeData[[#This Row],[Weighting Multiplier]]*ProgrammeData[[#This Row],[Cost Weighting Factor Value]]</f>
        <v>594</v>
      </c>
      <c r="AA152" s="143">
        <v>1</v>
      </c>
      <c r="AB152" s="144">
        <f>ProgrammeData[[#This Row],[Weighting Multiplier]]*ProgrammeData[[#This Row],[Uplift Factor]]</f>
        <v>495</v>
      </c>
      <c r="AC152" s="37">
        <v>1</v>
      </c>
      <c r="AD152" s="37">
        <v>1</v>
      </c>
      <c r="AE152" s="37">
        <f>ProgrammeData[[#This Row],[English Instance]]+ProgrammeData[[#This Row],[Maths Instance]]</f>
        <v>2</v>
      </c>
      <c r="AF152" s="145" t="s">
        <v>528</v>
      </c>
      <c r="AG152" s="145" t="s">
        <v>528</v>
      </c>
      <c r="AH152" s="145" t="s">
        <v>529</v>
      </c>
      <c r="AI152" s="145" t="s">
        <v>528</v>
      </c>
      <c r="AJ152" s="145" t="s">
        <v>528</v>
      </c>
      <c r="AK152" s="145" t="s">
        <v>529</v>
      </c>
      <c r="AL152" s="139" t="s">
        <v>530</v>
      </c>
      <c r="AM152" s="139" t="s">
        <v>530</v>
      </c>
      <c r="AN152" s="139" t="s">
        <v>160</v>
      </c>
      <c r="AO152" s="139" t="s">
        <v>531</v>
      </c>
      <c r="AP152" s="146" t="s">
        <v>525</v>
      </c>
      <c r="AQ152" s="139" t="s">
        <v>525</v>
      </c>
      <c r="AR152" s="147" t="s">
        <v>525</v>
      </c>
      <c r="AS152"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52" s="149" t="s">
        <v>160</v>
      </c>
      <c r="AU152" s="37" t="s">
        <v>67</v>
      </c>
      <c r="AV152" s="139" t="s">
        <v>67</v>
      </c>
      <c r="AW152" s="150" t="s">
        <v>534</v>
      </c>
      <c r="AX152" s="139" t="s">
        <v>67</v>
      </c>
      <c r="AY152" s="241" t="str">
        <f>IF(ISNONTEXT(VLOOKUP(ProgrammeData[[#This Row],[Student Reference]],Comments!$B$7:$C$5995,2,0)),"",VLOOKUP(ProgrammeData[[#This Row],[Student Reference]],Comments!$B$7:$C$5995,2,0))</f>
        <v/>
      </c>
    </row>
    <row r="153" spans="1:51" x14ac:dyDescent="0.4">
      <c r="A153" s="76" t="s">
        <v>924</v>
      </c>
      <c r="B153" s="77">
        <v>17</v>
      </c>
      <c r="C153" s="139" t="s">
        <v>775</v>
      </c>
      <c r="D153" s="140" t="s">
        <v>537</v>
      </c>
      <c r="E153" s="140" t="s">
        <v>776</v>
      </c>
      <c r="F153" s="76" t="s">
        <v>160</v>
      </c>
      <c r="G153" s="76" t="s">
        <v>67</v>
      </c>
      <c r="H153" s="76" t="s">
        <v>67</v>
      </c>
      <c r="I153" s="76" t="s">
        <v>160</v>
      </c>
      <c r="J153" s="37" t="s">
        <v>526</v>
      </c>
      <c r="K153" s="37" t="s">
        <v>143</v>
      </c>
      <c r="L153" s="139" t="s">
        <v>69</v>
      </c>
      <c r="M153" s="37" t="s">
        <v>102</v>
      </c>
      <c r="N153" s="37">
        <v>507</v>
      </c>
      <c r="O153" s="37">
        <v>172</v>
      </c>
      <c r="P153" s="37">
        <f>ProgrammeData[[#This Row],[Qualification Hours]]+ProgrammeData[[#This Row],[Non-Qualification Hours]]</f>
        <v>679</v>
      </c>
      <c r="Q15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53" s="142">
        <f>ROUND(IF(ProgrammeData[[#This Row],[Funding Band]]="Band 1",ProgrammeData[[#This Row],[Total Hours]]/600,1),7)</f>
        <v>1</v>
      </c>
      <c r="S153" s="76">
        <f>IF(ProgrammeData[[#This Row],[Funding Band]]="Band 5",600,IF(ProgrammeData[[#This Row],[Funding Band]]="Band 4a",495,IF(ProgrammeData[[#This Row],[Funding Band]]="Band 4b",495,IF(ProgrammeData[[#This Row],[Funding Band]]="Band 3",405,IF(ProgrammeData[[#This Row],[Funding Band]]="Band 2",320,ProgrammeData[[#This Row],[Total Hours]])))))</f>
        <v>600</v>
      </c>
      <c r="T153" s="139" t="s">
        <v>269</v>
      </c>
      <c r="U153" s="139">
        <v>3.1</v>
      </c>
      <c r="V153" s="139" t="s">
        <v>777</v>
      </c>
      <c r="W153" s="76" t="s">
        <v>160</v>
      </c>
      <c r="X153" s="37" t="s">
        <v>540</v>
      </c>
      <c r="Y15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53" s="139">
        <f>ProgrammeData[[#This Row],[Weighting Multiplier]]*ProgrammeData[[#This Row],[Cost Weighting Factor Value]]</f>
        <v>1050</v>
      </c>
      <c r="AA153" s="143">
        <v>1</v>
      </c>
      <c r="AB153" s="144">
        <f>ProgrammeData[[#This Row],[Weighting Multiplier]]*ProgrammeData[[#This Row],[Uplift Factor]]</f>
        <v>600</v>
      </c>
      <c r="AC153" s="37">
        <v>0</v>
      </c>
      <c r="AD153" s="37">
        <v>1</v>
      </c>
      <c r="AE153" s="37">
        <f>ProgrammeData[[#This Row],[English Instance]]+ProgrammeData[[#This Row],[Maths Instance]]</f>
        <v>1</v>
      </c>
      <c r="AF153" s="145">
        <v>0</v>
      </c>
      <c r="AG153" s="145">
        <v>1</v>
      </c>
      <c r="AH153" s="145">
        <v>1</v>
      </c>
      <c r="AI153" s="145" t="s">
        <v>528</v>
      </c>
      <c r="AJ153" s="145" t="s">
        <v>528</v>
      </c>
      <c r="AK153" s="145" t="s">
        <v>529</v>
      </c>
      <c r="AL153" s="139" t="s">
        <v>533</v>
      </c>
      <c r="AM153" s="139" t="s">
        <v>530</v>
      </c>
      <c r="AN153" s="139" t="s">
        <v>160</v>
      </c>
      <c r="AO153" s="139" t="s">
        <v>531</v>
      </c>
      <c r="AP153" s="146" t="s">
        <v>550</v>
      </c>
      <c r="AQ153" s="139" t="s">
        <v>550</v>
      </c>
      <c r="AR153" s="147" t="s">
        <v>550</v>
      </c>
      <c r="AS153"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53" s="149" t="s">
        <v>160</v>
      </c>
      <c r="AU153" s="37" t="s">
        <v>67</v>
      </c>
      <c r="AV153" s="139" t="s">
        <v>160</v>
      </c>
      <c r="AW153" s="150">
        <v>1</v>
      </c>
      <c r="AX153" s="139" t="s">
        <v>67</v>
      </c>
      <c r="AY153" s="241" t="str">
        <f>IF(ISNONTEXT(VLOOKUP(ProgrammeData[[#This Row],[Student Reference]],Comments!$B$7:$C$5995,2,0)),"",VLOOKUP(ProgrammeData[[#This Row],[Student Reference]],Comments!$B$7:$C$5995,2,0))</f>
        <v/>
      </c>
    </row>
    <row r="154" spans="1:51" x14ac:dyDescent="0.4">
      <c r="A154" s="76" t="s">
        <v>925</v>
      </c>
      <c r="B154" s="77">
        <v>17</v>
      </c>
      <c r="C154" s="139" t="s">
        <v>775</v>
      </c>
      <c r="D154" s="140" t="s">
        <v>525</v>
      </c>
      <c r="E154" s="140" t="s">
        <v>776</v>
      </c>
      <c r="F154" s="76" t="s">
        <v>67</v>
      </c>
      <c r="G154" s="76" t="s">
        <v>67</v>
      </c>
      <c r="H154" s="76" t="s">
        <v>67</v>
      </c>
      <c r="I154" s="76" t="s">
        <v>67</v>
      </c>
      <c r="J154" s="37" t="s">
        <v>526</v>
      </c>
      <c r="K154" s="37" t="s">
        <v>90</v>
      </c>
      <c r="L154" s="139" t="s">
        <v>107</v>
      </c>
      <c r="M154" s="37" t="s">
        <v>231</v>
      </c>
      <c r="N154" s="37">
        <v>456</v>
      </c>
      <c r="O154" s="37">
        <v>167</v>
      </c>
      <c r="P154" s="37">
        <f>ProgrammeData[[#This Row],[Qualification Hours]]+ProgrammeData[[#This Row],[Non-Qualification Hours]]</f>
        <v>623</v>
      </c>
      <c r="Q15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54" s="142">
        <f>ROUND(IF(ProgrammeData[[#This Row],[Funding Band]]="Band 1",ProgrammeData[[#This Row],[Total Hours]]/600,1),7)</f>
        <v>1</v>
      </c>
      <c r="S154" s="76">
        <f>IF(ProgrammeData[[#This Row],[Funding Band]]="Band 5",600,IF(ProgrammeData[[#This Row],[Funding Band]]="Band 4a",495,IF(ProgrammeData[[#This Row],[Funding Band]]="Band 4b",495,IF(ProgrammeData[[#This Row],[Funding Band]]="Band 3",405,IF(ProgrammeData[[#This Row],[Funding Band]]="Band 2",320,ProgrammeData[[#This Row],[Total Hours]])))))</f>
        <v>600</v>
      </c>
      <c r="T154" s="139" t="s">
        <v>445</v>
      </c>
      <c r="U154" s="139">
        <v>3.1</v>
      </c>
      <c r="V154" s="139" t="s">
        <v>777</v>
      </c>
      <c r="W154" s="76" t="s">
        <v>67</v>
      </c>
      <c r="X154" s="37" t="s">
        <v>540</v>
      </c>
      <c r="Y15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54" s="139">
        <f>ProgrammeData[[#This Row],[Weighting Multiplier]]*ProgrammeData[[#This Row],[Cost Weighting Factor Value]]</f>
        <v>1050</v>
      </c>
      <c r="AA154" s="143">
        <v>1</v>
      </c>
      <c r="AB154" s="144">
        <f>ProgrammeData[[#This Row],[Weighting Multiplier]]*ProgrammeData[[#This Row],[Uplift Factor]]</f>
        <v>600</v>
      </c>
      <c r="AC154" s="37">
        <v>1</v>
      </c>
      <c r="AD154" s="37">
        <v>1</v>
      </c>
      <c r="AE154" s="37">
        <f>ProgrammeData[[#This Row],[English Instance]]+ProgrammeData[[#This Row],[Maths Instance]]</f>
        <v>2</v>
      </c>
      <c r="AF154" s="145">
        <v>1</v>
      </c>
      <c r="AG154" s="145">
        <v>1</v>
      </c>
      <c r="AH154" s="145">
        <v>2</v>
      </c>
      <c r="AI154" s="145" t="s">
        <v>528</v>
      </c>
      <c r="AJ154" s="145" t="s">
        <v>528</v>
      </c>
      <c r="AK154" s="145" t="s">
        <v>529</v>
      </c>
      <c r="AL154" s="139" t="s">
        <v>545</v>
      </c>
      <c r="AM154" s="139" t="s">
        <v>546</v>
      </c>
      <c r="AN154" s="139" t="s">
        <v>67</v>
      </c>
      <c r="AO154" s="139" t="s">
        <v>531</v>
      </c>
      <c r="AP154" s="146" t="s">
        <v>525</v>
      </c>
      <c r="AQ154" s="139" t="s">
        <v>525</v>
      </c>
      <c r="AR154" s="147" t="s">
        <v>525</v>
      </c>
      <c r="AS154"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54" s="149" t="s">
        <v>160</v>
      </c>
      <c r="AU154" s="37" t="s">
        <v>67</v>
      </c>
      <c r="AV154" s="139" t="s">
        <v>67</v>
      </c>
      <c r="AW154" s="150" t="s">
        <v>534</v>
      </c>
      <c r="AX154" s="139" t="s">
        <v>67</v>
      </c>
      <c r="AY154" s="241" t="str">
        <f>IF(ISNONTEXT(VLOOKUP(ProgrammeData[[#This Row],[Student Reference]],Comments!$B$7:$C$5995,2,0)),"",VLOOKUP(ProgrammeData[[#This Row],[Student Reference]],Comments!$B$7:$C$5995,2,0))</f>
        <v/>
      </c>
    </row>
    <row r="155" spans="1:51" x14ac:dyDescent="0.4">
      <c r="A155" s="76" t="s">
        <v>926</v>
      </c>
      <c r="B155" s="77">
        <v>17</v>
      </c>
      <c r="C155" s="139" t="s">
        <v>775</v>
      </c>
      <c r="D155" s="140" t="s">
        <v>537</v>
      </c>
      <c r="E155" s="140" t="s">
        <v>776</v>
      </c>
      <c r="F155" s="76" t="s">
        <v>67</v>
      </c>
      <c r="G155" s="76" t="s">
        <v>67</v>
      </c>
      <c r="H155" s="76" t="s">
        <v>67</v>
      </c>
      <c r="I155" s="76" t="s">
        <v>160</v>
      </c>
      <c r="J155" s="37" t="s">
        <v>526</v>
      </c>
      <c r="K155" s="37" t="s">
        <v>90</v>
      </c>
      <c r="L155" s="139" t="s">
        <v>107</v>
      </c>
      <c r="N155" s="37">
        <v>629</v>
      </c>
      <c r="O155" s="37">
        <v>99</v>
      </c>
      <c r="P155" s="37">
        <f>ProgrammeData[[#This Row],[Qualification Hours]]+ProgrammeData[[#This Row],[Non-Qualification Hours]]</f>
        <v>728</v>
      </c>
      <c r="Q15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55" s="142">
        <f>ROUND(IF(ProgrammeData[[#This Row],[Funding Band]]="Band 1",ProgrammeData[[#This Row],[Total Hours]]/600,1),7)</f>
        <v>1</v>
      </c>
      <c r="S155" s="76">
        <f>IF(ProgrammeData[[#This Row],[Funding Band]]="Band 5",600,IF(ProgrammeData[[#This Row],[Funding Band]]="Band 4a",495,IF(ProgrammeData[[#This Row],[Funding Band]]="Band 4b",495,IF(ProgrammeData[[#This Row],[Funding Band]]="Band 3",405,IF(ProgrammeData[[#This Row],[Funding Band]]="Band 2",320,ProgrammeData[[#This Row],[Total Hours]])))))</f>
        <v>600</v>
      </c>
      <c r="T155" s="139" t="s">
        <v>359</v>
      </c>
      <c r="U155" s="139">
        <v>4.0999999999999996</v>
      </c>
      <c r="V155" s="139" t="s">
        <v>777</v>
      </c>
      <c r="W155" s="76" t="s">
        <v>160</v>
      </c>
      <c r="X155" s="37" t="s">
        <v>552</v>
      </c>
      <c r="Y15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1.4</v>
      </c>
      <c r="Z155" s="139">
        <f>ProgrammeData[[#This Row],[Weighting Multiplier]]*ProgrammeData[[#This Row],[Cost Weighting Factor Value]]</f>
        <v>840</v>
      </c>
      <c r="AA155" s="143">
        <v>1</v>
      </c>
      <c r="AB155" s="144">
        <f>ProgrammeData[[#This Row],[Weighting Multiplier]]*ProgrammeData[[#This Row],[Uplift Factor]]</f>
        <v>600</v>
      </c>
      <c r="AC155" s="37">
        <v>1</v>
      </c>
      <c r="AD155" s="37">
        <v>0</v>
      </c>
      <c r="AE155" s="37">
        <f>ProgrammeData[[#This Row],[English Instance]]+ProgrammeData[[#This Row],[Maths Instance]]</f>
        <v>1</v>
      </c>
      <c r="AF155" s="145" t="s">
        <v>528</v>
      </c>
      <c r="AG155" s="145" t="s">
        <v>528</v>
      </c>
      <c r="AH155" s="145" t="s">
        <v>529</v>
      </c>
      <c r="AI155" s="145">
        <v>1</v>
      </c>
      <c r="AJ155" s="145">
        <v>0</v>
      </c>
      <c r="AK155" s="145">
        <v>1</v>
      </c>
      <c r="AL155" s="139" t="s">
        <v>530</v>
      </c>
      <c r="AM155" s="139" t="s">
        <v>533</v>
      </c>
      <c r="AN155" s="139" t="s">
        <v>160</v>
      </c>
      <c r="AO155" s="139" t="s">
        <v>531</v>
      </c>
      <c r="AP155" s="146">
        <v>0</v>
      </c>
      <c r="AQ155" s="139">
        <v>0.33300000000000002</v>
      </c>
      <c r="AR155" s="147" t="s">
        <v>67</v>
      </c>
      <c r="AS155"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0.33300000000000002</v>
      </c>
      <c r="AT155" s="149" t="s">
        <v>160</v>
      </c>
      <c r="AU155" s="37" t="s">
        <v>67</v>
      </c>
      <c r="AV155" s="139" t="s">
        <v>160</v>
      </c>
      <c r="AW155" s="150">
        <v>1</v>
      </c>
      <c r="AX155" s="139" t="s">
        <v>160</v>
      </c>
      <c r="AY155" s="241" t="str">
        <f>IF(ISNONTEXT(VLOOKUP(ProgrammeData[[#This Row],[Student Reference]],Comments!$B$7:$C$5995,2,0)),"",VLOOKUP(ProgrammeData[[#This Row],[Student Reference]],Comments!$B$7:$C$5995,2,0))</f>
        <v/>
      </c>
    </row>
    <row r="156" spans="1:51" x14ac:dyDescent="0.4">
      <c r="A156" s="76" t="s">
        <v>927</v>
      </c>
      <c r="B156" s="77">
        <v>17</v>
      </c>
      <c r="C156" s="139" t="s">
        <v>775</v>
      </c>
      <c r="D156" s="140" t="s">
        <v>525</v>
      </c>
      <c r="E156" s="140" t="s">
        <v>776</v>
      </c>
      <c r="F156" s="76" t="s">
        <v>67</v>
      </c>
      <c r="G156" s="76" t="s">
        <v>67</v>
      </c>
      <c r="H156" s="76" t="s">
        <v>67</v>
      </c>
      <c r="I156" s="76" t="s">
        <v>160</v>
      </c>
      <c r="J156" s="37" t="s">
        <v>526</v>
      </c>
      <c r="K156" s="37" t="s">
        <v>115</v>
      </c>
      <c r="L156" s="139" t="s">
        <v>69</v>
      </c>
      <c r="M156" s="37" t="s">
        <v>97</v>
      </c>
      <c r="N156" s="37">
        <v>254</v>
      </c>
      <c r="O156" s="37">
        <v>100</v>
      </c>
      <c r="P156" s="37">
        <f>ProgrammeData[[#This Row],[Qualification Hours]]+ProgrammeData[[#This Row],[Non-Qualification Hours]]</f>
        <v>354</v>
      </c>
      <c r="Q15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2</v>
      </c>
      <c r="R156" s="142">
        <f>ROUND(IF(ProgrammeData[[#This Row],[Funding Band]]="Band 1",ProgrammeData[[#This Row],[Total Hours]]/600,1),7)</f>
        <v>1</v>
      </c>
      <c r="S156" s="76">
        <f>IF(ProgrammeData[[#This Row],[Funding Band]]="Band 5",600,IF(ProgrammeData[[#This Row],[Funding Band]]="Band 4a",495,IF(ProgrammeData[[#This Row],[Funding Band]]="Band 4b",495,IF(ProgrammeData[[#This Row],[Funding Band]]="Band 3",405,IF(ProgrammeData[[#This Row],[Funding Band]]="Band 2",320,ProgrammeData[[#This Row],[Total Hours]])))))</f>
        <v>320</v>
      </c>
      <c r="T156" s="139" t="s">
        <v>241</v>
      </c>
      <c r="U156" s="139">
        <v>9.1999999999999993</v>
      </c>
      <c r="V156" s="139" t="s">
        <v>777</v>
      </c>
      <c r="W156" s="76" t="s">
        <v>160</v>
      </c>
      <c r="X156" s="37" t="s">
        <v>532</v>
      </c>
      <c r="Y15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56" s="139">
        <f>ProgrammeData[[#This Row],[Weighting Multiplier]]*ProgrammeData[[#This Row],[Cost Weighting Factor Value]]</f>
        <v>384</v>
      </c>
      <c r="AA156" s="143">
        <v>1</v>
      </c>
      <c r="AB156" s="144">
        <f>ProgrammeData[[#This Row],[Weighting Multiplier]]*ProgrammeData[[#This Row],[Uplift Factor]]</f>
        <v>320</v>
      </c>
      <c r="AC156" s="37">
        <v>0</v>
      </c>
      <c r="AD156" s="37">
        <v>0</v>
      </c>
      <c r="AE156" s="37">
        <f>ProgrammeData[[#This Row],[English Instance]]+ProgrammeData[[#This Row],[Maths Instance]]</f>
        <v>0</v>
      </c>
      <c r="AF156" s="145">
        <v>0</v>
      </c>
      <c r="AG156" s="145">
        <v>0</v>
      </c>
      <c r="AH156" s="145">
        <v>0</v>
      </c>
      <c r="AI156" s="145" t="s">
        <v>528</v>
      </c>
      <c r="AJ156" s="145" t="s">
        <v>528</v>
      </c>
      <c r="AK156" s="145" t="s">
        <v>529</v>
      </c>
      <c r="AL156" s="139" t="s">
        <v>533</v>
      </c>
      <c r="AM156" s="139" t="s">
        <v>533</v>
      </c>
      <c r="AN156" s="139" t="s">
        <v>160</v>
      </c>
      <c r="AO156" s="139" t="s">
        <v>531</v>
      </c>
      <c r="AP156" s="146" t="s">
        <v>525</v>
      </c>
      <c r="AQ156" s="139" t="s">
        <v>525</v>
      </c>
      <c r="AR156" s="147" t="s">
        <v>525</v>
      </c>
      <c r="AS156"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56" s="149" t="s">
        <v>160</v>
      </c>
      <c r="AU156" s="37" t="s">
        <v>67</v>
      </c>
      <c r="AV156" s="139" t="s">
        <v>67</v>
      </c>
      <c r="AW156" s="150" t="s">
        <v>534</v>
      </c>
      <c r="AX156" s="139" t="s">
        <v>67</v>
      </c>
      <c r="AY156" s="241" t="str">
        <f>IF(ISNONTEXT(VLOOKUP(ProgrammeData[[#This Row],[Student Reference]],Comments!$B$7:$C$5995,2,0)),"",VLOOKUP(ProgrammeData[[#This Row],[Student Reference]],Comments!$B$7:$C$5995,2,0))</f>
        <v/>
      </c>
    </row>
    <row r="157" spans="1:51" x14ac:dyDescent="0.4">
      <c r="A157" s="76" t="s">
        <v>928</v>
      </c>
      <c r="B157" s="77">
        <v>18</v>
      </c>
      <c r="C157" s="139" t="s">
        <v>775</v>
      </c>
      <c r="D157" s="140" t="s">
        <v>525</v>
      </c>
      <c r="E157" s="140" t="s">
        <v>776</v>
      </c>
      <c r="F157" s="76" t="s">
        <v>160</v>
      </c>
      <c r="G157" s="76" t="s">
        <v>67</v>
      </c>
      <c r="H157" s="76" t="s">
        <v>67</v>
      </c>
      <c r="I157" s="76" t="s">
        <v>160</v>
      </c>
      <c r="J157" s="37" t="s">
        <v>526</v>
      </c>
      <c r="K157" s="37" t="s">
        <v>90</v>
      </c>
      <c r="L157" s="139" t="s">
        <v>124</v>
      </c>
      <c r="M157" s="37" t="s">
        <v>124</v>
      </c>
      <c r="N157" s="37">
        <v>527</v>
      </c>
      <c r="O157" s="37">
        <v>100</v>
      </c>
      <c r="P157" s="37">
        <f>ProgrammeData[[#This Row],[Qualification Hours]]+ProgrammeData[[#This Row],[Non-Qualification Hours]]</f>
        <v>627</v>
      </c>
      <c r="Q15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57" s="142">
        <f>ROUND(IF(ProgrammeData[[#This Row],[Funding Band]]="Band 1",ProgrammeData[[#This Row],[Total Hours]]/600,1),7)</f>
        <v>1</v>
      </c>
      <c r="S157" s="76">
        <f>IF(ProgrammeData[[#This Row],[Funding Band]]="Band 5",600,IF(ProgrammeData[[#This Row],[Funding Band]]="Band 4a",495,IF(ProgrammeData[[#This Row],[Funding Band]]="Band 4b",495,IF(ProgrammeData[[#This Row],[Funding Band]]="Band 3",405,IF(ProgrammeData[[#This Row],[Funding Band]]="Band 2",320,ProgrammeData[[#This Row],[Total Hours]])))))</f>
        <v>495</v>
      </c>
      <c r="T157" s="139" t="s">
        <v>417</v>
      </c>
      <c r="U157" s="139">
        <v>8.1</v>
      </c>
      <c r="V157" s="139" t="s">
        <v>777</v>
      </c>
      <c r="W157" s="76" t="s">
        <v>160</v>
      </c>
      <c r="X157" s="37" t="s">
        <v>536</v>
      </c>
      <c r="Y15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57" s="139">
        <f>ProgrammeData[[#This Row],[Weighting Multiplier]]*ProgrammeData[[#This Row],[Cost Weighting Factor Value]]</f>
        <v>495</v>
      </c>
      <c r="AA157" s="143">
        <v>1</v>
      </c>
      <c r="AB157" s="144">
        <f>ProgrammeData[[#This Row],[Weighting Multiplier]]*ProgrammeData[[#This Row],[Uplift Factor]]</f>
        <v>495</v>
      </c>
      <c r="AC157" s="37">
        <v>0</v>
      </c>
      <c r="AD157" s="37">
        <v>0</v>
      </c>
      <c r="AE157" s="37">
        <f>ProgrammeData[[#This Row],[English Instance]]+ProgrammeData[[#This Row],[Maths Instance]]</f>
        <v>0</v>
      </c>
      <c r="AF157" s="145">
        <v>0</v>
      </c>
      <c r="AG157" s="145">
        <v>0</v>
      </c>
      <c r="AH157" s="145">
        <v>0</v>
      </c>
      <c r="AI157" s="145" t="s">
        <v>528</v>
      </c>
      <c r="AJ157" s="145" t="s">
        <v>528</v>
      </c>
      <c r="AK157" s="145" t="s">
        <v>529</v>
      </c>
      <c r="AL157" s="139" t="s">
        <v>533</v>
      </c>
      <c r="AM157" s="139" t="s">
        <v>533</v>
      </c>
      <c r="AN157" s="139" t="s">
        <v>160</v>
      </c>
      <c r="AO157" s="139" t="s">
        <v>531</v>
      </c>
      <c r="AP157" s="146" t="s">
        <v>550</v>
      </c>
      <c r="AQ157" s="139" t="s">
        <v>550</v>
      </c>
      <c r="AR157" s="147" t="s">
        <v>550</v>
      </c>
      <c r="AS157"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57" s="149" t="s">
        <v>160</v>
      </c>
      <c r="AU157" s="37" t="s">
        <v>67</v>
      </c>
      <c r="AV157" s="139" t="s">
        <v>67</v>
      </c>
      <c r="AW157" s="150" t="s">
        <v>534</v>
      </c>
      <c r="AX157" s="139" t="s">
        <v>67</v>
      </c>
      <c r="AY157" s="241" t="str">
        <f>IF(ISNONTEXT(VLOOKUP(ProgrammeData[[#This Row],[Student Reference]],Comments!$B$7:$C$5995,2,0)),"",VLOOKUP(ProgrammeData[[#This Row],[Student Reference]],Comments!$B$7:$C$5995,2,0))</f>
        <v/>
      </c>
    </row>
    <row r="158" spans="1:51" x14ac:dyDescent="0.4">
      <c r="A158" s="76" t="s">
        <v>929</v>
      </c>
      <c r="B158" s="77">
        <v>19</v>
      </c>
      <c r="C158" s="139" t="s">
        <v>775</v>
      </c>
      <c r="D158" s="140" t="s">
        <v>525</v>
      </c>
      <c r="E158" s="140" t="s">
        <v>776</v>
      </c>
      <c r="F158" s="76" t="s">
        <v>67</v>
      </c>
      <c r="G158" s="76" t="s">
        <v>67</v>
      </c>
      <c r="H158" s="76" t="s">
        <v>160</v>
      </c>
      <c r="I158" s="76" t="s">
        <v>160</v>
      </c>
      <c r="J158" s="37" t="s">
        <v>526</v>
      </c>
      <c r="K158" s="37" t="s">
        <v>147</v>
      </c>
      <c r="L158" s="139" t="s">
        <v>69</v>
      </c>
      <c r="M158" s="37" t="s">
        <v>69</v>
      </c>
      <c r="N158" s="37">
        <v>352</v>
      </c>
      <c r="O158" s="37">
        <v>0</v>
      </c>
      <c r="P158" s="37">
        <f>ProgrammeData[[#This Row],[Qualification Hours]]+ProgrammeData[[#This Row],[Non-Qualification Hours]]</f>
        <v>352</v>
      </c>
      <c r="Q15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2</v>
      </c>
      <c r="R158" s="142">
        <f>ROUND(IF(ProgrammeData[[#This Row],[Funding Band]]="Band 1",ProgrammeData[[#This Row],[Total Hours]]/600,1),7)</f>
        <v>1</v>
      </c>
      <c r="S158" s="76">
        <f>IF(ProgrammeData[[#This Row],[Funding Band]]="Band 5",600,IF(ProgrammeData[[#This Row],[Funding Band]]="Band 4a",495,IF(ProgrammeData[[#This Row],[Funding Band]]="Band 4b",495,IF(ProgrammeData[[#This Row],[Funding Band]]="Band 3",405,IF(ProgrammeData[[#This Row],[Funding Band]]="Band 2",320,ProgrammeData[[#This Row],[Total Hours]])))))</f>
        <v>320</v>
      </c>
      <c r="T158" s="139" t="s">
        <v>356</v>
      </c>
      <c r="U158" s="139">
        <v>14.1</v>
      </c>
      <c r="V158" s="139" t="s">
        <v>777</v>
      </c>
      <c r="W158" s="76" t="s">
        <v>160</v>
      </c>
      <c r="X158" s="37" t="s">
        <v>536</v>
      </c>
      <c r="Y15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58" s="139">
        <f>ProgrammeData[[#This Row],[Weighting Multiplier]]*ProgrammeData[[#This Row],[Cost Weighting Factor Value]]</f>
        <v>320</v>
      </c>
      <c r="AA158" s="143">
        <v>1</v>
      </c>
      <c r="AB158" s="144">
        <f>ProgrammeData[[#This Row],[Weighting Multiplier]]*ProgrammeData[[#This Row],[Uplift Factor]]</f>
        <v>320</v>
      </c>
      <c r="AC158" s="37">
        <v>1</v>
      </c>
      <c r="AD158" s="37">
        <v>1</v>
      </c>
      <c r="AE158" s="37">
        <f>ProgrammeData[[#This Row],[English Instance]]+ProgrammeData[[#This Row],[Maths Instance]]</f>
        <v>2</v>
      </c>
      <c r="AF158" s="145" t="s">
        <v>528</v>
      </c>
      <c r="AG158" s="145" t="s">
        <v>528</v>
      </c>
      <c r="AH158" s="145" t="s">
        <v>529</v>
      </c>
      <c r="AI158" s="145" t="s">
        <v>528</v>
      </c>
      <c r="AJ158" s="145" t="s">
        <v>528</v>
      </c>
      <c r="AK158" s="145" t="s">
        <v>529</v>
      </c>
      <c r="AL158" s="139" t="s">
        <v>542</v>
      </c>
      <c r="AM158" s="139" t="s">
        <v>542</v>
      </c>
      <c r="AN158" s="139" t="s">
        <v>160</v>
      </c>
      <c r="AO158" s="139" t="s">
        <v>531</v>
      </c>
      <c r="AP158" s="146" t="s">
        <v>525</v>
      </c>
      <c r="AQ158" s="139" t="s">
        <v>525</v>
      </c>
      <c r="AR158" s="147" t="s">
        <v>525</v>
      </c>
      <c r="AS158"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58" s="149" t="s">
        <v>160</v>
      </c>
      <c r="AU158" s="37" t="s">
        <v>67</v>
      </c>
      <c r="AV158" s="139" t="s">
        <v>67</v>
      </c>
      <c r="AW158" s="150" t="s">
        <v>534</v>
      </c>
      <c r="AX158" s="139" t="s">
        <v>67</v>
      </c>
      <c r="AY158" s="241" t="str">
        <f>IF(ISNONTEXT(VLOOKUP(ProgrammeData[[#This Row],[Student Reference]],Comments!$B$7:$C$5995,2,0)),"",VLOOKUP(ProgrammeData[[#This Row],[Student Reference]],Comments!$B$7:$C$5995,2,0))</f>
        <v/>
      </c>
    </row>
    <row r="159" spans="1:51" x14ac:dyDescent="0.4">
      <c r="A159" s="76" t="s">
        <v>930</v>
      </c>
      <c r="B159" s="77">
        <v>18</v>
      </c>
      <c r="C159" s="139" t="s">
        <v>775</v>
      </c>
      <c r="D159" s="140" t="s">
        <v>548</v>
      </c>
      <c r="E159" s="140" t="s">
        <v>776</v>
      </c>
      <c r="F159" s="76" t="s">
        <v>67</v>
      </c>
      <c r="G159" s="76" t="s">
        <v>67</v>
      </c>
      <c r="H159" s="76" t="s">
        <v>67</v>
      </c>
      <c r="I159" s="76" t="s">
        <v>160</v>
      </c>
      <c r="J159" s="37" t="s">
        <v>526</v>
      </c>
      <c r="K159" s="37" t="s">
        <v>143</v>
      </c>
      <c r="L159" s="139" t="s">
        <v>69</v>
      </c>
      <c r="M159" s="37" t="s">
        <v>69</v>
      </c>
      <c r="N159" s="37">
        <v>347</v>
      </c>
      <c r="O159" s="37">
        <v>259</v>
      </c>
      <c r="P159" s="37">
        <f>ProgrammeData[[#This Row],[Qualification Hours]]+ProgrammeData[[#This Row],[Non-Qualification Hours]]</f>
        <v>606</v>
      </c>
      <c r="Q15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59" s="142">
        <f>ROUND(IF(ProgrammeData[[#This Row],[Funding Band]]="Band 1",ProgrammeData[[#This Row],[Total Hours]]/600,1),7)</f>
        <v>1</v>
      </c>
      <c r="S159" s="76">
        <f>IF(ProgrammeData[[#This Row],[Funding Band]]="Band 5",600,IF(ProgrammeData[[#This Row],[Funding Band]]="Band 4a",495,IF(ProgrammeData[[#This Row],[Funding Band]]="Band 4b",495,IF(ProgrammeData[[#This Row],[Funding Band]]="Band 3",405,IF(ProgrammeData[[#This Row],[Funding Band]]="Band 2",320,ProgrammeData[[#This Row],[Total Hours]])))))</f>
        <v>495</v>
      </c>
      <c r="T159" s="139" t="s">
        <v>217</v>
      </c>
      <c r="U159" s="139">
        <v>3.3</v>
      </c>
      <c r="V159" s="139" t="s">
        <v>777</v>
      </c>
      <c r="W159" s="76" t="s">
        <v>160</v>
      </c>
      <c r="X159" s="37" t="s">
        <v>540</v>
      </c>
      <c r="Y15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59" s="139">
        <f>ProgrammeData[[#This Row],[Weighting Multiplier]]*ProgrammeData[[#This Row],[Cost Weighting Factor Value]]</f>
        <v>866.25</v>
      </c>
      <c r="AA159" s="143">
        <v>1.1457999999999999</v>
      </c>
      <c r="AB159" s="144">
        <f>ProgrammeData[[#This Row],[Weighting Multiplier]]*ProgrammeData[[#This Row],[Uplift Factor]]</f>
        <v>567.17099999999994</v>
      </c>
      <c r="AC159" s="37">
        <v>1</v>
      </c>
      <c r="AD159" s="37">
        <v>1</v>
      </c>
      <c r="AE159" s="37">
        <f>ProgrammeData[[#This Row],[English Instance]]+ProgrammeData[[#This Row],[Maths Instance]]</f>
        <v>2</v>
      </c>
      <c r="AF159" s="145" t="s">
        <v>528</v>
      </c>
      <c r="AG159" s="145" t="s">
        <v>528</v>
      </c>
      <c r="AH159" s="145" t="s">
        <v>538</v>
      </c>
      <c r="AI159" s="145" t="s">
        <v>528</v>
      </c>
      <c r="AJ159" s="145" t="s">
        <v>528</v>
      </c>
      <c r="AK159" s="145" t="s">
        <v>538</v>
      </c>
      <c r="AL159" s="139" t="s">
        <v>543</v>
      </c>
      <c r="AM159" s="139" t="s">
        <v>530</v>
      </c>
      <c r="AN159" s="139" t="s">
        <v>160</v>
      </c>
      <c r="AO159" s="139">
        <v>0.8</v>
      </c>
      <c r="AP159" s="146">
        <v>0</v>
      </c>
      <c r="AQ159" s="139" t="s">
        <v>554</v>
      </c>
      <c r="AR159" s="147" t="s">
        <v>554</v>
      </c>
      <c r="AS159"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59" s="149" t="s">
        <v>160</v>
      </c>
      <c r="AU159" s="37" t="s">
        <v>160</v>
      </c>
      <c r="AV159" s="139" t="s">
        <v>160</v>
      </c>
      <c r="AW159" s="150">
        <v>1</v>
      </c>
      <c r="AX159" s="139" t="s">
        <v>67</v>
      </c>
      <c r="AY159" s="241" t="str">
        <f>IF(ISNONTEXT(VLOOKUP(ProgrammeData[[#This Row],[Student Reference]],Comments!$B$7:$C$5995,2,0)),"",VLOOKUP(ProgrammeData[[#This Row],[Student Reference]],Comments!$B$7:$C$5995,2,0))</f>
        <v/>
      </c>
    </row>
    <row r="160" spans="1:51" x14ac:dyDescent="0.4">
      <c r="A160" s="76" t="s">
        <v>931</v>
      </c>
      <c r="B160" s="77">
        <v>18</v>
      </c>
      <c r="C160" s="139" t="s">
        <v>775</v>
      </c>
      <c r="D160" s="140" t="s">
        <v>525</v>
      </c>
      <c r="E160" s="140" t="s">
        <v>776</v>
      </c>
      <c r="F160" s="76" t="s">
        <v>160</v>
      </c>
      <c r="G160" s="76" t="s">
        <v>67</v>
      </c>
      <c r="H160" s="76" t="s">
        <v>67</v>
      </c>
      <c r="I160" s="76" t="s">
        <v>160</v>
      </c>
      <c r="J160" s="37" t="s">
        <v>526</v>
      </c>
      <c r="K160" s="37" t="s">
        <v>90</v>
      </c>
      <c r="L160" s="139" t="s">
        <v>124</v>
      </c>
      <c r="M160" s="37" t="s">
        <v>124</v>
      </c>
      <c r="N160" s="37">
        <v>527</v>
      </c>
      <c r="O160" s="37">
        <v>100</v>
      </c>
      <c r="P160" s="37">
        <f>ProgrammeData[[#This Row],[Qualification Hours]]+ProgrammeData[[#This Row],[Non-Qualification Hours]]</f>
        <v>627</v>
      </c>
      <c r="Q16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60" s="142">
        <f>ROUND(IF(ProgrammeData[[#This Row],[Funding Band]]="Band 1",ProgrammeData[[#This Row],[Total Hours]]/600,1),7)</f>
        <v>1</v>
      </c>
      <c r="S160" s="76">
        <f>IF(ProgrammeData[[#This Row],[Funding Band]]="Band 5",600,IF(ProgrammeData[[#This Row],[Funding Band]]="Band 4a",495,IF(ProgrammeData[[#This Row],[Funding Band]]="Band 4b",495,IF(ProgrammeData[[#This Row],[Funding Band]]="Band 3",405,IF(ProgrammeData[[#This Row],[Funding Band]]="Band 2",320,ProgrammeData[[#This Row],[Total Hours]])))))</f>
        <v>495</v>
      </c>
      <c r="T160" s="139" t="s">
        <v>417</v>
      </c>
      <c r="U160" s="139">
        <v>8.1</v>
      </c>
      <c r="V160" s="139" t="s">
        <v>777</v>
      </c>
      <c r="W160" s="76" t="s">
        <v>160</v>
      </c>
      <c r="X160" s="37" t="s">
        <v>536</v>
      </c>
      <c r="Y16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60" s="139">
        <f>ProgrammeData[[#This Row],[Weighting Multiplier]]*ProgrammeData[[#This Row],[Cost Weighting Factor Value]]</f>
        <v>495</v>
      </c>
      <c r="AA160" s="143">
        <v>1</v>
      </c>
      <c r="AB160" s="144">
        <f>ProgrammeData[[#This Row],[Weighting Multiplier]]*ProgrammeData[[#This Row],[Uplift Factor]]</f>
        <v>495</v>
      </c>
      <c r="AC160" s="37">
        <v>0</v>
      </c>
      <c r="AD160" s="37">
        <v>0</v>
      </c>
      <c r="AE160" s="37">
        <f>ProgrammeData[[#This Row],[English Instance]]+ProgrammeData[[#This Row],[Maths Instance]]</f>
        <v>0</v>
      </c>
      <c r="AF160" s="145">
        <v>0</v>
      </c>
      <c r="AG160" s="145">
        <v>0</v>
      </c>
      <c r="AH160" s="145">
        <v>0</v>
      </c>
      <c r="AI160" s="145" t="s">
        <v>528</v>
      </c>
      <c r="AJ160" s="145" t="s">
        <v>528</v>
      </c>
      <c r="AK160" s="145" t="s">
        <v>529</v>
      </c>
      <c r="AL160" s="139" t="s">
        <v>533</v>
      </c>
      <c r="AM160" s="139" t="s">
        <v>533</v>
      </c>
      <c r="AN160" s="139" t="s">
        <v>160</v>
      </c>
      <c r="AO160" s="139" t="s">
        <v>531</v>
      </c>
      <c r="AP160" s="146" t="s">
        <v>550</v>
      </c>
      <c r="AQ160" s="139" t="s">
        <v>550</v>
      </c>
      <c r="AR160" s="147" t="s">
        <v>550</v>
      </c>
      <c r="AS160"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60" s="149" t="s">
        <v>160</v>
      </c>
      <c r="AU160" s="37" t="s">
        <v>67</v>
      </c>
      <c r="AV160" s="139" t="s">
        <v>67</v>
      </c>
      <c r="AW160" s="150" t="s">
        <v>534</v>
      </c>
      <c r="AX160" s="139" t="s">
        <v>67</v>
      </c>
      <c r="AY160" s="241" t="str">
        <f>IF(ISNONTEXT(VLOOKUP(ProgrammeData[[#This Row],[Student Reference]],Comments!$B$7:$C$5995,2,0)),"",VLOOKUP(ProgrammeData[[#This Row],[Student Reference]],Comments!$B$7:$C$5995,2,0))</f>
        <v/>
      </c>
    </row>
    <row r="161" spans="1:51" x14ac:dyDescent="0.4">
      <c r="A161" s="76" t="s">
        <v>932</v>
      </c>
      <c r="B161" s="77">
        <v>18</v>
      </c>
      <c r="C161" s="139" t="s">
        <v>775</v>
      </c>
      <c r="D161" s="140" t="s">
        <v>537</v>
      </c>
      <c r="E161" s="140" t="s">
        <v>776</v>
      </c>
      <c r="F161" s="76" t="s">
        <v>160</v>
      </c>
      <c r="G161" s="76" t="s">
        <v>67</v>
      </c>
      <c r="H161" s="76" t="s">
        <v>160</v>
      </c>
      <c r="I161" s="76" t="s">
        <v>160</v>
      </c>
      <c r="J161" s="37" t="s">
        <v>526</v>
      </c>
      <c r="K161" s="37" t="s">
        <v>90</v>
      </c>
      <c r="L161" s="139" t="s">
        <v>69</v>
      </c>
      <c r="M161" s="37" t="s">
        <v>69</v>
      </c>
      <c r="N161" s="37">
        <v>553</v>
      </c>
      <c r="O161" s="37">
        <v>132</v>
      </c>
      <c r="P161" s="37">
        <f>ProgrammeData[[#This Row],[Qualification Hours]]+ProgrammeData[[#This Row],[Non-Qualification Hours]]</f>
        <v>685</v>
      </c>
      <c r="Q16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61" s="142">
        <f>ROUND(IF(ProgrammeData[[#This Row],[Funding Band]]="Band 1",ProgrammeData[[#This Row],[Total Hours]]/600,1),7)</f>
        <v>1</v>
      </c>
      <c r="S161" s="76">
        <f>IF(ProgrammeData[[#This Row],[Funding Band]]="Band 5",600,IF(ProgrammeData[[#This Row],[Funding Band]]="Band 4a",495,IF(ProgrammeData[[#This Row],[Funding Band]]="Band 4b",495,IF(ProgrammeData[[#This Row],[Funding Band]]="Band 3",405,IF(ProgrammeData[[#This Row],[Funding Band]]="Band 2",320,ProgrammeData[[#This Row],[Total Hours]])))))</f>
        <v>600</v>
      </c>
      <c r="T161" s="139" t="s">
        <v>174</v>
      </c>
      <c r="U161" s="139">
        <v>3.3</v>
      </c>
      <c r="V161" s="139" t="s">
        <v>777</v>
      </c>
      <c r="W161" s="76" t="s">
        <v>160</v>
      </c>
      <c r="X161" s="37" t="s">
        <v>540</v>
      </c>
      <c r="Y16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61" s="139">
        <f>ProgrammeData[[#This Row],[Weighting Multiplier]]*ProgrammeData[[#This Row],[Cost Weighting Factor Value]]</f>
        <v>1050</v>
      </c>
      <c r="AA161" s="143">
        <v>1</v>
      </c>
      <c r="AB161" s="144">
        <f>ProgrammeData[[#This Row],[Weighting Multiplier]]*ProgrammeData[[#This Row],[Uplift Factor]]</f>
        <v>600</v>
      </c>
      <c r="AC161" s="37">
        <v>0</v>
      </c>
      <c r="AD161" s="37">
        <v>0</v>
      </c>
      <c r="AE161" s="37">
        <f>ProgrammeData[[#This Row],[English Instance]]+ProgrammeData[[#This Row],[Maths Instance]]</f>
        <v>0</v>
      </c>
      <c r="AF161" s="145">
        <v>0</v>
      </c>
      <c r="AG161" s="145">
        <v>0</v>
      </c>
      <c r="AH161" s="145">
        <v>0</v>
      </c>
      <c r="AI161" s="145" t="s">
        <v>528</v>
      </c>
      <c r="AJ161" s="145" t="s">
        <v>528</v>
      </c>
      <c r="AK161" s="145" t="s">
        <v>529</v>
      </c>
      <c r="AL161" s="139" t="s">
        <v>533</v>
      </c>
      <c r="AM161" s="139" t="s">
        <v>533</v>
      </c>
      <c r="AN161" s="139" t="s">
        <v>160</v>
      </c>
      <c r="AO161" s="139" t="s">
        <v>531</v>
      </c>
      <c r="AP161" s="146" t="s">
        <v>550</v>
      </c>
      <c r="AQ161" s="139" t="s">
        <v>550</v>
      </c>
      <c r="AR161" s="147" t="s">
        <v>550</v>
      </c>
      <c r="AS161"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61" s="149" t="s">
        <v>160</v>
      </c>
      <c r="AU161" s="37" t="s">
        <v>67</v>
      </c>
      <c r="AV161" s="139" t="s">
        <v>160</v>
      </c>
      <c r="AW161" s="150">
        <v>1</v>
      </c>
      <c r="AX161" s="139" t="s">
        <v>67</v>
      </c>
      <c r="AY161" s="241" t="str">
        <f>IF(ISNONTEXT(VLOOKUP(ProgrammeData[[#This Row],[Student Reference]],Comments!$B$7:$C$5995,2,0)),"",VLOOKUP(ProgrammeData[[#This Row],[Student Reference]],Comments!$B$7:$C$5995,2,0))</f>
        <v/>
      </c>
    </row>
    <row r="162" spans="1:51" x14ac:dyDescent="0.4">
      <c r="A162" s="76" t="s">
        <v>933</v>
      </c>
      <c r="B162" s="77">
        <v>17</v>
      </c>
      <c r="C162" s="139" t="s">
        <v>775</v>
      </c>
      <c r="D162" s="140" t="s">
        <v>525</v>
      </c>
      <c r="E162" s="140" t="s">
        <v>776</v>
      </c>
      <c r="F162" s="76" t="s">
        <v>67</v>
      </c>
      <c r="G162" s="76" t="s">
        <v>67</v>
      </c>
      <c r="H162" s="76" t="s">
        <v>67</v>
      </c>
      <c r="I162" s="76" t="s">
        <v>67</v>
      </c>
      <c r="J162" s="37" t="s">
        <v>526</v>
      </c>
      <c r="K162" s="37" t="s">
        <v>272</v>
      </c>
      <c r="L162" s="139" t="s">
        <v>442</v>
      </c>
      <c r="M162" s="37" t="s">
        <v>424</v>
      </c>
      <c r="N162" s="37">
        <v>364</v>
      </c>
      <c r="O162" s="37">
        <v>87</v>
      </c>
      <c r="P162" s="37">
        <f>ProgrammeData[[#This Row],[Qualification Hours]]+ProgrammeData[[#This Row],[Non-Qualification Hours]]</f>
        <v>451</v>
      </c>
      <c r="Q16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4b</v>
      </c>
      <c r="R162" s="142">
        <f>ROUND(IF(ProgrammeData[[#This Row],[Funding Band]]="Band 1",ProgrammeData[[#This Row],[Total Hours]]/600,1),7)</f>
        <v>1</v>
      </c>
      <c r="S162" s="76">
        <f>IF(ProgrammeData[[#This Row],[Funding Band]]="Band 5",600,IF(ProgrammeData[[#This Row],[Funding Band]]="Band 4a",495,IF(ProgrammeData[[#This Row],[Funding Band]]="Band 4b",495,IF(ProgrammeData[[#This Row],[Funding Band]]="Band 3",405,IF(ProgrammeData[[#This Row],[Funding Band]]="Band 2",320,ProgrammeData[[#This Row],[Total Hours]])))))</f>
        <v>495</v>
      </c>
      <c r="T162" s="139" t="s">
        <v>340</v>
      </c>
      <c r="U162" s="139">
        <v>14.2</v>
      </c>
      <c r="V162" s="139" t="s">
        <v>777</v>
      </c>
      <c r="W162" s="76" t="s">
        <v>160</v>
      </c>
      <c r="X162" s="37" t="s">
        <v>532</v>
      </c>
      <c r="Y16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62" s="139">
        <f>ProgrammeData[[#This Row],[Weighting Multiplier]]*ProgrammeData[[#This Row],[Cost Weighting Factor Value]]</f>
        <v>594</v>
      </c>
      <c r="AA162" s="143">
        <v>1</v>
      </c>
      <c r="AB162" s="144">
        <f>ProgrammeData[[#This Row],[Weighting Multiplier]]*ProgrammeData[[#This Row],[Uplift Factor]]</f>
        <v>495</v>
      </c>
      <c r="AC162" s="37">
        <v>0</v>
      </c>
      <c r="AD162" s="37">
        <v>0</v>
      </c>
      <c r="AE162" s="37">
        <f>ProgrammeData[[#This Row],[English Instance]]+ProgrammeData[[#This Row],[Maths Instance]]</f>
        <v>0</v>
      </c>
      <c r="AF162" s="145" t="s">
        <v>528</v>
      </c>
      <c r="AG162" s="145" t="s">
        <v>528</v>
      </c>
      <c r="AH162" s="145" t="s">
        <v>529</v>
      </c>
      <c r="AI162" s="145" t="s">
        <v>528</v>
      </c>
      <c r="AJ162" s="145" t="s">
        <v>528</v>
      </c>
      <c r="AK162" s="145" t="s">
        <v>529</v>
      </c>
      <c r="AL162" s="139" t="s">
        <v>530</v>
      </c>
      <c r="AM162" s="139" t="s">
        <v>530</v>
      </c>
      <c r="AN162" s="139" t="s">
        <v>160</v>
      </c>
      <c r="AO162" s="139" t="s">
        <v>531</v>
      </c>
      <c r="AP162" s="146" t="s">
        <v>525</v>
      </c>
      <c r="AQ162" s="139" t="s">
        <v>554</v>
      </c>
      <c r="AR162" s="147" t="s">
        <v>525</v>
      </c>
      <c r="AS162"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62" s="149" t="s">
        <v>160</v>
      </c>
      <c r="AU162" s="37" t="s">
        <v>67</v>
      </c>
      <c r="AV162" s="139" t="s">
        <v>67</v>
      </c>
      <c r="AW162" s="150" t="s">
        <v>534</v>
      </c>
      <c r="AX162" s="139" t="s">
        <v>67</v>
      </c>
      <c r="AY162" s="241" t="str">
        <f>IF(ISNONTEXT(VLOOKUP(ProgrammeData[[#This Row],[Student Reference]],Comments!$B$7:$C$5995,2,0)),"",VLOOKUP(ProgrammeData[[#This Row],[Student Reference]],Comments!$B$7:$C$5995,2,0))</f>
        <v/>
      </c>
    </row>
    <row r="163" spans="1:51" x14ac:dyDescent="0.4">
      <c r="A163" s="76" t="s">
        <v>934</v>
      </c>
      <c r="B163" s="77">
        <v>17</v>
      </c>
      <c r="C163" s="139" t="s">
        <v>775</v>
      </c>
      <c r="D163" s="140" t="s">
        <v>537</v>
      </c>
      <c r="E163" s="140" t="s">
        <v>776</v>
      </c>
      <c r="F163" s="76" t="s">
        <v>67</v>
      </c>
      <c r="G163" s="76" t="s">
        <v>67</v>
      </c>
      <c r="H163" s="76" t="s">
        <v>67</v>
      </c>
      <c r="I163" s="76" t="s">
        <v>67</v>
      </c>
      <c r="J163" s="37" t="s">
        <v>526</v>
      </c>
      <c r="K163" s="37" t="s">
        <v>90</v>
      </c>
      <c r="L163" s="139" t="s">
        <v>69</v>
      </c>
      <c r="M163" s="37" t="s">
        <v>157</v>
      </c>
      <c r="N163" s="37">
        <v>470</v>
      </c>
      <c r="O163" s="37">
        <v>134</v>
      </c>
      <c r="P163" s="37">
        <f>ProgrammeData[[#This Row],[Qualification Hours]]+ProgrammeData[[#This Row],[Non-Qualification Hours]]</f>
        <v>604</v>
      </c>
      <c r="Q163"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63" s="142">
        <f>ROUND(IF(ProgrammeData[[#This Row],[Funding Band]]="Band 1",ProgrammeData[[#This Row],[Total Hours]]/600,1),7)</f>
        <v>1</v>
      </c>
      <c r="S163" s="76">
        <f>IF(ProgrammeData[[#This Row],[Funding Band]]="Band 5",600,IF(ProgrammeData[[#This Row],[Funding Band]]="Band 4a",495,IF(ProgrammeData[[#This Row],[Funding Band]]="Band 4b",495,IF(ProgrammeData[[#This Row],[Funding Band]]="Band 3",405,IF(ProgrammeData[[#This Row],[Funding Band]]="Band 2",320,ProgrammeData[[#This Row],[Total Hours]])))))</f>
        <v>600</v>
      </c>
      <c r="T163" s="139" t="s">
        <v>447</v>
      </c>
      <c r="U163" s="139">
        <v>14.2</v>
      </c>
      <c r="V163" s="139" t="s">
        <v>777</v>
      </c>
      <c r="W163" s="76" t="s">
        <v>67</v>
      </c>
      <c r="X163" s="37" t="s">
        <v>536</v>
      </c>
      <c r="Y163"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63" s="139">
        <f>ProgrammeData[[#This Row],[Weighting Multiplier]]*ProgrammeData[[#This Row],[Cost Weighting Factor Value]]</f>
        <v>600</v>
      </c>
      <c r="AA163" s="143">
        <v>1</v>
      </c>
      <c r="AB163" s="144">
        <f>ProgrammeData[[#This Row],[Weighting Multiplier]]*ProgrammeData[[#This Row],[Uplift Factor]]</f>
        <v>600</v>
      </c>
      <c r="AC163" s="37">
        <v>1</v>
      </c>
      <c r="AD163" s="37">
        <v>1</v>
      </c>
      <c r="AE163" s="37">
        <f>ProgrammeData[[#This Row],[English Instance]]+ProgrammeData[[#This Row],[Maths Instance]]</f>
        <v>2</v>
      </c>
      <c r="AF163" s="145" t="s">
        <v>528</v>
      </c>
      <c r="AG163" s="145" t="s">
        <v>528</v>
      </c>
      <c r="AH163" s="145" t="s">
        <v>529</v>
      </c>
      <c r="AI163" s="145" t="s">
        <v>528</v>
      </c>
      <c r="AJ163" s="145" t="s">
        <v>528</v>
      </c>
      <c r="AK163" s="145" t="s">
        <v>529</v>
      </c>
      <c r="AL163" s="139" t="s">
        <v>546</v>
      </c>
      <c r="AM163" s="139" t="s">
        <v>546</v>
      </c>
      <c r="AN163" s="139" t="s">
        <v>67</v>
      </c>
      <c r="AO163" s="139" t="s">
        <v>531</v>
      </c>
      <c r="AP163" s="146">
        <v>0</v>
      </c>
      <c r="AQ163" s="139">
        <v>0.16700000000000001</v>
      </c>
      <c r="AR163" s="147" t="s">
        <v>67</v>
      </c>
      <c r="AS163"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0.16700000000000001</v>
      </c>
      <c r="AT163" s="149" t="s">
        <v>160</v>
      </c>
      <c r="AU163" s="37" t="s">
        <v>67</v>
      </c>
      <c r="AV163" s="139" t="s">
        <v>67</v>
      </c>
      <c r="AW163" s="150" t="s">
        <v>534</v>
      </c>
      <c r="AX163" s="139" t="s">
        <v>67</v>
      </c>
      <c r="AY163" s="241" t="str">
        <f>IF(ISNONTEXT(VLOOKUP(ProgrammeData[[#This Row],[Student Reference]],Comments!$B$7:$C$5995,2,0)),"",VLOOKUP(ProgrammeData[[#This Row],[Student Reference]],Comments!$B$7:$C$5995,2,0))</f>
        <v/>
      </c>
    </row>
    <row r="164" spans="1:51" x14ac:dyDescent="0.4">
      <c r="A164" s="76" t="s">
        <v>935</v>
      </c>
      <c r="B164" s="77">
        <v>19</v>
      </c>
      <c r="C164" s="139" t="s">
        <v>775</v>
      </c>
      <c r="D164" s="140" t="s">
        <v>547</v>
      </c>
      <c r="E164" s="140" t="s">
        <v>776</v>
      </c>
      <c r="F164" s="76" t="s">
        <v>67</v>
      </c>
      <c r="G164" s="76" t="s">
        <v>67</v>
      </c>
      <c r="H164" s="76" t="s">
        <v>67</v>
      </c>
      <c r="I164" s="76" t="s">
        <v>67</v>
      </c>
      <c r="J164" s="37" t="s">
        <v>526</v>
      </c>
      <c r="K164" s="37" t="s">
        <v>387</v>
      </c>
      <c r="L164" s="139" t="s">
        <v>388</v>
      </c>
      <c r="M164" s="37" t="s">
        <v>209</v>
      </c>
      <c r="N164" s="37">
        <v>222</v>
      </c>
      <c r="O164" s="37">
        <v>108</v>
      </c>
      <c r="P164" s="37">
        <f>ProgrammeData[[#This Row],[Qualification Hours]]+ProgrammeData[[#This Row],[Non-Qualification Hours]]</f>
        <v>330</v>
      </c>
      <c r="Q164"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2</v>
      </c>
      <c r="R164" s="142">
        <f>ROUND(IF(ProgrammeData[[#This Row],[Funding Band]]="Band 1",ProgrammeData[[#This Row],[Total Hours]]/600,1),7)</f>
        <v>1</v>
      </c>
      <c r="S164" s="76">
        <f>IF(ProgrammeData[[#This Row],[Funding Band]]="Band 5",600,IF(ProgrammeData[[#This Row],[Funding Band]]="Band 4a",495,IF(ProgrammeData[[#This Row],[Funding Band]]="Band 4b",495,IF(ProgrammeData[[#This Row],[Funding Band]]="Band 3",405,IF(ProgrammeData[[#This Row],[Funding Band]]="Band 2",320,ProgrammeData[[#This Row],[Total Hours]])))))</f>
        <v>320</v>
      </c>
      <c r="T164" s="139" t="s">
        <v>385</v>
      </c>
      <c r="U164" s="139">
        <v>9.3000000000000007</v>
      </c>
      <c r="V164" s="139" t="s">
        <v>777</v>
      </c>
      <c r="W164" s="76" t="s">
        <v>67</v>
      </c>
      <c r="X164" s="37" t="s">
        <v>536</v>
      </c>
      <c r="Y164"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64" s="139">
        <f>ProgrammeData[[#This Row],[Weighting Multiplier]]*ProgrammeData[[#This Row],[Cost Weighting Factor Value]]</f>
        <v>320</v>
      </c>
      <c r="AA164" s="143">
        <v>1.1093</v>
      </c>
      <c r="AB164" s="144">
        <f>ProgrammeData[[#This Row],[Weighting Multiplier]]*ProgrammeData[[#This Row],[Uplift Factor]]</f>
        <v>354.976</v>
      </c>
      <c r="AC164" s="37">
        <v>0</v>
      </c>
      <c r="AD164" s="37">
        <v>0</v>
      </c>
      <c r="AE164" s="37">
        <f>ProgrammeData[[#This Row],[English Instance]]+ProgrammeData[[#This Row],[Maths Instance]]</f>
        <v>0</v>
      </c>
      <c r="AF164" s="145" t="s">
        <v>528</v>
      </c>
      <c r="AG164" s="145" t="s">
        <v>528</v>
      </c>
      <c r="AH164" s="145" t="s">
        <v>538</v>
      </c>
      <c r="AI164" s="145" t="s">
        <v>528</v>
      </c>
      <c r="AJ164" s="145" t="s">
        <v>528</v>
      </c>
      <c r="AK164" s="145" t="s">
        <v>538</v>
      </c>
      <c r="AL164" s="139" t="s">
        <v>533</v>
      </c>
      <c r="AM164" s="139" t="s">
        <v>533</v>
      </c>
      <c r="AN164" s="139" t="s">
        <v>541</v>
      </c>
      <c r="AO164" s="139">
        <v>0.6</v>
      </c>
      <c r="AP164" s="146">
        <v>0</v>
      </c>
      <c r="AQ164" s="139">
        <v>0.33300000000000002</v>
      </c>
      <c r="AR164" s="147" t="s">
        <v>67</v>
      </c>
      <c r="AS164"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0.33300000000000002</v>
      </c>
      <c r="AT164" s="149" t="s">
        <v>160</v>
      </c>
      <c r="AU164" s="37" t="s">
        <v>67</v>
      </c>
      <c r="AV164" s="139" t="s">
        <v>67</v>
      </c>
      <c r="AW164" s="150" t="s">
        <v>534</v>
      </c>
      <c r="AX164" s="139" t="s">
        <v>67</v>
      </c>
      <c r="AY164" s="241" t="str">
        <f>IF(ISNONTEXT(VLOOKUP(ProgrammeData[[#This Row],[Student Reference]],Comments!$B$7:$C$5995,2,0)),"",VLOOKUP(ProgrammeData[[#This Row],[Student Reference]],Comments!$B$7:$C$5995,2,0))</f>
        <v/>
      </c>
    </row>
    <row r="165" spans="1:51" x14ac:dyDescent="0.4">
      <c r="A165" s="76" t="s">
        <v>936</v>
      </c>
      <c r="B165" s="77">
        <v>18</v>
      </c>
      <c r="C165" s="139" t="s">
        <v>775</v>
      </c>
      <c r="D165" s="140" t="s">
        <v>551</v>
      </c>
      <c r="E165" s="140" t="s">
        <v>776</v>
      </c>
      <c r="F165" s="76" t="s">
        <v>67</v>
      </c>
      <c r="G165" s="76" t="s">
        <v>67</v>
      </c>
      <c r="H165" s="76" t="s">
        <v>67</v>
      </c>
      <c r="I165" s="76" t="s">
        <v>160</v>
      </c>
      <c r="J165" s="37" t="s">
        <v>526</v>
      </c>
      <c r="K165" s="37" t="s">
        <v>441</v>
      </c>
      <c r="L165" s="139" t="s">
        <v>166</v>
      </c>
      <c r="M165" s="37" t="s">
        <v>166</v>
      </c>
      <c r="N165" s="37">
        <v>358</v>
      </c>
      <c r="O165" s="37">
        <v>87</v>
      </c>
      <c r="P165" s="37">
        <f>ProgrammeData[[#This Row],[Qualification Hours]]+ProgrammeData[[#This Row],[Non-Qualification Hours]]</f>
        <v>445</v>
      </c>
      <c r="Q165"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3</v>
      </c>
      <c r="R165" s="142">
        <f>ROUND(IF(ProgrammeData[[#This Row],[Funding Band]]="Band 1",ProgrammeData[[#This Row],[Total Hours]]/600,1),7)</f>
        <v>1</v>
      </c>
      <c r="S165" s="76">
        <f>IF(ProgrammeData[[#This Row],[Funding Band]]="Band 5",600,IF(ProgrammeData[[#This Row],[Funding Band]]="Band 4a",495,IF(ProgrammeData[[#This Row],[Funding Band]]="Band 4b",495,IF(ProgrammeData[[#This Row],[Funding Band]]="Band 3",405,IF(ProgrammeData[[#This Row],[Funding Band]]="Band 2",320,ProgrammeData[[#This Row],[Total Hours]])))))</f>
        <v>405</v>
      </c>
      <c r="T165" s="139" t="s">
        <v>451</v>
      </c>
      <c r="U165" s="139">
        <v>14.2</v>
      </c>
      <c r="V165" s="139" t="s">
        <v>777</v>
      </c>
      <c r="W165" s="76" t="s">
        <v>160</v>
      </c>
      <c r="X165" s="37" t="s">
        <v>532</v>
      </c>
      <c r="Y165"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65" s="139">
        <f>ProgrammeData[[#This Row],[Weighting Multiplier]]*ProgrammeData[[#This Row],[Cost Weighting Factor Value]]</f>
        <v>486</v>
      </c>
      <c r="AA165" s="143">
        <v>1.1538999999999999</v>
      </c>
      <c r="AB165" s="144">
        <f>ProgrammeData[[#This Row],[Weighting Multiplier]]*ProgrammeData[[#This Row],[Uplift Factor]]</f>
        <v>467.3295</v>
      </c>
      <c r="AC165" s="37">
        <v>0</v>
      </c>
      <c r="AD165" s="37">
        <v>0</v>
      </c>
      <c r="AE165" s="37">
        <f>ProgrammeData[[#This Row],[English Instance]]+ProgrammeData[[#This Row],[Maths Instance]]</f>
        <v>0</v>
      </c>
      <c r="AF165" s="145" t="s">
        <v>528</v>
      </c>
      <c r="AG165" s="145" t="s">
        <v>528</v>
      </c>
      <c r="AH165" s="145" t="s">
        <v>529</v>
      </c>
      <c r="AI165" s="145" t="s">
        <v>528</v>
      </c>
      <c r="AJ165" s="145" t="s">
        <v>528</v>
      </c>
      <c r="AK165" s="145" t="s">
        <v>529</v>
      </c>
      <c r="AL165" s="139" t="s">
        <v>530</v>
      </c>
      <c r="AM165" s="139" t="s">
        <v>530</v>
      </c>
      <c r="AN165" s="139" t="s">
        <v>160</v>
      </c>
      <c r="AO165" s="139">
        <v>1</v>
      </c>
      <c r="AP165" s="146">
        <v>0</v>
      </c>
      <c r="AQ165" s="139" t="s">
        <v>554</v>
      </c>
      <c r="AR165" s="147" t="s">
        <v>554</v>
      </c>
      <c r="AS165"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65" s="149" t="s">
        <v>160</v>
      </c>
      <c r="AU165" s="37" t="s">
        <v>67</v>
      </c>
      <c r="AV165" s="139" t="s">
        <v>67</v>
      </c>
      <c r="AW165" s="150" t="s">
        <v>534</v>
      </c>
      <c r="AX165" s="139" t="s">
        <v>67</v>
      </c>
      <c r="AY165" s="241" t="str">
        <f>IF(ISNONTEXT(VLOOKUP(ProgrammeData[[#This Row],[Student Reference]],Comments!$B$7:$C$5995,2,0)),"",VLOOKUP(ProgrammeData[[#This Row],[Student Reference]],Comments!$B$7:$C$5995,2,0))</f>
        <v/>
      </c>
    </row>
    <row r="166" spans="1:51" x14ac:dyDescent="0.4">
      <c r="A166" s="76" t="s">
        <v>937</v>
      </c>
      <c r="B166" s="77">
        <v>16</v>
      </c>
      <c r="C166" s="139" t="s">
        <v>775</v>
      </c>
      <c r="D166" s="140" t="s">
        <v>537</v>
      </c>
      <c r="E166" s="140" t="s">
        <v>776</v>
      </c>
      <c r="F166" s="76" t="s">
        <v>67</v>
      </c>
      <c r="G166" s="76" t="s">
        <v>67</v>
      </c>
      <c r="H166" s="76" t="s">
        <v>67</v>
      </c>
      <c r="I166" s="76" t="s">
        <v>160</v>
      </c>
      <c r="J166" s="37" t="s">
        <v>526</v>
      </c>
      <c r="K166" s="37" t="s">
        <v>90</v>
      </c>
      <c r="L166" s="139" t="s">
        <v>69</v>
      </c>
      <c r="M166" s="37" t="s">
        <v>69</v>
      </c>
      <c r="N166" s="37">
        <v>528</v>
      </c>
      <c r="O166" s="37">
        <v>195</v>
      </c>
      <c r="P166" s="37">
        <f>ProgrammeData[[#This Row],[Qualification Hours]]+ProgrammeData[[#This Row],[Non-Qualification Hours]]</f>
        <v>723</v>
      </c>
      <c r="Q166"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66" s="142">
        <f>ROUND(IF(ProgrammeData[[#This Row],[Funding Band]]="Band 1",ProgrammeData[[#This Row],[Total Hours]]/600,1),7)</f>
        <v>1</v>
      </c>
      <c r="S166" s="76">
        <f>IF(ProgrammeData[[#This Row],[Funding Band]]="Band 5",600,IF(ProgrammeData[[#This Row],[Funding Band]]="Band 4a",495,IF(ProgrammeData[[#This Row],[Funding Band]]="Band 4b",495,IF(ProgrammeData[[#This Row],[Funding Band]]="Band 3",405,IF(ProgrammeData[[#This Row],[Funding Band]]="Band 2",320,ProgrammeData[[#This Row],[Total Hours]])))))</f>
        <v>600</v>
      </c>
      <c r="T166" s="139" t="s">
        <v>412</v>
      </c>
      <c r="U166" s="139">
        <v>3.3</v>
      </c>
      <c r="V166" s="139" t="s">
        <v>777</v>
      </c>
      <c r="W166" s="76" t="s">
        <v>160</v>
      </c>
      <c r="X166" s="37" t="s">
        <v>540</v>
      </c>
      <c r="Y166"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66" s="139">
        <f>ProgrammeData[[#This Row],[Weighting Multiplier]]*ProgrammeData[[#This Row],[Cost Weighting Factor Value]]</f>
        <v>1050</v>
      </c>
      <c r="AA166" s="143">
        <v>1</v>
      </c>
      <c r="AB166" s="144">
        <f>ProgrammeData[[#This Row],[Weighting Multiplier]]*ProgrammeData[[#This Row],[Uplift Factor]]</f>
        <v>600</v>
      </c>
      <c r="AC166" s="37">
        <v>0</v>
      </c>
      <c r="AD166" s="37">
        <v>0</v>
      </c>
      <c r="AE166" s="37">
        <f>ProgrammeData[[#This Row],[English Instance]]+ProgrammeData[[#This Row],[Maths Instance]]</f>
        <v>0</v>
      </c>
      <c r="AF166" s="145">
        <v>0</v>
      </c>
      <c r="AG166" s="145">
        <v>0</v>
      </c>
      <c r="AH166" s="145">
        <v>0</v>
      </c>
      <c r="AI166" s="145" t="s">
        <v>528</v>
      </c>
      <c r="AJ166" s="145" t="s">
        <v>528</v>
      </c>
      <c r="AK166" s="145" t="s">
        <v>529</v>
      </c>
      <c r="AL166" s="139" t="s">
        <v>533</v>
      </c>
      <c r="AM166" s="139" t="s">
        <v>533</v>
      </c>
      <c r="AN166" s="139" t="s">
        <v>160</v>
      </c>
      <c r="AO166" s="139" t="s">
        <v>531</v>
      </c>
      <c r="AP166" s="146">
        <v>0</v>
      </c>
      <c r="AQ166" s="139" t="s">
        <v>554</v>
      </c>
      <c r="AR166" s="147" t="s">
        <v>554</v>
      </c>
      <c r="AS166"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66" s="149" t="s">
        <v>160</v>
      </c>
      <c r="AU166" s="37" t="s">
        <v>67</v>
      </c>
      <c r="AV166" s="139" t="s">
        <v>160</v>
      </c>
      <c r="AW166" s="150">
        <v>1</v>
      </c>
      <c r="AX166" s="139" t="s">
        <v>67</v>
      </c>
      <c r="AY166" s="241" t="str">
        <f>IF(ISNONTEXT(VLOOKUP(ProgrammeData[[#This Row],[Student Reference]],Comments!$B$7:$C$5995,2,0)),"",VLOOKUP(ProgrammeData[[#This Row],[Student Reference]],Comments!$B$7:$C$5995,2,0))</f>
        <v/>
      </c>
    </row>
    <row r="167" spans="1:51" x14ac:dyDescent="0.4">
      <c r="A167" s="76" t="s">
        <v>938</v>
      </c>
      <c r="B167" s="77">
        <v>16</v>
      </c>
      <c r="C167" s="139" t="s">
        <v>775</v>
      </c>
      <c r="D167" s="140" t="s">
        <v>525</v>
      </c>
      <c r="E167" s="140" t="s">
        <v>776</v>
      </c>
      <c r="F167" s="76" t="s">
        <v>67</v>
      </c>
      <c r="G167" s="76" t="s">
        <v>67</v>
      </c>
      <c r="H167" s="76" t="s">
        <v>67</v>
      </c>
      <c r="I167" s="76" t="s">
        <v>160</v>
      </c>
      <c r="J167" s="37" t="s">
        <v>526</v>
      </c>
      <c r="K167" s="37" t="s">
        <v>441</v>
      </c>
      <c r="L167" s="139" t="s">
        <v>166</v>
      </c>
      <c r="M167" s="37" t="s">
        <v>166</v>
      </c>
      <c r="N167" s="37">
        <v>358</v>
      </c>
      <c r="O167" s="37">
        <v>87</v>
      </c>
      <c r="P167" s="37">
        <f>ProgrammeData[[#This Row],[Qualification Hours]]+ProgrammeData[[#This Row],[Non-Qualification Hours]]</f>
        <v>445</v>
      </c>
      <c r="Q167"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3</v>
      </c>
      <c r="R167" s="142">
        <f>ROUND(IF(ProgrammeData[[#This Row],[Funding Band]]="Band 1",ProgrammeData[[#This Row],[Total Hours]]/600,1),7)</f>
        <v>1</v>
      </c>
      <c r="S167" s="76">
        <f>IF(ProgrammeData[[#This Row],[Funding Band]]="Band 5",600,IF(ProgrammeData[[#This Row],[Funding Band]]="Band 4a",495,IF(ProgrammeData[[#This Row],[Funding Band]]="Band 4b",495,IF(ProgrammeData[[#This Row],[Funding Band]]="Band 3",405,IF(ProgrammeData[[#This Row],[Funding Band]]="Band 2",320,ProgrammeData[[#This Row],[Total Hours]])))))</f>
        <v>405</v>
      </c>
      <c r="T167" s="139" t="s">
        <v>340</v>
      </c>
      <c r="U167" s="139">
        <v>14.2</v>
      </c>
      <c r="V167" s="139" t="s">
        <v>777</v>
      </c>
      <c r="W167" s="76" t="s">
        <v>160</v>
      </c>
      <c r="X167" s="37" t="s">
        <v>532</v>
      </c>
      <c r="Y167"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67" s="139">
        <f>ProgrammeData[[#This Row],[Weighting Multiplier]]*ProgrammeData[[#This Row],[Cost Weighting Factor Value]]</f>
        <v>486</v>
      </c>
      <c r="AA167" s="143">
        <v>1</v>
      </c>
      <c r="AB167" s="144">
        <f>ProgrammeData[[#This Row],[Weighting Multiplier]]*ProgrammeData[[#This Row],[Uplift Factor]]</f>
        <v>405</v>
      </c>
      <c r="AC167" s="37">
        <v>1</v>
      </c>
      <c r="AD167" s="37">
        <v>1</v>
      </c>
      <c r="AE167" s="37">
        <f>ProgrammeData[[#This Row],[English Instance]]+ProgrammeData[[#This Row],[Maths Instance]]</f>
        <v>2</v>
      </c>
      <c r="AF167" s="145" t="s">
        <v>528</v>
      </c>
      <c r="AG167" s="145" t="s">
        <v>528</v>
      </c>
      <c r="AH167" s="145" t="s">
        <v>529</v>
      </c>
      <c r="AI167" s="145" t="s">
        <v>528</v>
      </c>
      <c r="AJ167" s="145" t="s">
        <v>528</v>
      </c>
      <c r="AK167" s="145" t="s">
        <v>529</v>
      </c>
      <c r="AL167" s="139" t="s">
        <v>530</v>
      </c>
      <c r="AM167" s="139" t="s">
        <v>530</v>
      </c>
      <c r="AN167" s="139" t="s">
        <v>160</v>
      </c>
      <c r="AO167" s="139" t="s">
        <v>531</v>
      </c>
      <c r="AP167" s="146" t="s">
        <v>525</v>
      </c>
      <c r="AQ167" s="139" t="s">
        <v>554</v>
      </c>
      <c r="AR167" s="147" t="s">
        <v>525</v>
      </c>
      <c r="AS167"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67" s="149" t="s">
        <v>160</v>
      </c>
      <c r="AU167" s="37" t="s">
        <v>67</v>
      </c>
      <c r="AV167" s="139" t="s">
        <v>67</v>
      </c>
      <c r="AW167" s="150" t="s">
        <v>534</v>
      </c>
      <c r="AX167" s="139" t="s">
        <v>67</v>
      </c>
      <c r="AY167" s="241" t="str">
        <f>IF(ISNONTEXT(VLOOKUP(ProgrammeData[[#This Row],[Student Reference]],Comments!$B$7:$C$5995,2,0)),"",VLOOKUP(ProgrammeData[[#This Row],[Student Reference]],Comments!$B$7:$C$5995,2,0))</f>
        <v/>
      </c>
    </row>
    <row r="168" spans="1:51" x14ac:dyDescent="0.4">
      <c r="A168" s="76" t="s">
        <v>939</v>
      </c>
      <c r="B168" s="77">
        <v>16</v>
      </c>
      <c r="C168" s="139" t="s">
        <v>775</v>
      </c>
      <c r="D168" s="140" t="s">
        <v>537</v>
      </c>
      <c r="E168" s="140" t="s">
        <v>776</v>
      </c>
      <c r="F168" s="76" t="s">
        <v>67</v>
      </c>
      <c r="G168" s="76" t="s">
        <v>67</v>
      </c>
      <c r="H168" s="76" t="s">
        <v>67</v>
      </c>
      <c r="I168" s="76" t="s">
        <v>160</v>
      </c>
      <c r="J168" s="37" t="s">
        <v>526</v>
      </c>
      <c r="K168" s="37" t="s">
        <v>366</v>
      </c>
      <c r="L168" s="139" t="s">
        <v>166</v>
      </c>
      <c r="M168" s="37" t="s">
        <v>166</v>
      </c>
      <c r="N168" s="37">
        <v>369</v>
      </c>
      <c r="O168" s="37">
        <v>177</v>
      </c>
      <c r="P168" s="37">
        <f>ProgrammeData[[#This Row],[Qualification Hours]]+ProgrammeData[[#This Row],[Non-Qualification Hours]]</f>
        <v>546</v>
      </c>
      <c r="Q168"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68" s="142">
        <f>ROUND(IF(ProgrammeData[[#This Row],[Funding Band]]="Band 1",ProgrammeData[[#This Row],[Total Hours]]/600,1),7)</f>
        <v>1</v>
      </c>
      <c r="S168" s="76">
        <f>IF(ProgrammeData[[#This Row],[Funding Band]]="Band 5",600,IF(ProgrammeData[[#This Row],[Funding Band]]="Band 4a",495,IF(ProgrammeData[[#This Row],[Funding Band]]="Band 4b",495,IF(ProgrammeData[[#This Row],[Funding Band]]="Band 3",405,IF(ProgrammeData[[#This Row],[Funding Band]]="Band 2",320,ProgrammeData[[#This Row],[Total Hours]])))))</f>
        <v>600</v>
      </c>
      <c r="T168" s="139" t="s">
        <v>340</v>
      </c>
      <c r="U168" s="139">
        <v>14.2</v>
      </c>
      <c r="V168" s="139" t="s">
        <v>777</v>
      </c>
      <c r="W168" s="76" t="s">
        <v>160</v>
      </c>
      <c r="X168" s="37" t="s">
        <v>532</v>
      </c>
      <c r="Y168"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68" s="139">
        <f>ProgrammeData[[#This Row],[Weighting Multiplier]]*ProgrammeData[[#This Row],[Cost Weighting Factor Value]]</f>
        <v>720</v>
      </c>
      <c r="AA168" s="143">
        <v>1</v>
      </c>
      <c r="AB168" s="144">
        <f>ProgrammeData[[#This Row],[Weighting Multiplier]]*ProgrammeData[[#This Row],[Uplift Factor]]</f>
        <v>600</v>
      </c>
      <c r="AC168" s="37">
        <v>1</v>
      </c>
      <c r="AD168" s="37">
        <v>1</v>
      </c>
      <c r="AE168" s="37">
        <f>ProgrammeData[[#This Row],[English Instance]]+ProgrammeData[[#This Row],[Maths Instance]]</f>
        <v>2</v>
      </c>
      <c r="AF168" s="145" t="s">
        <v>528</v>
      </c>
      <c r="AG168" s="145" t="s">
        <v>528</v>
      </c>
      <c r="AH168" s="145" t="s">
        <v>529</v>
      </c>
      <c r="AI168" s="145" t="s">
        <v>528</v>
      </c>
      <c r="AJ168" s="145" t="s">
        <v>528</v>
      </c>
      <c r="AK168" s="145" t="s">
        <v>529</v>
      </c>
      <c r="AL168" s="139" t="s">
        <v>546</v>
      </c>
      <c r="AM168" s="139" t="s">
        <v>530</v>
      </c>
      <c r="AN168" s="139" t="s">
        <v>67</v>
      </c>
      <c r="AO168" s="139" t="s">
        <v>531</v>
      </c>
      <c r="AP168" s="146">
        <v>0</v>
      </c>
      <c r="AQ168" s="139" t="s">
        <v>554</v>
      </c>
      <c r="AR168" s="147" t="s">
        <v>554</v>
      </c>
      <c r="AS168"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68" s="149" t="s">
        <v>160</v>
      </c>
      <c r="AU168" s="37" t="s">
        <v>160</v>
      </c>
      <c r="AV168" s="139" t="s">
        <v>67</v>
      </c>
      <c r="AW168" s="150" t="s">
        <v>534</v>
      </c>
      <c r="AX168" s="139" t="s">
        <v>67</v>
      </c>
      <c r="AY168" s="241" t="str">
        <f>IF(ISNONTEXT(VLOOKUP(ProgrammeData[[#This Row],[Student Reference]],Comments!$B$7:$C$5995,2,0)),"",VLOOKUP(ProgrammeData[[#This Row],[Student Reference]],Comments!$B$7:$C$5995,2,0))</f>
        <v/>
      </c>
    </row>
    <row r="169" spans="1:51" x14ac:dyDescent="0.4">
      <c r="A169" s="76" t="s">
        <v>940</v>
      </c>
      <c r="B169" s="77">
        <v>16</v>
      </c>
      <c r="C169" s="139" t="s">
        <v>775</v>
      </c>
      <c r="D169" s="140" t="s">
        <v>548</v>
      </c>
      <c r="E169" s="140" t="s">
        <v>553</v>
      </c>
      <c r="F169" s="76" t="s">
        <v>67</v>
      </c>
      <c r="G169" s="76" t="s">
        <v>67</v>
      </c>
      <c r="H169" s="76" t="s">
        <v>67</v>
      </c>
      <c r="I169" s="76" t="s">
        <v>160</v>
      </c>
      <c r="J169" s="37" t="s">
        <v>526</v>
      </c>
      <c r="K169" s="37" t="s">
        <v>90</v>
      </c>
      <c r="L169" s="139" t="s">
        <v>107</v>
      </c>
      <c r="M169" s="37" t="s">
        <v>69</v>
      </c>
      <c r="N169" s="37">
        <v>580</v>
      </c>
      <c r="O169" s="37">
        <v>81</v>
      </c>
      <c r="P169" s="37">
        <f>ProgrammeData[[#This Row],[Qualification Hours]]+ProgrammeData[[#This Row],[Non-Qualification Hours]]</f>
        <v>661</v>
      </c>
      <c r="Q169"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69" s="142">
        <f>ROUND(IF(ProgrammeData[[#This Row],[Funding Band]]="Band 1",ProgrammeData[[#This Row],[Total Hours]]/600,1),7)</f>
        <v>1</v>
      </c>
      <c r="S169" s="76">
        <f>IF(ProgrammeData[[#This Row],[Funding Band]]="Band 5",600,IF(ProgrammeData[[#This Row],[Funding Band]]="Band 4a",495,IF(ProgrammeData[[#This Row],[Funding Band]]="Band 4b",495,IF(ProgrammeData[[#This Row],[Funding Band]]="Band 3",405,IF(ProgrammeData[[#This Row],[Funding Band]]="Band 2",320,ProgrammeData[[#This Row],[Total Hours]])))))</f>
        <v>600</v>
      </c>
      <c r="T169" s="139" t="s">
        <v>433</v>
      </c>
      <c r="U169" s="139">
        <v>8.1</v>
      </c>
      <c r="V169" s="139" t="s">
        <v>777</v>
      </c>
      <c r="W169" s="76" t="s">
        <v>160</v>
      </c>
      <c r="X169" s="37" t="s">
        <v>536</v>
      </c>
      <c r="Y169"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69" s="139">
        <f>ProgrammeData[[#This Row],[Weighting Multiplier]]*ProgrammeData[[#This Row],[Cost Weighting Factor Value]]</f>
        <v>600</v>
      </c>
      <c r="AA169" s="143">
        <v>1.1301000000000001</v>
      </c>
      <c r="AB169" s="144">
        <f>ProgrammeData[[#This Row],[Weighting Multiplier]]*ProgrammeData[[#This Row],[Uplift Factor]]</f>
        <v>678.06000000000006</v>
      </c>
      <c r="AC169" s="37">
        <v>1</v>
      </c>
      <c r="AD169" s="37">
        <v>1</v>
      </c>
      <c r="AE169" s="37">
        <f>ProgrammeData[[#This Row],[English Instance]]+ProgrammeData[[#This Row],[Maths Instance]]</f>
        <v>2</v>
      </c>
      <c r="AF169" s="145">
        <v>0</v>
      </c>
      <c r="AG169" s="145">
        <v>0</v>
      </c>
      <c r="AH169" s="145">
        <v>0</v>
      </c>
      <c r="AI169" s="145" t="s">
        <v>528</v>
      </c>
      <c r="AJ169" s="145" t="s">
        <v>528</v>
      </c>
      <c r="AK169" s="145" t="s">
        <v>529</v>
      </c>
      <c r="AL169" s="139" t="s">
        <v>530</v>
      </c>
      <c r="AM169" s="139" t="s">
        <v>543</v>
      </c>
      <c r="AN169" s="139" t="s">
        <v>160</v>
      </c>
      <c r="AO169" s="139">
        <v>0.8</v>
      </c>
      <c r="AP169" s="146">
        <v>0</v>
      </c>
      <c r="AQ169" s="139" t="s">
        <v>554</v>
      </c>
      <c r="AR169" s="147" t="s">
        <v>554</v>
      </c>
      <c r="AS169"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69" s="149" t="s">
        <v>160</v>
      </c>
      <c r="AU169" s="37" t="s">
        <v>67</v>
      </c>
      <c r="AV169" s="139" t="s">
        <v>160</v>
      </c>
      <c r="AW169" s="150">
        <v>1</v>
      </c>
      <c r="AX169" s="139" t="s">
        <v>67</v>
      </c>
      <c r="AY169" s="241" t="str">
        <f>IF(ISNONTEXT(VLOOKUP(ProgrammeData[[#This Row],[Student Reference]],Comments!$B$7:$C$5995,2,0)),"",VLOOKUP(ProgrammeData[[#This Row],[Student Reference]],Comments!$B$7:$C$5995,2,0))</f>
        <v/>
      </c>
    </row>
    <row r="170" spans="1:51" x14ac:dyDescent="0.4">
      <c r="A170" s="76" t="s">
        <v>941</v>
      </c>
      <c r="B170" s="77">
        <v>17</v>
      </c>
      <c r="C170" s="139" t="s">
        <v>775</v>
      </c>
      <c r="D170" s="140" t="s">
        <v>537</v>
      </c>
      <c r="E170" s="140" t="s">
        <v>553</v>
      </c>
      <c r="F170" s="76" t="s">
        <v>67</v>
      </c>
      <c r="G170" s="76" t="s">
        <v>67</v>
      </c>
      <c r="H170" s="76" t="s">
        <v>67</v>
      </c>
      <c r="I170" s="76" t="s">
        <v>160</v>
      </c>
      <c r="J170" s="37" t="s">
        <v>526</v>
      </c>
      <c r="K170" s="37" t="s">
        <v>90</v>
      </c>
      <c r="L170" s="139" t="s">
        <v>69</v>
      </c>
      <c r="M170" s="37" t="s">
        <v>69</v>
      </c>
      <c r="N170" s="37">
        <v>264</v>
      </c>
      <c r="O170" s="37">
        <v>273</v>
      </c>
      <c r="P170" s="37">
        <f>ProgrammeData[[#This Row],[Qualification Hours]]+ProgrammeData[[#This Row],[Non-Qualification Hours]]</f>
        <v>537</v>
      </c>
      <c r="Q170"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4b</v>
      </c>
      <c r="R170" s="142">
        <f>ROUND(IF(ProgrammeData[[#This Row],[Funding Band]]="Band 1",ProgrammeData[[#This Row],[Total Hours]]/600,1),7)</f>
        <v>1</v>
      </c>
      <c r="S170" s="76">
        <f>IF(ProgrammeData[[#This Row],[Funding Band]]="Band 5",600,IF(ProgrammeData[[#This Row],[Funding Band]]="Band 4a",495,IF(ProgrammeData[[#This Row],[Funding Band]]="Band 4b",495,IF(ProgrammeData[[#This Row],[Funding Band]]="Band 3",405,IF(ProgrammeData[[#This Row],[Funding Band]]="Band 2",320,ProgrammeData[[#This Row],[Total Hours]])))))</f>
        <v>495</v>
      </c>
      <c r="T170" s="139" t="s">
        <v>456</v>
      </c>
      <c r="U170" s="139">
        <v>14.1</v>
      </c>
      <c r="V170" s="139" t="s">
        <v>777</v>
      </c>
      <c r="W170" s="76" t="s">
        <v>160</v>
      </c>
      <c r="X170" s="37" t="s">
        <v>536</v>
      </c>
      <c r="Y170"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v>
      </c>
      <c r="Z170" s="139">
        <f>ProgrammeData[[#This Row],[Weighting Multiplier]]*ProgrammeData[[#This Row],[Cost Weighting Factor Value]]</f>
        <v>495</v>
      </c>
      <c r="AA170" s="143">
        <v>1</v>
      </c>
      <c r="AB170" s="144">
        <f>ProgrammeData[[#This Row],[Weighting Multiplier]]*ProgrammeData[[#This Row],[Uplift Factor]]</f>
        <v>495</v>
      </c>
      <c r="AC170" s="37">
        <v>1</v>
      </c>
      <c r="AD170" s="37">
        <v>1</v>
      </c>
      <c r="AE170" s="37">
        <f>ProgrammeData[[#This Row],[English Instance]]+ProgrammeData[[#This Row],[Maths Instance]]</f>
        <v>2</v>
      </c>
      <c r="AF170" s="145" t="s">
        <v>528</v>
      </c>
      <c r="AG170" s="145" t="s">
        <v>528</v>
      </c>
      <c r="AH170" s="145" t="s">
        <v>529</v>
      </c>
      <c r="AI170" s="145" t="s">
        <v>528</v>
      </c>
      <c r="AJ170" s="145" t="s">
        <v>528</v>
      </c>
      <c r="AK170" s="145" t="s">
        <v>529</v>
      </c>
      <c r="AL170" s="139" t="s">
        <v>530</v>
      </c>
      <c r="AM170" s="139" t="s">
        <v>530</v>
      </c>
      <c r="AN170" s="139" t="s">
        <v>160</v>
      </c>
      <c r="AO170" s="139" t="s">
        <v>531</v>
      </c>
      <c r="AP170" s="146">
        <v>0</v>
      </c>
      <c r="AQ170" s="139" t="s">
        <v>554</v>
      </c>
      <c r="AR170" s="147" t="s">
        <v>554</v>
      </c>
      <c r="AS170"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70" s="149" t="s">
        <v>160</v>
      </c>
      <c r="AU170" s="37" t="s">
        <v>160</v>
      </c>
      <c r="AV170" s="139" t="s">
        <v>67</v>
      </c>
      <c r="AW170" s="150" t="s">
        <v>534</v>
      </c>
      <c r="AX170" s="139" t="s">
        <v>67</v>
      </c>
      <c r="AY170" s="241" t="str">
        <f>IF(ISNONTEXT(VLOOKUP(ProgrammeData[[#This Row],[Student Reference]],Comments!$B$7:$C$5995,2,0)),"",VLOOKUP(ProgrammeData[[#This Row],[Student Reference]],Comments!$B$7:$C$5995,2,0))</f>
        <v/>
      </c>
    </row>
    <row r="171" spans="1:51" x14ac:dyDescent="0.4">
      <c r="A171" s="76" t="s">
        <v>942</v>
      </c>
      <c r="B171" s="77">
        <v>15</v>
      </c>
      <c r="C171" s="139" t="s">
        <v>775</v>
      </c>
      <c r="D171" s="140" t="s">
        <v>537</v>
      </c>
      <c r="E171" s="140" t="s">
        <v>776</v>
      </c>
      <c r="F171" s="76" t="s">
        <v>67</v>
      </c>
      <c r="G171" s="76" t="s">
        <v>67</v>
      </c>
      <c r="H171" s="76" t="s">
        <v>67</v>
      </c>
      <c r="I171" s="76" t="s">
        <v>160</v>
      </c>
      <c r="J171" s="37" t="s">
        <v>526</v>
      </c>
      <c r="K171" s="37" t="s">
        <v>280</v>
      </c>
      <c r="L171" s="139" t="s">
        <v>107</v>
      </c>
      <c r="M171" s="37" t="s">
        <v>405</v>
      </c>
      <c r="N171" s="37">
        <v>333</v>
      </c>
      <c r="O171" s="37">
        <v>207</v>
      </c>
      <c r="P171" s="37">
        <f>ProgrammeData[[#This Row],[Qualification Hours]]+ProgrammeData[[#This Row],[Non-Qualification Hours]]</f>
        <v>540</v>
      </c>
      <c r="Q171"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5</v>
      </c>
      <c r="R171" s="142">
        <f>ROUND(IF(ProgrammeData[[#This Row],[Funding Band]]="Band 1",ProgrammeData[[#This Row],[Total Hours]]/600,1),7)</f>
        <v>1</v>
      </c>
      <c r="S171" s="76">
        <f>IF(ProgrammeData[[#This Row],[Funding Band]]="Band 5",600,IF(ProgrammeData[[#This Row],[Funding Band]]="Band 4a",495,IF(ProgrammeData[[#This Row],[Funding Band]]="Band 4b",495,IF(ProgrammeData[[#This Row],[Funding Band]]="Band 3",405,IF(ProgrammeData[[#This Row],[Funding Band]]="Band 2",320,ProgrammeData[[#This Row],[Total Hours]])))))</f>
        <v>600</v>
      </c>
      <c r="T171" s="139" t="s">
        <v>400</v>
      </c>
      <c r="U171" s="139">
        <v>7.3</v>
      </c>
      <c r="V171" s="139" t="s">
        <v>777</v>
      </c>
      <c r="W171" s="76" t="s">
        <v>67</v>
      </c>
      <c r="X171" s="37" t="s">
        <v>532</v>
      </c>
      <c r="Y171"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1.2</v>
      </c>
      <c r="Z171" s="139">
        <f>ProgrammeData[[#This Row],[Weighting Multiplier]]*ProgrammeData[[#This Row],[Cost Weighting Factor Value]]</f>
        <v>720</v>
      </c>
      <c r="AA171" s="143">
        <v>1</v>
      </c>
      <c r="AB171" s="144">
        <f>ProgrammeData[[#This Row],[Weighting Multiplier]]*ProgrammeData[[#This Row],[Uplift Factor]]</f>
        <v>600</v>
      </c>
      <c r="AC171" s="37">
        <v>0</v>
      </c>
      <c r="AD171" s="37">
        <v>0</v>
      </c>
      <c r="AE171" s="37">
        <f>ProgrammeData[[#This Row],[English Instance]]+ProgrammeData[[#This Row],[Maths Instance]]</f>
        <v>0</v>
      </c>
      <c r="AF171" s="145" t="s">
        <v>528</v>
      </c>
      <c r="AG171" s="145" t="s">
        <v>528</v>
      </c>
      <c r="AH171" s="145" t="s">
        <v>529</v>
      </c>
      <c r="AI171" s="145" t="s">
        <v>528</v>
      </c>
      <c r="AJ171" s="145" t="s">
        <v>528</v>
      </c>
      <c r="AK171" s="145" t="s">
        <v>529</v>
      </c>
      <c r="AL171" s="139" t="s">
        <v>539</v>
      </c>
      <c r="AM171" s="139" t="s">
        <v>539</v>
      </c>
      <c r="AN171" s="139" t="s">
        <v>160</v>
      </c>
      <c r="AO171" s="139" t="s">
        <v>531</v>
      </c>
      <c r="AP171" s="146">
        <v>0</v>
      </c>
      <c r="AQ171" s="139">
        <v>0</v>
      </c>
      <c r="AR171" s="147" t="s">
        <v>67</v>
      </c>
      <c r="AS171" s="148">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v>
      </c>
      <c r="AT171" s="149" t="s">
        <v>160</v>
      </c>
      <c r="AU171" s="37" t="s">
        <v>67</v>
      </c>
      <c r="AV171" s="139" t="s">
        <v>67</v>
      </c>
      <c r="AW171" s="150" t="s">
        <v>534</v>
      </c>
      <c r="AX171" s="139" t="s">
        <v>67</v>
      </c>
      <c r="AY171" s="241" t="str">
        <f>IF(ISNONTEXT(VLOOKUP(ProgrammeData[[#This Row],[Student Reference]],Comments!$B$7:$C$5995,2,0)),"",VLOOKUP(ProgrammeData[[#This Row],[Student Reference]],Comments!$B$7:$C$5995,2,0))</f>
        <v/>
      </c>
    </row>
    <row r="172" spans="1:51" x14ac:dyDescent="0.4">
      <c r="A172" s="76" t="s">
        <v>943</v>
      </c>
      <c r="B172" s="77">
        <v>18</v>
      </c>
      <c r="C172" s="139" t="s">
        <v>775</v>
      </c>
      <c r="D172" s="140" t="s">
        <v>537</v>
      </c>
      <c r="E172" s="140" t="s">
        <v>776</v>
      </c>
      <c r="F172" s="76" t="s">
        <v>160</v>
      </c>
      <c r="G172" s="76" t="s">
        <v>67</v>
      </c>
      <c r="H172" s="76" t="s">
        <v>67</v>
      </c>
      <c r="I172" s="76" t="s">
        <v>160</v>
      </c>
      <c r="J172" s="37" t="s">
        <v>526</v>
      </c>
      <c r="K172" s="37" t="s">
        <v>90</v>
      </c>
      <c r="L172" s="139" t="s">
        <v>428</v>
      </c>
      <c r="N172" s="37">
        <v>579</v>
      </c>
      <c r="O172" s="37">
        <v>203</v>
      </c>
      <c r="P172" s="37">
        <f>ProgrammeData[[#This Row],[Qualification Hours]]+ProgrammeData[[#This Row],[Non-Qualification Hours]]</f>
        <v>782</v>
      </c>
      <c r="Q172" s="141" t="str">
        <f>IF(AND(ProgrammeData[[#This Row],[Total Hours]]&gt;=540,ProgrammeData[[#This Row],[High Needs Student]]="Yes",ProgrammeData[[#This Row],[Age]]&gt;=18),"Band 5",IF(AND(ProgrammeData[[#This Row],[Total Hours]]&gt;=450,ProgrammeData[[#This Row],[High Needs Student]]="No",ProgrammeData[[#This Row],[Age]]&gt;=18),"Band 4a",IF(AND(ProgrammeData[[#This Row],[Total Hours]]&gt;=540,ProgrammeData[[#This Row],[Age]]&lt;18),"Band 5",IF(ProgrammeData[[#This Row],[Total Hours]]&gt;=450,"Band 4b",IF(ProgrammeData[[#This Row],[Total Hours]]&gt;=360,"Band 3",IF(ProgrammeData[[#This Row],[Total Hours]]&gt;=280,"Band 2","Band 1"))))))</f>
        <v>Band 4a</v>
      </c>
      <c r="R172" s="142">
        <f>ROUND(IF(ProgrammeData[[#This Row],[Funding Band]]="Band 1",ProgrammeData[[#This Row],[Total Hours]]/600,1),7)</f>
        <v>1</v>
      </c>
      <c r="S172" s="76">
        <f>IF(ProgrammeData[[#This Row],[Funding Band]]="Band 5",600,IF(ProgrammeData[[#This Row],[Funding Band]]="Band 4a",495,IF(ProgrammeData[[#This Row],[Funding Band]]="Band 4b",495,IF(ProgrammeData[[#This Row],[Funding Band]]="Band 3",405,IF(ProgrammeData[[#This Row],[Funding Band]]="Band 2",320,ProgrammeData[[#This Row],[Total Hours]])))))</f>
        <v>495</v>
      </c>
      <c r="T172" s="139" t="s">
        <v>140</v>
      </c>
      <c r="U172" s="139">
        <v>3.1</v>
      </c>
      <c r="V172" s="139" t="s">
        <v>777</v>
      </c>
      <c r="W172" s="76" t="s">
        <v>160</v>
      </c>
      <c r="X172" s="37" t="s">
        <v>540</v>
      </c>
      <c r="Y172" s="139">
        <f>IF(ProgrammeData[[#This Row],[Cost Weighting Factor Description]]="Base",1,IF(ProgrammeData[[#This Row],[Cost Weighting Factor Description]]="Medium",1.2,IF(ProgrammeData[[#This Row],[Cost Weighting Factor Description]]="High",1.3,IF(ProgrammeData[[#This Row],[Cost Weighting Factor Description]]="Specialist",1.75,IF(ProgrammeData[[#This Row],[Cost Weighting Factor Description]]="Low",1.1,IF(ProgrammeData[[#This Row],[Cost Weighting Factor Description]]="Very High",1.4,0))))))</f>
        <v>1.75</v>
      </c>
      <c r="Z172" s="139">
        <f>ProgrammeData[[#This Row],[Weighting Multiplier]]*ProgrammeData[[#This Row],[Cost Weighting Factor Value]]</f>
        <v>866.25</v>
      </c>
      <c r="AA172" s="143">
        <v>1</v>
      </c>
      <c r="AB172" s="144">
        <f>ProgrammeData[[#This Row],[Weighting Multiplier]]*ProgrammeData[[#This Row],[Uplift Factor]]</f>
        <v>495</v>
      </c>
      <c r="AC172" s="37">
        <v>0</v>
      </c>
      <c r="AD172" s="37">
        <v>0</v>
      </c>
      <c r="AE172" s="37">
        <f>ProgrammeData[[#This Row],[English Instance]]+ProgrammeData[[#This Row],[Maths Instance]]</f>
        <v>0</v>
      </c>
      <c r="AF172" s="145" t="s">
        <v>528</v>
      </c>
      <c r="AG172" s="145" t="s">
        <v>528</v>
      </c>
      <c r="AH172" s="145" t="s">
        <v>529</v>
      </c>
      <c r="AI172" s="145">
        <v>0</v>
      </c>
      <c r="AJ172" s="145">
        <v>0</v>
      </c>
      <c r="AK172" s="145">
        <v>0</v>
      </c>
      <c r="AL172" s="139" t="s">
        <v>533</v>
      </c>
      <c r="AM172" s="139" t="s">
        <v>533</v>
      </c>
      <c r="AN172" s="139" t="s">
        <v>160</v>
      </c>
      <c r="AO172" s="139" t="s">
        <v>531</v>
      </c>
      <c r="AP172" s="146" t="s">
        <v>550</v>
      </c>
      <c r="AQ172" s="139" t="s">
        <v>550</v>
      </c>
      <c r="AR172" s="147" t="s">
        <v>550</v>
      </c>
      <c r="AS172" s="148" t="str">
        <f>IF(OR(ProgrammeData[[#This Row],[Residential Student]]="Yes",ProgrammeData[Home Postcode IMD Percentile Band]="Not in the top 60%"),"0.000",IF(ProgrammeData[[#This Row],[London Adjustment]]&lt;&gt;"Yes",(SUM(ProgrammeData[[#This Row],[Rurality Instance]]:ProgrammeData[[#This Row],[Distance Travelled Instance]])),IF(ProgrammeData[[#This Row],[London Adjustment]]="Yes",(SUM(ProgrammeData[[#This Row],[Rurality Instance]]:ProgrammeData[[#This Row],[Distance Travelled Instance]]))*0.5,"Check")))</f>
        <v>0.000</v>
      </c>
      <c r="AT172" s="149" t="s">
        <v>160</v>
      </c>
      <c r="AU172" s="37" t="s">
        <v>67</v>
      </c>
      <c r="AV172" s="139" t="s">
        <v>160</v>
      </c>
      <c r="AW172" s="150">
        <v>1</v>
      </c>
      <c r="AX172" s="139" t="s">
        <v>67</v>
      </c>
      <c r="AY172" s="241" t="str">
        <f>IF(ISNONTEXT(VLOOKUP(ProgrammeData[[#This Row],[Student Reference]],Comments!$B$7:$C$5995,2,0)),"",VLOOKUP(ProgrammeData[[#This Row],[Student Reference]],Comments!$B$7:$C$5995,2,0))</f>
        <v/>
      </c>
    </row>
  </sheetData>
  <mergeCells count="19">
    <mergeCell ref="AY4:AY5"/>
    <mergeCell ref="K5:M5"/>
    <mergeCell ref="N5:S5"/>
    <mergeCell ref="T5:V5"/>
    <mergeCell ref="AF5:AH5"/>
    <mergeCell ref="AI5:AK5"/>
    <mergeCell ref="AP5:AS5"/>
    <mergeCell ref="AF4:AK4"/>
    <mergeCell ref="AL4:AN5"/>
    <mergeCell ref="AO4:AS4"/>
    <mergeCell ref="AT4:AU5"/>
    <mergeCell ref="AV4:AW5"/>
    <mergeCell ref="AX4:AX5"/>
    <mergeCell ref="AC4:AE5"/>
    <mergeCell ref="A4:I5"/>
    <mergeCell ref="J4:V4"/>
    <mergeCell ref="W4:W5"/>
    <mergeCell ref="X4:Z5"/>
    <mergeCell ref="AA4:AB5"/>
  </mergeCells>
  <pageMargins left="0.23622047244094491" right="0.23622047244094491" top="0.74803149606299213" bottom="0.74803149606299213" header="0.31496062992125984" footer="0.31496062992125984"/>
  <pageSetup paperSize="8" scale="29" fitToHeight="0" orientation="landscape" r:id="rId1"/>
  <headerFooter alignWithMargins="0">
    <oddFooter>&amp;CPage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tabColor theme="1"/>
    <pageSetUpPr fitToPage="1"/>
  </sheetPr>
  <dimension ref="A1:L2111"/>
  <sheetViews>
    <sheetView showGridLines="0" topLeftCell="F52" zoomScale="75" zoomScaleNormal="75" workbookViewId="0">
      <selection activeCell="H57" activeCellId="1" sqref="H54 H57"/>
    </sheetView>
  </sheetViews>
  <sheetFormatPr defaultColWidth="8.88671875" defaultRowHeight="12.75" x14ac:dyDescent="0.4"/>
  <cols>
    <col min="1" max="1" width="3.44140625" style="27" customWidth="1"/>
    <col min="2" max="2" width="17.5546875" style="27" customWidth="1"/>
    <col min="3" max="3" width="15.5546875" style="27" customWidth="1"/>
    <col min="4" max="4" width="20.21875" style="27" customWidth="1"/>
    <col min="5" max="5" width="48.6640625" style="27" customWidth="1"/>
    <col min="6" max="6" width="8.33203125" style="27" customWidth="1"/>
    <col min="7" max="7" width="49" style="27" customWidth="1"/>
    <col min="8" max="8" width="38.88671875" style="27" customWidth="1"/>
    <col min="9" max="9" width="2.77734375" style="27" customWidth="1"/>
    <col min="10" max="11" width="8.88671875" style="27"/>
    <col min="12" max="12" width="38.33203125" style="27" customWidth="1"/>
    <col min="13" max="16384" width="8.88671875" style="27"/>
  </cols>
  <sheetData>
    <row r="1" spans="1:12" ht="63" customHeight="1" x14ac:dyDescent="0.4">
      <c r="A1" s="154"/>
      <c r="B1" s="154"/>
      <c r="C1" s="155" t="s">
        <v>555</v>
      </c>
      <c r="E1" s="382" t="s">
        <v>556</v>
      </c>
      <c r="F1" s="383"/>
      <c r="G1" s="383"/>
      <c r="H1" s="383"/>
      <c r="I1" s="156"/>
    </row>
    <row r="2" spans="1:12" customFormat="1" ht="12" customHeight="1" x14ac:dyDescent="0.4"/>
    <row r="3" spans="1:12" s="158" customFormat="1" ht="30.95" customHeight="1" x14ac:dyDescent="0.4">
      <c r="A3" s="157"/>
      <c r="B3" s="384" t="s">
        <v>557</v>
      </c>
      <c r="C3" s="385"/>
      <c r="D3" s="385"/>
      <c r="E3" s="385"/>
      <c r="F3" s="385"/>
      <c r="G3" s="385"/>
      <c r="H3" s="386"/>
      <c r="I3" s="156"/>
      <c r="J3" s="27"/>
      <c r="K3" s="27"/>
      <c r="L3" s="27"/>
    </row>
    <row r="4" spans="1:12" ht="30.95" customHeight="1" x14ac:dyDescent="0.4">
      <c r="A4" s="154"/>
      <c r="B4" s="159" t="s">
        <v>558</v>
      </c>
      <c r="C4" s="387" t="s">
        <v>559</v>
      </c>
      <c r="D4" s="388"/>
      <c r="E4" s="160" t="s">
        <v>560</v>
      </c>
      <c r="F4" s="161" t="s">
        <v>561</v>
      </c>
      <c r="G4" s="162" t="s">
        <v>562</v>
      </c>
      <c r="H4" s="162" t="s">
        <v>563</v>
      </c>
      <c r="I4" s="156"/>
    </row>
    <row r="5" spans="1:12" ht="15" x14ac:dyDescent="0.4">
      <c r="A5" s="154"/>
      <c r="B5" s="389" t="s">
        <v>50</v>
      </c>
      <c r="C5" s="391" t="s">
        <v>53</v>
      </c>
      <c r="D5" s="391"/>
      <c r="E5" s="163" t="s">
        <v>564</v>
      </c>
      <c r="F5" s="164" t="s">
        <v>565</v>
      </c>
      <c r="G5" s="163" t="s">
        <v>566</v>
      </c>
      <c r="H5" s="163" t="s">
        <v>567</v>
      </c>
      <c r="I5"/>
      <c r="J5"/>
      <c r="K5" s="158"/>
      <c r="L5" s="158"/>
    </row>
    <row r="6" spans="1:12" ht="15" x14ac:dyDescent="0.4">
      <c r="A6" s="154"/>
      <c r="B6" s="390"/>
      <c r="C6" s="391" t="s">
        <v>54</v>
      </c>
      <c r="D6" s="391"/>
      <c r="E6" s="163" t="s">
        <v>568</v>
      </c>
      <c r="F6" s="164" t="s">
        <v>569</v>
      </c>
      <c r="G6" s="163" t="s">
        <v>570</v>
      </c>
      <c r="H6" s="163" t="s">
        <v>571</v>
      </c>
      <c r="I6"/>
      <c r="J6"/>
    </row>
    <row r="7" spans="1:12" ht="39.4" customHeight="1" x14ac:dyDescent="0.4">
      <c r="A7" s="154"/>
      <c r="B7" s="393" t="s">
        <v>51</v>
      </c>
      <c r="C7" s="392" t="s">
        <v>55</v>
      </c>
      <c r="D7" s="392"/>
      <c r="E7" s="165" t="s">
        <v>572</v>
      </c>
      <c r="F7" s="166" t="s">
        <v>573</v>
      </c>
      <c r="G7" s="165">
        <v>50012345</v>
      </c>
      <c r="H7" s="165" t="s">
        <v>574</v>
      </c>
      <c r="I7"/>
      <c r="J7"/>
    </row>
    <row r="8" spans="1:12" ht="15" x14ac:dyDescent="0.4">
      <c r="A8" s="154"/>
      <c r="B8" s="393"/>
      <c r="C8" s="392" t="s">
        <v>56</v>
      </c>
      <c r="D8" s="392"/>
      <c r="E8" s="165" t="s">
        <v>56</v>
      </c>
      <c r="F8" s="166" t="s">
        <v>575</v>
      </c>
      <c r="G8" s="165" t="s">
        <v>576</v>
      </c>
      <c r="H8" s="165" t="s">
        <v>577</v>
      </c>
      <c r="I8"/>
      <c r="J8"/>
    </row>
    <row r="9" spans="1:12" ht="15" x14ac:dyDescent="0.4">
      <c r="A9" s="154"/>
      <c r="B9" s="393"/>
      <c r="C9" s="392" t="s">
        <v>57</v>
      </c>
      <c r="D9" s="392"/>
      <c r="E9" s="165" t="s">
        <v>495</v>
      </c>
      <c r="F9" s="166" t="s">
        <v>578</v>
      </c>
      <c r="G9" s="165">
        <v>3.1</v>
      </c>
      <c r="H9" s="165" t="s">
        <v>577</v>
      </c>
      <c r="I9"/>
      <c r="J9"/>
    </row>
    <row r="10" spans="1:12" ht="19.899999999999999" customHeight="1" x14ac:dyDescent="0.4">
      <c r="A10" s="154"/>
      <c r="B10" s="393"/>
      <c r="C10" s="394" t="s">
        <v>58</v>
      </c>
      <c r="D10" s="395"/>
      <c r="E10" s="400" t="s">
        <v>579</v>
      </c>
      <c r="F10" s="398" t="s">
        <v>580</v>
      </c>
      <c r="G10" s="400" t="s">
        <v>581</v>
      </c>
      <c r="H10" s="167" t="s">
        <v>582</v>
      </c>
      <c r="I10"/>
      <c r="J10"/>
    </row>
    <row r="11" spans="1:12" ht="38.25" customHeight="1" x14ac:dyDescent="0.4">
      <c r="A11" s="154"/>
      <c r="B11" s="393"/>
      <c r="C11" s="396"/>
      <c r="D11" s="397"/>
      <c r="E11" s="401"/>
      <c r="F11" s="399"/>
      <c r="G11" s="401"/>
      <c r="H11" s="168" t="s">
        <v>583</v>
      </c>
      <c r="I11"/>
      <c r="J11"/>
    </row>
    <row r="12" spans="1:12" ht="15" x14ac:dyDescent="0.4">
      <c r="A12" s="154"/>
      <c r="B12" s="393"/>
      <c r="C12" s="392" t="s">
        <v>59</v>
      </c>
      <c r="D12" s="392"/>
      <c r="E12" s="169" t="s">
        <v>584</v>
      </c>
      <c r="F12" s="166" t="s">
        <v>585</v>
      </c>
      <c r="G12" s="170">
        <v>42979</v>
      </c>
      <c r="H12" s="169" t="s">
        <v>586</v>
      </c>
      <c r="I12"/>
      <c r="J12"/>
    </row>
    <row r="13" spans="1:12" ht="15" x14ac:dyDescent="0.4">
      <c r="A13" s="154"/>
      <c r="B13" s="393"/>
      <c r="C13" s="392" t="s">
        <v>60</v>
      </c>
      <c r="D13" s="392"/>
      <c r="E13" s="169" t="s">
        <v>587</v>
      </c>
      <c r="F13" s="166" t="s">
        <v>588</v>
      </c>
      <c r="G13" s="170">
        <v>43312</v>
      </c>
      <c r="H13" s="169" t="s">
        <v>589</v>
      </c>
      <c r="I13"/>
      <c r="J13"/>
    </row>
    <row r="14" spans="1:12" ht="15" x14ac:dyDescent="0.4">
      <c r="A14" s="154"/>
      <c r="B14" s="393"/>
      <c r="C14" s="392" t="s">
        <v>61</v>
      </c>
      <c r="D14" s="392"/>
      <c r="E14" s="169" t="s">
        <v>590</v>
      </c>
      <c r="F14" s="166" t="s">
        <v>591</v>
      </c>
      <c r="G14" s="170">
        <v>43245</v>
      </c>
      <c r="H14" s="169" t="s">
        <v>592</v>
      </c>
      <c r="I14"/>
      <c r="J14"/>
    </row>
    <row r="15" spans="1:12" ht="114.75" x14ac:dyDescent="0.4">
      <c r="B15" s="393"/>
      <c r="C15" s="392" t="s">
        <v>62</v>
      </c>
      <c r="D15" s="392"/>
      <c r="E15" s="169" t="s">
        <v>593</v>
      </c>
      <c r="F15" s="166" t="s">
        <v>594</v>
      </c>
      <c r="G15" s="169" t="s">
        <v>595</v>
      </c>
      <c r="H15" s="169" t="s">
        <v>596</v>
      </c>
      <c r="I15"/>
      <c r="J15"/>
    </row>
    <row r="16" spans="1:12" ht="63.75" customHeight="1" x14ac:dyDescent="0.4">
      <c r="B16" s="393"/>
      <c r="C16" s="392" t="s">
        <v>63</v>
      </c>
      <c r="D16" s="392"/>
      <c r="E16" s="169" t="s">
        <v>597</v>
      </c>
      <c r="F16" s="166" t="s">
        <v>598</v>
      </c>
      <c r="G16" s="169" t="s">
        <v>599</v>
      </c>
      <c r="H16" s="169" t="s">
        <v>600</v>
      </c>
      <c r="I16"/>
      <c r="J16"/>
    </row>
    <row r="17" spans="1:10" ht="25.5" x14ac:dyDescent="0.4">
      <c r="B17" s="171" t="s">
        <v>52</v>
      </c>
      <c r="C17" s="402" t="s">
        <v>64</v>
      </c>
      <c r="D17" s="402"/>
      <c r="E17" s="172" t="s">
        <v>601</v>
      </c>
      <c r="F17" s="173" t="s">
        <v>602</v>
      </c>
      <c r="G17" s="172" t="s">
        <v>603</v>
      </c>
      <c r="H17" s="172" t="s">
        <v>604</v>
      </c>
      <c r="I17"/>
      <c r="J17"/>
    </row>
    <row r="18" spans="1:10" ht="15.75" customHeight="1" x14ac:dyDescent="0.4">
      <c r="A18" s="154"/>
      <c r="C18" s="174"/>
      <c r="D18" s="174"/>
      <c r="E18" s="175"/>
      <c r="F18" s="175"/>
      <c r="G18" s="174"/>
      <c r="H18" s="4"/>
    </row>
    <row r="19" spans="1:10" ht="30.95" customHeight="1" x14ac:dyDescent="0.4">
      <c r="A19" s="154"/>
      <c r="B19" s="403" t="s">
        <v>605</v>
      </c>
      <c r="C19" s="403"/>
      <c r="D19" s="403"/>
      <c r="E19" s="403"/>
      <c r="F19" s="403"/>
      <c r="G19" s="403"/>
      <c r="H19" s="403"/>
    </row>
    <row r="20" spans="1:10" ht="30.95" customHeight="1" x14ac:dyDescent="0.4">
      <c r="A20" s="154"/>
      <c r="B20" s="159" t="s">
        <v>558</v>
      </c>
      <c r="C20" s="404" t="s">
        <v>559</v>
      </c>
      <c r="D20" s="404"/>
      <c r="E20" s="159" t="s">
        <v>560</v>
      </c>
      <c r="F20" s="159" t="s">
        <v>561</v>
      </c>
      <c r="G20" s="159" t="s">
        <v>562</v>
      </c>
      <c r="H20" s="162" t="s">
        <v>563</v>
      </c>
    </row>
    <row r="21" spans="1:10" x14ac:dyDescent="0.4">
      <c r="B21" s="389" t="s">
        <v>50</v>
      </c>
      <c r="C21" s="391" t="s">
        <v>53</v>
      </c>
      <c r="D21" s="391"/>
      <c r="E21" s="163" t="s">
        <v>564</v>
      </c>
      <c r="F21" s="164" t="s">
        <v>565</v>
      </c>
      <c r="G21" s="163" t="s">
        <v>566</v>
      </c>
      <c r="H21" s="163" t="s">
        <v>567</v>
      </c>
    </row>
    <row r="22" spans="1:10" x14ac:dyDescent="0.4">
      <c r="B22" s="389"/>
      <c r="C22" s="391" t="s">
        <v>54</v>
      </c>
      <c r="D22" s="391"/>
      <c r="E22" s="163" t="s">
        <v>568</v>
      </c>
      <c r="F22" s="164" t="s">
        <v>569</v>
      </c>
      <c r="G22" s="163" t="s">
        <v>570</v>
      </c>
      <c r="H22" s="163" t="s">
        <v>571</v>
      </c>
    </row>
    <row r="23" spans="1:10" ht="25.5" x14ac:dyDescent="0.4">
      <c r="B23" s="389"/>
      <c r="C23" s="391" t="s">
        <v>478</v>
      </c>
      <c r="D23" s="391"/>
      <c r="E23" s="163" t="s">
        <v>606</v>
      </c>
      <c r="F23" s="164" t="s">
        <v>573</v>
      </c>
      <c r="G23" s="163" t="s">
        <v>775</v>
      </c>
      <c r="H23" s="163" t="s">
        <v>607</v>
      </c>
    </row>
    <row r="24" spans="1:10" ht="63.75" x14ac:dyDescent="0.4">
      <c r="B24" s="389"/>
      <c r="C24" s="391" t="s">
        <v>479</v>
      </c>
      <c r="D24" s="391"/>
      <c r="E24" s="176" t="s">
        <v>608</v>
      </c>
      <c r="F24" s="164" t="s">
        <v>575</v>
      </c>
      <c r="G24" s="177" t="s">
        <v>609</v>
      </c>
      <c r="H24" s="163" t="s">
        <v>610</v>
      </c>
    </row>
    <row r="25" spans="1:10" ht="55.5" customHeight="1" x14ac:dyDescent="0.4">
      <c r="B25" s="389"/>
      <c r="C25" s="391" t="s">
        <v>480</v>
      </c>
      <c r="D25" s="391"/>
      <c r="E25" s="163" t="s">
        <v>611</v>
      </c>
      <c r="F25" s="164" t="s">
        <v>578</v>
      </c>
      <c r="G25" s="163" t="s">
        <v>776</v>
      </c>
      <c r="H25" s="163" t="s">
        <v>612</v>
      </c>
    </row>
    <row r="26" spans="1:10" ht="52.5" customHeight="1" x14ac:dyDescent="0.4">
      <c r="B26" s="389"/>
      <c r="C26" s="391" t="s">
        <v>481</v>
      </c>
      <c r="D26" s="391"/>
      <c r="E26" s="163" t="s">
        <v>613</v>
      </c>
      <c r="F26" s="164" t="s">
        <v>580</v>
      </c>
      <c r="G26" s="163" t="s">
        <v>614</v>
      </c>
      <c r="H26" s="163" t="s">
        <v>615</v>
      </c>
    </row>
    <row r="27" spans="1:10" ht="59.25" customHeight="1" x14ac:dyDescent="0.4">
      <c r="B27" s="389"/>
      <c r="C27" s="391" t="s">
        <v>482</v>
      </c>
      <c r="D27" s="391"/>
      <c r="E27" s="163" t="s">
        <v>616</v>
      </c>
      <c r="F27" s="164" t="s">
        <v>585</v>
      </c>
      <c r="G27" s="163" t="s">
        <v>617</v>
      </c>
      <c r="H27" s="163" t="s">
        <v>618</v>
      </c>
    </row>
    <row r="28" spans="1:10" ht="36.75" customHeight="1" x14ac:dyDescent="0.4">
      <c r="B28" s="389"/>
      <c r="C28" s="391" t="s">
        <v>483</v>
      </c>
      <c r="D28" s="391"/>
      <c r="E28" s="163" t="s">
        <v>619</v>
      </c>
      <c r="F28" s="164" t="s">
        <v>588</v>
      </c>
      <c r="G28" s="163" t="s">
        <v>620</v>
      </c>
      <c r="H28" s="163" t="s">
        <v>621</v>
      </c>
    </row>
    <row r="29" spans="1:10" ht="34.5" customHeight="1" x14ac:dyDescent="0.4">
      <c r="B29" s="389"/>
      <c r="C29" s="391" t="s">
        <v>484</v>
      </c>
      <c r="D29" s="391"/>
      <c r="E29" s="163" t="s">
        <v>622</v>
      </c>
      <c r="F29" s="164" t="s">
        <v>591</v>
      </c>
      <c r="G29" s="163" t="s">
        <v>623</v>
      </c>
      <c r="H29" s="163" t="s">
        <v>624</v>
      </c>
    </row>
    <row r="30" spans="1:10" ht="55.5" customHeight="1" x14ac:dyDescent="0.4">
      <c r="B30" s="407" t="s">
        <v>460</v>
      </c>
      <c r="C30" s="408" t="s">
        <v>485</v>
      </c>
      <c r="D30" s="408"/>
      <c r="E30" s="178" t="s">
        <v>625</v>
      </c>
      <c r="F30" s="179" t="s">
        <v>594</v>
      </c>
      <c r="G30" s="178" t="s">
        <v>626</v>
      </c>
      <c r="H30" s="180" t="s">
        <v>627</v>
      </c>
    </row>
    <row r="31" spans="1:10" x14ac:dyDescent="0.4">
      <c r="B31" s="407"/>
      <c r="C31" s="409" t="s">
        <v>471</v>
      </c>
      <c r="D31" s="181" t="s">
        <v>486</v>
      </c>
      <c r="E31" s="182" t="s">
        <v>628</v>
      </c>
      <c r="F31" s="183" t="s">
        <v>598</v>
      </c>
      <c r="G31" s="184">
        <v>42948</v>
      </c>
      <c r="H31" s="184" t="s">
        <v>629</v>
      </c>
    </row>
    <row r="32" spans="1:10" x14ac:dyDescent="0.4">
      <c r="B32" s="407"/>
      <c r="C32" s="409"/>
      <c r="D32" s="181" t="s">
        <v>487</v>
      </c>
      <c r="E32" s="182" t="s">
        <v>630</v>
      </c>
      <c r="F32" s="183" t="s">
        <v>602</v>
      </c>
      <c r="G32" s="184">
        <v>43312</v>
      </c>
      <c r="H32" s="184" t="s">
        <v>631</v>
      </c>
    </row>
    <row r="33" spans="2:8" ht="38.25" customHeight="1" x14ac:dyDescent="0.4">
      <c r="B33" s="407"/>
      <c r="C33" s="409"/>
      <c r="D33" s="181" t="s">
        <v>488</v>
      </c>
      <c r="E33" s="182" t="s">
        <v>632</v>
      </c>
      <c r="F33" s="183" t="s">
        <v>633</v>
      </c>
      <c r="G33" s="184">
        <v>43312</v>
      </c>
      <c r="H33" s="184" t="s">
        <v>634</v>
      </c>
    </row>
    <row r="34" spans="2:8" ht="38.25" customHeight="1" x14ac:dyDescent="0.4">
      <c r="B34" s="407"/>
      <c r="C34" s="410" t="s">
        <v>472</v>
      </c>
      <c r="D34" s="185" t="s">
        <v>489</v>
      </c>
      <c r="E34" s="185" t="s">
        <v>635</v>
      </c>
      <c r="F34" s="186" t="s">
        <v>636</v>
      </c>
      <c r="G34" s="185">
        <v>450</v>
      </c>
      <c r="H34" s="185" t="s">
        <v>637</v>
      </c>
    </row>
    <row r="35" spans="2:8" ht="38.25" customHeight="1" x14ac:dyDescent="0.4">
      <c r="B35" s="407"/>
      <c r="C35" s="410"/>
      <c r="D35" s="185" t="s">
        <v>490</v>
      </c>
      <c r="E35" s="185" t="s">
        <v>638</v>
      </c>
      <c r="F35" s="186" t="s">
        <v>639</v>
      </c>
      <c r="G35" s="185">
        <v>120</v>
      </c>
      <c r="H35" s="185" t="s">
        <v>640</v>
      </c>
    </row>
    <row r="36" spans="2:8" ht="38.25" customHeight="1" x14ac:dyDescent="0.4">
      <c r="B36" s="407"/>
      <c r="C36" s="410"/>
      <c r="D36" s="185" t="s">
        <v>491</v>
      </c>
      <c r="E36" s="185" t="s">
        <v>641</v>
      </c>
      <c r="F36" s="186" t="s">
        <v>642</v>
      </c>
      <c r="G36" s="185">
        <v>570</v>
      </c>
      <c r="H36" s="185" t="s">
        <v>641</v>
      </c>
    </row>
    <row r="37" spans="2:8" ht="58.5" customHeight="1" x14ac:dyDescent="0.4">
      <c r="B37" s="407"/>
      <c r="C37" s="410"/>
      <c r="D37" s="187" t="s">
        <v>492</v>
      </c>
      <c r="E37" s="185" t="s">
        <v>643</v>
      </c>
      <c r="F37" s="186" t="s">
        <v>644</v>
      </c>
      <c r="G37" s="185" t="s">
        <v>11</v>
      </c>
      <c r="H37" s="185" t="s">
        <v>645</v>
      </c>
    </row>
    <row r="38" spans="2:8" ht="68.25" customHeight="1" x14ac:dyDescent="0.4">
      <c r="B38" s="407"/>
      <c r="C38" s="410"/>
      <c r="D38" s="188" t="s">
        <v>493</v>
      </c>
      <c r="E38" s="185" t="s">
        <v>646</v>
      </c>
      <c r="F38" s="186" t="s">
        <v>647</v>
      </c>
      <c r="G38" s="188">
        <v>0.45</v>
      </c>
      <c r="H38" s="188" t="s">
        <v>648</v>
      </c>
    </row>
    <row r="39" spans="2:8" ht="53.25" customHeight="1" x14ac:dyDescent="0.4">
      <c r="B39" s="407"/>
      <c r="C39" s="410"/>
      <c r="D39" s="185" t="s">
        <v>494</v>
      </c>
      <c r="E39" s="185" t="s">
        <v>649</v>
      </c>
      <c r="F39" s="186" t="s">
        <v>650</v>
      </c>
      <c r="G39" s="189">
        <v>600</v>
      </c>
      <c r="H39" s="189" t="s">
        <v>651</v>
      </c>
    </row>
    <row r="40" spans="2:8" ht="20.25" customHeight="1" x14ac:dyDescent="0.4">
      <c r="B40" s="407"/>
      <c r="C40" s="411" t="s">
        <v>473</v>
      </c>
      <c r="D40" s="190" t="s">
        <v>55</v>
      </c>
      <c r="E40" s="191" t="s">
        <v>572</v>
      </c>
      <c r="F40" s="192" t="s">
        <v>652</v>
      </c>
      <c r="G40" s="191">
        <v>50031234</v>
      </c>
      <c r="H40" s="193" t="s">
        <v>653</v>
      </c>
    </row>
    <row r="41" spans="2:8" ht="72.75" customHeight="1" x14ac:dyDescent="0.4">
      <c r="B41" s="407"/>
      <c r="C41" s="411"/>
      <c r="D41" s="194" t="s">
        <v>495</v>
      </c>
      <c r="E41" s="194" t="s">
        <v>654</v>
      </c>
      <c r="F41" s="195" t="s">
        <v>655</v>
      </c>
      <c r="G41" s="196">
        <v>6.1</v>
      </c>
      <c r="H41" s="197" t="s">
        <v>656</v>
      </c>
    </row>
    <row r="42" spans="2:8" ht="41.25" customHeight="1" x14ac:dyDescent="0.4">
      <c r="B42" s="407"/>
      <c r="C42" s="411"/>
      <c r="D42" s="190" t="s">
        <v>496</v>
      </c>
      <c r="E42" s="191" t="s">
        <v>657</v>
      </c>
      <c r="F42" s="192" t="s">
        <v>658</v>
      </c>
      <c r="G42" s="191" t="s">
        <v>777</v>
      </c>
      <c r="H42" s="193" t="s">
        <v>659</v>
      </c>
    </row>
    <row r="43" spans="2:8" ht="387" customHeight="1" x14ac:dyDescent="0.4">
      <c r="B43" s="198" t="s">
        <v>461</v>
      </c>
      <c r="C43" s="412" t="s">
        <v>497</v>
      </c>
      <c r="D43" s="412"/>
      <c r="E43" s="199" t="s">
        <v>660</v>
      </c>
      <c r="F43" s="200" t="s">
        <v>661</v>
      </c>
      <c r="G43" s="199" t="s">
        <v>662</v>
      </c>
      <c r="H43" s="199" t="s">
        <v>663</v>
      </c>
    </row>
    <row r="44" spans="2:8" ht="76.5" x14ac:dyDescent="0.4">
      <c r="B44" s="413" t="s">
        <v>462</v>
      </c>
      <c r="C44" s="414" t="s">
        <v>498</v>
      </c>
      <c r="D44" s="414"/>
      <c r="E44" s="201" t="s">
        <v>664</v>
      </c>
      <c r="F44" s="202" t="s">
        <v>665</v>
      </c>
      <c r="G44" s="201" t="s">
        <v>666</v>
      </c>
      <c r="H44" s="203" t="s">
        <v>667</v>
      </c>
    </row>
    <row r="45" spans="2:8" ht="83.25" customHeight="1" x14ac:dyDescent="0.4">
      <c r="B45" s="413"/>
      <c r="C45" s="414" t="s">
        <v>499</v>
      </c>
      <c r="D45" s="414"/>
      <c r="E45" s="201" t="s">
        <v>668</v>
      </c>
      <c r="F45" s="202" t="s">
        <v>669</v>
      </c>
      <c r="G45" s="204">
        <v>1.1100000000000001</v>
      </c>
      <c r="H45" s="203" t="s">
        <v>667</v>
      </c>
    </row>
    <row r="46" spans="2:8" ht="45" customHeight="1" x14ac:dyDescent="0.4">
      <c r="B46" s="413"/>
      <c r="C46" s="415" t="s">
        <v>500</v>
      </c>
      <c r="D46" s="415"/>
      <c r="E46" s="204" t="s">
        <v>670</v>
      </c>
      <c r="F46" s="205" t="s">
        <v>671</v>
      </c>
      <c r="G46" s="204">
        <v>540</v>
      </c>
      <c r="H46" s="204" t="s">
        <v>672</v>
      </c>
    </row>
    <row r="47" spans="2:8" ht="59.25" customHeight="1" x14ac:dyDescent="0.4">
      <c r="B47" s="405" t="s">
        <v>463</v>
      </c>
      <c r="C47" s="406" t="s">
        <v>501</v>
      </c>
      <c r="D47" s="406"/>
      <c r="E47" s="206" t="s">
        <v>673</v>
      </c>
      <c r="F47" s="207" t="s">
        <v>674</v>
      </c>
      <c r="G47" s="206">
        <v>1.1231</v>
      </c>
      <c r="H47" s="206" t="s">
        <v>675</v>
      </c>
    </row>
    <row r="48" spans="2:8" ht="52.5" customHeight="1" x14ac:dyDescent="0.4">
      <c r="B48" s="405"/>
      <c r="C48" s="406" t="s">
        <v>502</v>
      </c>
      <c r="D48" s="406"/>
      <c r="E48" s="208" t="s">
        <v>676</v>
      </c>
      <c r="F48" s="209" t="s">
        <v>677</v>
      </c>
      <c r="G48" s="208">
        <v>720</v>
      </c>
      <c r="H48" s="208" t="s">
        <v>678</v>
      </c>
    </row>
    <row r="49" spans="2:8" ht="69.75" customHeight="1" x14ac:dyDescent="0.4">
      <c r="B49" s="416" t="s">
        <v>464</v>
      </c>
      <c r="C49" s="417" t="s">
        <v>503</v>
      </c>
      <c r="D49" s="417"/>
      <c r="E49" s="210" t="s">
        <v>679</v>
      </c>
      <c r="F49" s="211" t="s">
        <v>680</v>
      </c>
      <c r="G49" s="210" t="s">
        <v>681</v>
      </c>
      <c r="H49" s="210" t="s">
        <v>682</v>
      </c>
    </row>
    <row r="50" spans="2:8" ht="69.400000000000006" customHeight="1" x14ac:dyDescent="0.4">
      <c r="B50" s="416"/>
      <c r="C50" s="417" t="s">
        <v>504</v>
      </c>
      <c r="D50" s="417"/>
      <c r="E50" s="210" t="s">
        <v>683</v>
      </c>
      <c r="F50" s="211" t="s">
        <v>684</v>
      </c>
      <c r="G50" s="210" t="s">
        <v>685</v>
      </c>
      <c r="H50" s="210" t="s">
        <v>686</v>
      </c>
    </row>
    <row r="51" spans="2:8" ht="51.75" customHeight="1" x14ac:dyDescent="0.4">
      <c r="B51" s="416"/>
      <c r="C51" s="417" t="s">
        <v>505</v>
      </c>
      <c r="D51" s="417"/>
      <c r="E51" s="210" t="s">
        <v>687</v>
      </c>
      <c r="F51" s="211" t="s">
        <v>688</v>
      </c>
      <c r="G51" s="210" t="s">
        <v>689</v>
      </c>
      <c r="H51" s="210" t="s">
        <v>690</v>
      </c>
    </row>
    <row r="52" spans="2:8" ht="118.5" customHeight="1" x14ac:dyDescent="0.4">
      <c r="B52" s="418" t="s">
        <v>465</v>
      </c>
      <c r="C52" s="419" t="s">
        <v>474</v>
      </c>
      <c r="D52" s="212" t="s">
        <v>506</v>
      </c>
      <c r="E52" s="213" t="s">
        <v>691</v>
      </c>
      <c r="F52" s="214" t="s">
        <v>692</v>
      </c>
      <c r="G52" s="213" t="s">
        <v>693</v>
      </c>
      <c r="H52" s="213" t="s">
        <v>694</v>
      </c>
    </row>
    <row r="53" spans="2:8" ht="118.5" customHeight="1" x14ac:dyDescent="0.4">
      <c r="B53" s="418"/>
      <c r="C53" s="419"/>
      <c r="D53" s="212" t="s">
        <v>507</v>
      </c>
      <c r="E53" s="213" t="s">
        <v>695</v>
      </c>
      <c r="F53" s="214" t="s">
        <v>696</v>
      </c>
      <c r="G53" s="213" t="s">
        <v>697</v>
      </c>
      <c r="H53" s="213" t="s">
        <v>698</v>
      </c>
    </row>
    <row r="54" spans="2:8" ht="138.4" customHeight="1" x14ac:dyDescent="0.4">
      <c r="B54" s="418"/>
      <c r="C54" s="419"/>
      <c r="D54" s="212" t="s">
        <v>508</v>
      </c>
      <c r="E54" s="213" t="s">
        <v>699</v>
      </c>
      <c r="F54" s="214" t="s">
        <v>700</v>
      </c>
      <c r="G54" s="213" t="s">
        <v>701</v>
      </c>
      <c r="H54" s="215" t="s">
        <v>702</v>
      </c>
    </row>
    <row r="55" spans="2:8" ht="125.25" customHeight="1" x14ac:dyDescent="0.4">
      <c r="B55" s="418"/>
      <c r="C55" s="419" t="s">
        <v>475</v>
      </c>
      <c r="D55" s="212" t="s">
        <v>506</v>
      </c>
      <c r="E55" s="213" t="s">
        <v>703</v>
      </c>
      <c r="F55" s="214" t="s">
        <v>704</v>
      </c>
      <c r="G55" s="213" t="s">
        <v>705</v>
      </c>
      <c r="H55" s="213" t="s">
        <v>694</v>
      </c>
    </row>
    <row r="56" spans="2:8" ht="123.75" customHeight="1" x14ac:dyDescent="0.4">
      <c r="B56" s="418"/>
      <c r="C56" s="419"/>
      <c r="D56" s="212" t="s">
        <v>507</v>
      </c>
      <c r="E56" s="213" t="s">
        <v>706</v>
      </c>
      <c r="F56" s="214" t="s">
        <v>707</v>
      </c>
      <c r="G56" s="213" t="s">
        <v>708</v>
      </c>
      <c r="H56" s="213" t="s">
        <v>698</v>
      </c>
    </row>
    <row r="57" spans="2:8" ht="130.9" customHeight="1" x14ac:dyDescent="0.4">
      <c r="B57" s="418"/>
      <c r="C57" s="419"/>
      <c r="D57" s="212" t="s">
        <v>508</v>
      </c>
      <c r="E57" s="213" t="s">
        <v>699</v>
      </c>
      <c r="F57" s="214" t="s">
        <v>709</v>
      </c>
      <c r="G57" s="213" t="s">
        <v>710</v>
      </c>
      <c r="H57" s="215" t="s">
        <v>702</v>
      </c>
    </row>
    <row r="58" spans="2:8" ht="112.5" customHeight="1" x14ac:dyDescent="0.4">
      <c r="B58" s="420" t="s">
        <v>466</v>
      </c>
      <c r="C58" s="421" t="s">
        <v>711</v>
      </c>
      <c r="D58" s="421"/>
      <c r="E58" s="216" t="s">
        <v>712</v>
      </c>
      <c r="F58" s="217" t="s">
        <v>713</v>
      </c>
      <c r="G58" s="216" t="s">
        <v>714</v>
      </c>
      <c r="H58" s="216" t="s">
        <v>715</v>
      </c>
    </row>
    <row r="59" spans="2:8" ht="112.5" customHeight="1" x14ac:dyDescent="0.4">
      <c r="B59" s="420"/>
      <c r="C59" s="421" t="s">
        <v>716</v>
      </c>
      <c r="D59" s="421"/>
      <c r="E59" s="216" t="s">
        <v>717</v>
      </c>
      <c r="F59" s="217" t="s">
        <v>718</v>
      </c>
      <c r="G59" s="216" t="s">
        <v>714</v>
      </c>
      <c r="H59" s="216" t="s">
        <v>719</v>
      </c>
    </row>
    <row r="60" spans="2:8" ht="76.5" customHeight="1" x14ac:dyDescent="0.4">
      <c r="B60" s="420"/>
      <c r="C60" s="421" t="s">
        <v>514</v>
      </c>
      <c r="D60" s="421"/>
      <c r="E60" s="216" t="s">
        <v>720</v>
      </c>
      <c r="F60" s="217" t="s">
        <v>721</v>
      </c>
      <c r="G60" s="216" t="s">
        <v>722</v>
      </c>
      <c r="H60" s="216" t="s">
        <v>723</v>
      </c>
    </row>
    <row r="61" spans="2:8" ht="93" customHeight="1" x14ac:dyDescent="0.4">
      <c r="B61" s="422" t="s">
        <v>467</v>
      </c>
      <c r="C61" s="218" t="s">
        <v>476</v>
      </c>
      <c r="D61" s="218" t="s">
        <v>515</v>
      </c>
      <c r="E61" s="219" t="s">
        <v>724</v>
      </c>
      <c r="F61" s="220" t="s">
        <v>725</v>
      </c>
      <c r="G61" s="219" t="s">
        <v>726</v>
      </c>
      <c r="H61" s="219" t="s">
        <v>727</v>
      </c>
    </row>
    <row r="62" spans="2:8" ht="100.5" customHeight="1" x14ac:dyDescent="0.4">
      <c r="B62" s="422"/>
      <c r="C62" s="423" t="s">
        <v>477</v>
      </c>
      <c r="D62" s="221" t="s">
        <v>516</v>
      </c>
      <c r="E62" s="222" t="s">
        <v>728</v>
      </c>
      <c r="F62" s="223" t="s">
        <v>729</v>
      </c>
      <c r="G62" s="222" t="s">
        <v>730</v>
      </c>
      <c r="H62" s="222" t="s">
        <v>731</v>
      </c>
    </row>
    <row r="63" spans="2:8" ht="148.15" customHeight="1" x14ac:dyDescent="0.4">
      <c r="B63" s="422"/>
      <c r="C63" s="423"/>
      <c r="D63" s="221" t="s">
        <v>517</v>
      </c>
      <c r="E63" s="222" t="s">
        <v>732</v>
      </c>
      <c r="F63" s="223" t="s">
        <v>733</v>
      </c>
      <c r="G63" s="222" t="s">
        <v>734</v>
      </c>
      <c r="H63" s="222" t="s">
        <v>735</v>
      </c>
    </row>
    <row r="64" spans="2:8" ht="126" customHeight="1" x14ac:dyDescent="0.4">
      <c r="B64" s="422"/>
      <c r="C64" s="423"/>
      <c r="D64" s="221" t="s">
        <v>518</v>
      </c>
      <c r="E64" s="222" t="s">
        <v>736</v>
      </c>
      <c r="F64" s="223" t="s">
        <v>737</v>
      </c>
      <c r="G64" s="222" t="s">
        <v>738</v>
      </c>
      <c r="H64" s="222" t="s">
        <v>739</v>
      </c>
    </row>
    <row r="65" spans="1:8" ht="97.5" customHeight="1" x14ac:dyDescent="0.4">
      <c r="B65" s="422"/>
      <c r="C65" s="423"/>
      <c r="D65" s="221" t="s">
        <v>519</v>
      </c>
      <c r="E65" s="222" t="s">
        <v>740</v>
      </c>
      <c r="F65" s="223" t="s">
        <v>741</v>
      </c>
      <c r="G65" s="222" t="s">
        <v>742</v>
      </c>
      <c r="H65" s="222" t="s">
        <v>743</v>
      </c>
    </row>
    <row r="66" spans="1:8" ht="41.25" customHeight="1" x14ac:dyDescent="0.4">
      <c r="B66" s="425" t="s">
        <v>468</v>
      </c>
      <c r="C66" s="427" t="s">
        <v>520</v>
      </c>
      <c r="D66" s="428"/>
      <c r="E66" s="199" t="s">
        <v>744</v>
      </c>
      <c r="F66" s="200" t="s">
        <v>745</v>
      </c>
      <c r="G66" s="199" t="s">
        <v>746</v>
      </c>
      <c r="H66" s="199" t="s">
        <v>747</v>
      </c>
    </row>
    <row r="67" spans="1:8" ht="41.25" customHeight="1" x14ac:dyDescent="0.4">
      <c r="B67" s="426"/>
      <c r="C67" s="427" t="s">
        <v>521</v>
      </c>
      <c r="D67" s="428"/>
      <c r="E67" s="199" t="s">
        <v>748</v>
      </c>
      <c r="F67" s="200" t="s">
        <v>749</v>
      </c>
      <c r="G67" s="199" t="s">
        <v>750</v>
      </c>
      <c r="H67" s="199" t="s">
        <v>751</v>
      </c>
    </row>
    <row r="68" spans="1:8" ht="80.25" customHeight="1" x14ac:dyDescent="0.4">
      <c r="B68" s="429" t="s">
        <v>469</v>
      </c>
      <c r="C68" s="430" t="s">
        <v>522</v>
      </c>
      <c r="D68" s="430"/>
      <c r="E68" s="224" t="s">
        <v>752</v>
      </c>
      <c r="F68" s="225" t="s">
        <v>753</v>
      </c>
      <c r="G68" s="224" t="s">
        <v>754</v>
      </c>
      <c r="H68" s="226" t="s">
        <v>755</v>
      </c>
    </row>
    <row r="69" spans="1:8" ht="80.25" customHeight="1" x14ac:dyDescent="0.4">
      <c r="B69" s="429"/>
      <c r="C69" s="430" t="s">
        <v>523</v>
      </c>
      <c r="D69" s="430"/>
      <c r="E69" s="227" t="s">
        <v>756</v>
      </c>
      <c r="F69" s="228" t="s">
        <v>757</v>
      </c>
      <c r="G69" s="227" t="s">
        <v>758</v>
      </c>
      <c r="H69" s="227" t="s">
        <v>759</v>
      </c>
    </row>
    <row r="70" spans="1:8" ht="135" customHeight="1" x14ac:dyDescent="0.4">
      <c r="B70" s="229" t="s">
        <v>470</v>
      </c>
      <c r="C70" s="424" t="s">
        <v>524</v>
      </c>
      <c r="D70" s="424"/>
      <c r="E70" s="230" t="s">
        <v>760</v>
      </c>
      <c r="F70" s="231" t="s">
        <v>761</v>
      </c>
      <c r="G70" s="230" t="s">
        <v>762</v>
      </c>
      <c r="H70" s="232" t="s">
        <v>763</v>
      </c>
    </row>
    <row r="71" spans="1:8" ht="42.75" customHeight="1" x14ac:dyDescent="0.4">
      <c r="B71" s="171" t="s">
        <v>52</v>
      </c>
      <c r="C71" s="402" t="s">
        <v>64</v>
      </c>
      <c r="D71" s="402"/>
      <c r="E71" s="172" t="s">
        <v>601</v>
      </c>
      <c r="F71" s="173" t="s">
        <v>764</v>
      </c>
      <c r="G71" s="172" t="s">
        <v>603</v>
      </c>
      <c r="H71" s="172" t="s">
        <v>604</v>
      </c>
    </row>
    <row r="75" spans="1:8" ht="76.5" customHeight="1" x14ac:dyDescent="0.4"/>
    <row r="76" spans="1:8" x14ac:dyDescent="0.4">
      <c r="A76" s="154"/>
    </row>
    <row r="77" spans="1:8" ht="15" x14ac:dyDescent="0.4">
      <c r="E77"/>
      <c r="F77"/>
      <c r="G77"/>
      <c r="H77"/>
    </row>
    <row r="78" spans="1:8" ht="15" x14ac:dyDescent="0.4">
      <c r="E78"/>
      <c r="F78"/>
      <c r="G78"/>
      <c r="H78"/>
    </row>
    <row r="79" spans="1:8" ht="15" x14ac:dyDescent="0.4">
      <c r="E79"/>
      <c r="F79"/>
      <c r="G79"/>
      <c r="H79"/>
    </row>
    <row r="80" spans="1:8" ht="15" x14ac:dyDescent="0.4">
      <c r="E80"/>
      <c r="F80"/>
      <c r="G80"/>
      <c r="H80"/>
    </row>
    <row r="81" spans="4:8" ht="15" x14ac:dyDescent="0.4">
      <c r="E81"/>
      <c r="F81"/>
      <c r="G81"/>
      <c r="H81"/>
    </row>
    <row r="82" spans="4:8" ht="15" x14ac:dyDescent="0.4">
      <c r="E82"/>
      <c r="F82"/>
      <c r="G82"/>
      <c r="H82"/>
    </row>
    <row r="83" spans="4:8" ht="15" x14ac:dyDescent="0.4">
      <c r="E83"/>
      <c r="F83"/>
      <c r="G83"/>
      <c r="H83"/>
    </row>
    <row r="84" spans="4:8" ht="15" x14ac:dyDescent="0.4">
      <c r="E84"/>
      <c r="F84"/>
      <c r="G84"/>
      <c r="H84"/>
    </row>
    <row r="85" spans="4:8" ht="15" x14ac:dyDescent="0.4">
      <c r="D85" s="233"/>
      <c r="E85"/>
      <c r="F85"/>
      <c r="G85"/>
      <c r="H85"/>
    </row>
    <row r="86" spans="4:8" ht="15" x14ac:dyDescent="0.4">
      <c r="D86" s="233"/>
      <c r="E86"/>
      <c r="F86"/>
      <c r="G86"/>
      <c r="H86"/>
    </row>
    <row r="87" spans="4:8" ht="15" x14ac:dyDescent="0.4">
      <c r="D87" s="233"/>
      <c r="E87"/>
      <c r="F87"/>
      <c r="G87"/>
      <c r="H87"/>
    </row>
    <row r="88" spans="4:8" ht="15" x14ac:dyDescent="0.4">
      <c r="D88" s="233"/>
      <c r="E88"/>
      <c r="F88"/>
      <c r="G88"/>
      <c r="H88"/>
    </row>
    <row r="89" spans="4:8" ht="15" x14ac:dyDescent="0.4">
      <c r="D89" s="233"/>
      <c r="E89"/>
      <c r="F89"/>
      <c r="G89"/>
      <c r="H89"/>
    </row>
    <row r="90" spans="4:8" ht="15" x14ac:dyDescent="0.4">
      <c r="D90" s="233"/>
      <c r="E90" s="233"/>
      <c r="F90" s="233"/>
      <c r="G90" s="233"/>
      <c r="H90" s="233"/>
    </row>
    <row r="91" spans="4:8" ht="15" x14ac:dyDescent="0.4">
      <c r="D91" s="233"/>
      <c r="E91" s="233"/>
      <c r="F91" s="233"/>
      <c r="G91" s="233"/>
      <c r="H91" s="233"/>
    </row>
    <row r="92" spans="4:8" ht="15" x14ac:dyDescent="0.4">
      <c r="D92" s="233"/>
      <c r="E92" s="233"/>
      <c r="F92" s="233"/>
      <c r="G92" s="233"/>
      <c r="H92" s="233"/>
    </row>
    <row r="93" spans="4:8" ht="15" x14ac:dyDescent="0.4">
      <c r="D93" s="233"/>
      <c r="E93" s="233"/>
      <c r="F93" s="233"/>
      <c r="G93" s="233"/>
      <c r="H93" s="233"/>
    </row>
    <row r="94" spans="4:8" ht="15" x14ac:dyDescent="0.4">
      <c r="D94" s="233"/>
      <c r="E94" s="233"/>
      <c r="F94" s="233"/>
      <c r="G94" s="233"/>
      <c r="H94" s="233"/>
    </row>
    <row r="95" spans="4:8" ht="15" x14ac:dyDescent="0.4">
      <c r="D95" s="233"/>
      <c r="E95" s="233"/>
      <c r="F95" s="233"/>
      <c r="G95" s="233"/>
      <c r="H95" s="233"/>
    </row>
    <row r="96" spans="4:8" ht="15" x14ac:dyDescent="0.4">
      <c r="D96" s="233"/>
      <c r="E96" s="233"/>
      <c r="F96" s="233"/>
      <c r="G96" s="233"/>
      <c r="H96" s="233"/>
    </row>
    <row r="97" spans="7:8" ht="15" x14ac:dyDescent="0.4">
      <c r="G97"/>
      <c r="H97" s="233"/>
    </row>
    <row r="98" spans="7:8" ht="15" x14ac:dyDescent="0.4">
      <c r="G98"/>
    </row>
    <row r="99" spans="7:8" ht="15" x14ac:dyDescent="0.4">
      <c r="G99"/>
    </row>
    <row r="100" spans="7:8" ht="15" x14ac:dyDescent="0.4">
      <c r="G100"/>
    </row>
    <row r="101" spans="7:8" ht="15" x14ac:dyDescent="0.4">
      <c r="G101"/>
    </row>
    <row r="102" spans="7:8" ht="15" x14ac:dyDescent="0.4">
      <c r="G102"/>
    </row>
    <row r="103" spans="7:8" ht="15" x14ac:dyDescent="0.4">
      <c r="G103"/>
    </row>
    <row r="104" spans="7:8" ht="15" x14ac:dyDescent="0.4">
      <c r="G104"/>
    </row>
    <row r="105" spans="7:8" ht="15" x14ac:dyDescent="0.4">
      <c r="G105"/>
    </row>
    <row r="106" spans="7:8" ht="15" x14ac:dyDescent="0.4">
      <c r="G106"/>
    </row>
    <row r="107" spans="7:8" ht="15" x14ac:dyDescent="0.4">
      <c r="G107"/>
    </row>
    <row r="108" spans="7:8" ht="15" x14ac:dyDescent="0.4">
      <c r="G108"/>
    </row>
    <row r="109" spans="7:8" ht="15" x14ac:dyDescent="0.4">
      <c r="G109"/>
    </row>
    <row r="110" spans="7:8" ht="15" x14ac:dyDescent="0.4">
      <c r="G110"/>
    </row>
    <row r="111" spans="7:8" ht="15" x14ac:dyDescent="0.4">
      <c r="G111"/>
    </row>
    <row r="112" spans="7:8" ht="15" x14ac:dyDescent="0.4">
      <c r="G112"/>
    </row>
    <row r="113" spans="7:7" ht="15" x14ac:dyDescent="0.4">
      <c r="G113"/>
    </row>
    <row r="114" spans="7:7" ht="15" x14ac:dyDescent="0.4">
      <c r="G114"/>
    </row>
    <row r="115" spans="7:7" ht="15" x14ac:dyDescent="0.4">
      <c r="G115"/>
    </row>
    <row r="116" spans="7:7" ht="15" x14ac:dyDescent="0.4">
      <c r="G116"/>
    </row>
    <row r="117" spans="7:7" ht="15" x14ac:dyDescent="0.4">
      <c r="G117"/>
    </row>
    <row r="118" spans="7:7" ht="15" x14ac:dyDescent="0.4">
      <c r="G118"/>
    </row>
    <row r="119" spans="7:7" ht="15" x14ac:dyDescent="0.4">
      <c r="G119"/>
    </row>
    <row r="120" spans="7:7" ht="15" x14ac:dyDescent="0.4">
      <c r="G120"/>
    </row>
    <row r="121" spans="7:7" ht="15" x14ac:dyDescent="0.4">
      <c r="G121"/>
    </row>
    <row r="122" spans="7:7" ht="15" x14ac:dyDescent="0.4">
      <c r="G122"/>
    </row>
    <row r="123" spans="7:7" ht="15" x14ac:dyDescent="0.4">
      <c r="G123"/>
    </row>
    <row r="124" spans="7:7" ht="15" x14ac:dyDescent="0.4">
      <c r="G124"/>
    </row>
    <row r="125" spans="7:7" ht="15" x14ac:dyDescent="0.4">
      <c r="G125"/>
    </row>
    <row r="126" spans="7:7" ht="15" x14ac:dyDescent="0.4">
      <c r="G126"/>
    </row>
    <row r="127" spans="7:7" ht="15" x14ac:dyDescent="0.4">
      <c r="G127"/>
    </row>
    <row r="128" spans="7:7" ht="15" x14ac:dyDescent="0.4">
      <c r="G128"/>
    </row>
    <row r="129" spans="7:7" ht="15" x14ac:dyDescent="0.4">
      <c r="G129"/>
    </row>
    <row r="130" spans="7:7" ht="15" x14ac:dyDescent="0.4">
      <c r="G130"/>
    </row>
    <row r="131" spans="7:7" ht="15" x14ac:dyDescent="0.4">
      <c r="G131"/>
    </row>
    <row r="132" spans="7:7" ht="15" x14ac:dyDescent="0.4">
      <c r="G132"/>
    </row>
    <row r="133" spans="7:7" ht="15" x14ac:dyDescent="0.4">
      <c r="G133"/>
    </row>
    <row r="134" spans="7:7" ht="15" x14ac:dyDescent="0.4">
      <c r="G134"/>
    </row>
    <row r="135" spans="7:7" ht="15" x14ac:dyDescent="0.4">
      <c r="G135"/>
    </row>
    <row r="136" spans="7:7" ht="15" x14ac:dyDescent="0.4">
      <c r="G136"/>
    </row>
    <row r="137" spans="7:7" ht="15" x14ac:dyDescent="0.4">
      <c r="G137"/>
    </row>
    <row r="138" spans="7:7" ht="15" x14ac:dyDescent="0.4">
      <c r="G138"/>
    </row>
    <row r="139" spans="7:7" ht="15" x14ac:dyDescent="0.4">
      <c r="G139"/>
    </row>
    <row r="140" spans="7:7" ht="15" x14ac:dyDescent="0.4">
      <c r="G140"/>
    </row>
    <row r="141" spans="7:7" ht="15" x14ac:dyDescent="0.4">
      <c r="G141"/>
    </row>
    <row r="142" spans="7:7" ht="15" x14ac:dyDescent="0.4">
      <c r="G142"/>
    </row>
    <row r="143" spans="7:7" ht="15" x14ac:dyDescent="0.4">
      <c r="G143"/>
    </row>
    <row r="144" spans="7:7" ht="15" x14ac:dyDescent="0.4">
      <c r="G144"/>
    </row>
    <row r="145" spans="7:7" ht="15" x14ac:dyDescent="0.4">
      <c r="G145"/>
    </row>
    <row r="146" spans="7:7" ht="15" x14ac:dyDescent="0.4">
      <c r="G146"/>
    </row>
    <row r="147" spans="7:7" ht="15" x14ac:dyDescent="0.4">
      <c r="G147"/>
    </row>
    <row r="148" spans="7:7" ht="15" x14ac:dyDescent="0.4">
      <c r="G148"/>
    </row>
    <row r="149" spans="7:7" ht="15" x14ac:dyDescent="0.4">
      <c r="G149"/>
    </row>
    <row r="150" spans="7:7" ht="15" x14ac:dyDescent="0.4">
      <c r="G150"/>
    </row>
    <row r="151" spans="7:7" ht="15" x14ac:dyDescent="0.4">
      <c r="G151"/>
    </row>
    <row r="152" spans="7:7" ht="15" x14ac:dyDescent="0.4">
      <c r="G152"/>
    </row>
    <row r="153" spans="7:7" ht="15" x14ac:dyDescent="0.4">
      <c r="G153"/>
    </row>
    <row r="154" spans="7:7" ht="15" x14ac:dyDescent="0.4">
      <c r="G154"/>
    </row>
    <row r="155" spans="7:7" ht="15" x14ac:dyDescent="0.4">
      <c r="G155"/>
    </row>
    <row r="156" spans="7:7" ht="15" x14ac:dyDescent="0.4">
      <c r="G156"/>
    </row>
    <row r="157" spans="7:7" ht="15" x14ac:dyDescent="0.4">
      <c r="G157"/>
    </row>
    <row r="158" spans="7:7" ht="15" x14ac:dyDescent="0.4">
      <c r="G158"/>
    </row>
    <row r="159" spans="7:7" ht="15" x14ac:dyDescent="0.4">
      <c r="G159"/>
    </row>
    <row r="160" spans="7:7" ht="15" x14ac:dyDescent="0.4">
      <c r="G160"/>
    </row>
    <row r="161" spans="7:7" ht="15" x14ac:dyDescent="0.4">
      <c r="G161"/>
    </row>
    <row r="162" spans="7:7" ht="15" x14ac:dyDescent="0.4">
      <c r="G162"/>
    </row>
    <row r="163" spans="7:7" ht="15" x14ac:dyDescent="0.4">
      <c r="G163"/>
    </row>
    <row r="164" spans="7:7" ht="15" x14ac:dyDescent="0.4">
      <c r="G164"/>
    </row>
    <row r="165" spans="7:7" ht="15" x14ac:dyDescent="0.4">
      <c r="G165"/>
    </row>
    <row r="166" spans="7:7" ht="15" x14ac:dyDescent="0.4">
      <c r="G166"/>
    </row>
    <row r="167" spans="7:7" ht="15" x14ac:dyDescent="0.4">
      <c r="G167"/>
    </row>
    <row r="168" spans="7:7" ht="15" x14ac:dyDescent="0.4">
      <c r="G168"/>
    </row>
    <row r="169" spans="7:7" ht="15" x14ac:dyDescent="0.4">
      <c r="G169"/>
    </row>
    <row r="170" spans="7:7" ht="15" x14ac:dyDescent="0.4">
      <c r="G170"/>
    </row>
    <row r="171" spans="7:7" ht="15" x14ac:dyDescent="0.4">
      <c r="G171"/>
    </row>
    <row r="172" spans="7:7" ht="15" x14ac:dyDescent="0.4">
      <c r="G172"/>
    </row>
    <row r="173" spans="7:7" ht="15" x14ac:dyDescent="0.4">
      <c r="G173"/>
    </row>
    <row r="174" spans="7:7" ht="15" x14ac:dyDescent="0.4">
      <c r="G174"/>
    </row>
    <row r="175" spans="7:7" ht="15" x14ac:dyDescent="0.4">
      <c r="G175"/>
    </row>
    <row r="176" spans="7:7" ht="15" x14ac:dyDescent="0.4">
      <c r="G176"/>
    </row>
    <row r="177" spans="7:7" ht="15" x14ac:dyDescent="0.4">
      <c r="G177"/>
    </row>
    <row r="178" spans="7:7" ht="15" x14ac:dyDescent="0.4">
      <c r="G178"/>
    </row>
    <row r="179" spans="7:7" ht="15" x14ac:dyDescent="0.4">
      <c r="G179"/>
    </row>
    <row r="180" spans="7:7" ht="15" x14ac:dyDescent="0.4">
      <c r="G180"/>
    </row>
    <row r="181" spans="7:7" ht="15" x14ac:dyDescent="0.4">
      <c r="G181"/>
    </row>
    <row r="182" spans="7:7" ht="15" x14ac:dyDescent="0.4">
      <c r="G182"/>
    </row>
    <row r="183" spans="7:7" ht="15" x14ac:dyDescent="0.4">
      <c r="G183"/>
    </row>
    <row r="184" spans="7:7" ht="15" x14ac:dyDescent="0.4">
      <c r="G184"/>
    </row>
    <row r="185" spans="7:7" ht="15" x14ac:dyDescent="0.4">
      <c r="G185"/>
    </row>
    <row r="186" spans="7:7" ht="15" x14ac:dyDescent="0.4">
      <c r="G186"/>
    </row>
    <row r="187" spans="7:7" ht="15" x14ac:dyDescent="0.4">
      <c r="G187"/>
    </row>
    <row r="188" spans="7:7" ht="15" x14ac:dyDescent="0.4">
      <c r="G188"/>
    </row>
    <row r="189" spans="7:7" ht="15" x14ac:dyDescent="0.4">
      <c r="G189"/>
    </row>
    <row r="190" spans="7:7" ht="15" x14ac:dyDescent="0.4">
      <c r="G190"/>
    </row>
    <row r="191" spans="7:7" ht="15" x14ac:dyDescent="0.4">
      <c r="G191"/>
    </row>
    <row r="192" spans="7:7" ht="15" x14ac:dyDescent="0.4">
      <c r="G192"/>
    </row>
    <row r="193" spans="7:7" ht="15" x14ac:dyDescent="0.4">
      <c r="G193"/>
    </row>
    <row r="194" spans="7:7" ht="15" x14ac:dyDescent="0.4">
      <c r="G194"/>
    </row>
    <row r="195" spans="7:7" ht="15" x14ac:dyDescent="0.4">
      <c r="G195"/>
    </row>
    <row r="196" spans="7:7" ht="15" x14ac:dyDescent="0.4">
      <c r="G196"/>
    </row>
    <row r="197" spans="7:7" ht="15" x14ac:dyDescent="0.4">
      <c r="G197"/>
    </row>
    <row r="198" spans="7:7" ht="15" x14ac:dyDescent="0.4">
      <c r="G198"/>
    </row>
    <row r="199" spans="7:7" ht="15" x14ac:dyDescent="0.4">
      <c r="G199"/>
    </row>
    <row r="200" spans="7:7" ht="15" x14ac:dyDescent="0.4">
      <c r="G200"/>
    </row>
    <row r="201" spans="7:7" ht="15" x14ac:dyDescent="0.4">
      <c r="G201"/>
    </row>
    <row r="202" spans="7:7" ht="15" x14ac:dyDescent="0.4">
      <c r="G202"/>
    </row>
    <row r="203" spans="7:7" ht="15" x14ac:dyDescent="0.4">
      <c r="G203"/>
    </row>
    <row r="204" spans="7:7" ht="15" x14ac:dyDescent="0.4">
      <c r="G204"/>
    </row>
    <row r="205" spans="7:7" ht="15" x14ac:dyDescent="0.4">
      <c r="G205"/>
    </row>
    <row r="206" spans="7:7" ht="15" x14ac:dyDescent="0.4">
      <c r="G206"/>
    </row>
    <row r="207" spans="7:7" ht="15" x14ac:dyDescent="0.4">
      <c r="G207"/>
    </row>
    <row r="208" spans="7:7" ht="15" x14ac:dyDescent="0.4">
      <c r="G208"/>
    </row>
    <row r="209" spans="7:7" ht="15" x14ac:dyDescent="0.4">
      <c r="G209"/>
    </row>
    <row r="210" spans="7:7" ht="15" x14ac:dyDescent="0.4">
      <c r="G210"/>
    </row>
    <row r="211" spans="7:7" ht="15" x14ac:dyDescent="0.4">
      <c r="G211"/>
    </row>
    <row r="212" spans="7:7" ht="15" x14ac:dyDescent="0.4">
      <c r="G212"/>
    </row>
    <row r="213" spans="7:7" ht="15" x14ac:dyDescent="0.4">
      <c r="G213"/>
    </row>
    <row r="214" spans="7:7" ht="15" x14ac:dyDescent="0.4">
      <c r="G214"/>
    </row>
    <row r="215" spans="7:7" ht="15" x14ac:dyDescent="0.4">
      <c r="G215"/>
    </row>
    <row r="216" spans="7:7" ht="15" x14ac:dyDescent="0.4">
      <c r="G216"/>
    </row>
    <row r="217" spans="7:7" ht="15" x14ac:dyDescent="0.4">
      <c r="G217"/>
    </row>
    <row r="218" spans="7:7" ht="15" x14ac:dyDescent="0.4">
      <c r="G218"/>
    </row>
    <row r="219" spans="7:7" ht="15" x14ac:dyDescent="0.4">
      <c r="G219"/>
    </row>
    <row r="220" spans="7:7" ht="15" x14ac:dyDescent="0.4">
      <c r="G220"/>
    </row>
    <row r="221" spans="7:7" ht="15" x14ac:dyDescent="0.4">
      <c r="G221"/>
    </row>
    <row r="222" spans="7:7" ht="15" x14ac:dyDescent="0.4">
      <c r="G222"/>
    </row>
    <row r="223" spans="7:7" ht="15" x14ac:dyDescent="0.4">
      <c r="G223"/>
    </row>
    <row r="224" spans="7:7" ht="15" x14ac:dyDescent="0.4">
      <c r="G224"/>
    </row>
    <row r="225" spans="7:7" ht="15" x14ac:dyDescent="0.4">
      <c r="G225"/>
    </row>
    <row r="226" spans="7:7" ht="15" x14ac:dyDescent="0.4">
      <c r="G226"/>
    </row>
    <row r="227" spans="7:7" ht="15" x14ac:dyDescent="0.4">
      <c r="G227"/>
    </row>
    <row r="228" spans="7:7" ht="15" x14ac:dyDescent="0.4">
      <c r="G228"/>
    </row>
    <row r="229" spans="7:7" ht="15" x14ac:dyDescent="0.4">
      <c r="G229"/>
    </row>
    <row r="230" spans="7:7" ht="15" x14ac:dyDescent="0.4">
      <c r="G230"/>
    </row>
    <row r="231" spans="7:7" ht="15" x14ac:dyDescent="0.4">
      <c r="G231"/>
    </row>
    <row r="232" spans="7:7" ht="15" x14ac:dyDescent="0.4">
      <c r="G232"/>
    </row>
    <row r="233" spans="7:7" ht="15" x14ac:dyDescent="0.4">
      <c r="G233"/>
    </row>
    <row r="234" spans="7:7" ht="15" x14ac:dyDescent="0.4">
      <c r="G234"/>
    </row>
    <row r="235" spans="7:7" ht="15" x14ac:dyDescent="0.4">
      <c r="G235"/>
    </row>
    <row r="236" spans="7:7" ht="15" x14ac:dyDescent="0.4">
      <c r="G236"/>
    </row>
    <row r="237" spans="7:7" ht="15" x14ac:dyDescent="0.4">
      <c r="G237"/>
    </row>
    <row r="238" spans="7:7" ht="15" x14ac:dyDescent="0.4">
      <c r="G238"/>
    </row>
    <row r="239" spans="7:7" ht="15" x14ac:dyDescent="0.4">
      <c r="G239"/>
    </row>
    <row r="240" spans="7:7" ht="15" x14ac:dyDescent="0.4">
      <c r="G240"/>
    </row>
    <row r="241" spans="7:7" ht="15" x14ac:dyDescent="0.4">
      <c r="G241"/>
    </row>
    <row r="242" spans="7:7" ht="15" x14ac:dyDescent="0.4">
      <c r="G242"/>
    </row>
    <row r="243" spans="7:7" ht="15" x14ac:dyDescent="0.4">
      <c r="G243"/>
    </row>
    <row r="244" spans="7:7" ht="15" x14ac:dyDescent="0.4">
      <c r="G244"/>
    </row>
    <row r="245" spans="7:7" ht="15" x14ac:dyDescent="0.4">
      <c r="G245"/>
    </row>
    <row r="246" spans="7:7" ht="15" x14ac:dyDescent="0.4">
      <c r="G246"/>
    </row>
    <row r="247" spans="7:7" ht="15" x14ac:dyDescent="0.4">
      <c r="G247"/>
    </row>
    <row r="248" spans="7:7" ht="15" x14ac:dyDescent="0.4">
      <c r="G248"/>
    </row>
    <row r="249" spans="7:7" ht="15" x14ac:dyDescent="0.4">
      <c r="G249"/>
    </row>
    <row r="250" spans="7:7" ht="15" x14ac:dyDescent="0.4">
      <c r="G250"/>
    </row>
    <row r="251" spans="7:7" ht="15" x14ac:dyDescent="0.4">
      <c r="G251"/>
    </row>
    <row r="252" spans="7:7" ht="15" x14ac:dyDescent="0.4">
      <c r="G252"/>
    </row>
    <row r="253" spans="7:7" ht="15" x14ac:dyDescent="0.4">
      <c r="G253"/>
    </row>
    <row r="254" spans="7:7" ht="15" x14ac:dyDescent="0.4">
      <c r="G254"/>
    </row>
    <row r="255" spans="7:7" ht="15" x14ac:dyDescent="0.4">
      <c r="G255"/>
    </row>
    <row r="256" spans="7:7" ht="15" x14ac:dyDescent="0.4">
      <c r="G256"/>
    </row>
    <row r="257" spans="7:7" ht="15" x14ac:dyDescent="0.4">
      <c r="G257"/>
    </row>
    <row r="258" spans="7:7" ht="15" x14ac:dyDescent="0.4">
      <c r="G258"/>
    </row>
    <row r="259" spans="7:7" ht="15" x14ac:dyDescent="0.4">
      <c r="G259"/>
    </row>
    <row r="260" spans="7:7" ht="15" x14ac:dyDescent="0.4">
      <c r="G260"/>
    </row>
    <row r="261" spans="7:7" ht="15" x14ac:dyDescent="0.4">
      <c r="G261"/>
    </row>
    <row r="262" spans="7:7" ht="15" x14ac:dyDescent="0.4">
      <c r="G262"/>
    </row>
    <row r="263" spans="7:7" ht="15" x14ac:dyDescent="0.4">
      <c r="G263"/>
    </row>
    <row r="264" spans="7:7" ht="15" x14ac:dyDescent="0.4">
      <c r="G264"/>
    </row>
    <row r="265" spans="7:7" ht="15" x14ac:dyDescent="0.4">
      <c r="G265"/>
    </row>
    <row r="266" spans="7:7" ht="15" x14ac:dyDescent="0.4">
      <c r="G266"/>
    </row>
    <row r="267" spans="7:7" ht="15" x14ac:dyDescent="0.4">
      <c r="G267"/>
    </row>
    <row r="268" spans="7:7" ht="15" x14ac:dyDescent="0.4">
      <c r="G268"/>
    </row>
    <row r="269" spans="7:7" ht="15" x14ac:dyDescent="0.4">
      <c r="G269"/>
    </row>
    <row r="270" spans="7:7" ht="15" x14ac:dyDescent="0.4">
      <c r="G270"/>
    </row>
    <row r="271" spans="7:7" ht="15" x14ac:dyDescent="0.4">
      <c r="G271"/>
    </row>
    <row r="272" spans="7:7" ht="15" x14ac:dyDescent="0.4">
      <c r="G272"/>
    </row>
    <row r="273" spans="7:7" ht="15" x14ac:dyDescent="0.4">
      <c r="G273"/>
    </row>
    <row r="274" spans="7:7" ht="15" x14ac:dyDescent="0.4">
      <c r="G274"/>
    </row>
    <row r="275" spans="7:7" ht="15" x14ac:dyDescent="0.4">
      <c r="G275"/>
    </row>
    <row r="276" spans="7:7" ht="15" x14ac:dyDescent="0.4">
      <c r="G276"/>
    </row>
    <row r="277" spans="7:7" ht="15" x14ac:dyDescent="0.4">
      <c r="G277"/>
    </row>
    <row r="278" spans="7:7" ht="15" x14ac:dyDescent="0.4">
      <c r="G278"/>
    </row>
    <row r="279" spans="7:7" ht="15" x14ac:dyDescent="0.4">
      <c r="G279"/>
    </row>
    <row r="280" spans="7:7" ht="15" x14ac:dyDescent="0.4">
      <c r="G280"/>
    </row>
    <row r="281" spans="7:7" ht="15" x14ac:dyDescent="0.4">
      <c r="G281"/>
    </row>
    <row r="282" spans="7:7" ht="15" x14ac:dyDescent="0.4">
      <c r="G282"/>
    </row>
    <row r="283" spans="7:7" ht="15" x14ac:dyDescent="0.4">
      <c r="G283"/>
    </row>
    <row r="284" spans="7:7" ht="15" x14ac:dyDescent="0.4">
      <c r="G284"/>
    </row>
    <row r="285" spans="7:7" ht="15" x14ac:dyDescent="0.4">
      <c r="G285"/>
    </row>
    <row r="286" spans="7:7" ht="15" x14ac:dyDescent="0.4">
      <c r="G286"/>
    </row>
    <row r="287" spans="7:7" ht="15" x14ac:dyDescent="0.4">
      <c r="G287"/>
    </row>
    <row r="288" spans="7:7" ht="15" x14ac:dyDescent="0.4">
      <c r="G288"/>
    </row>
    <row r="289" spans="7:7" ht="15" x14ac:dyDescent="0.4">
      <c r="G289"/>
    </row>
    <row r="290" spans="7:7" ht="15" x14ac:dyDescent="0.4">
      <c r="G290"/>
    </row>
    <row r="291" spans="7:7" ht="15" x14ac:dyDescent="0.4">
      <c r="G291"/>
    </row>
    <row r="292" spans="7:7" ht="15" x14ac:dyDescent="0.4">
      <c r="G292"/>
    </row>
    <row r="293" spans="7:7" ht="15" x14ac:dyDescent="0.4">
      <c r="G293"/>
    </row>
    <row r="294" spans="7:7" ht="15" x14ac:dyDescent="0.4">
      <c r="G294"/>
    </row>
    <row r="295" spans="7:7" ht="15" x14ac:dyDescent="0.4">
      <c r="G295"/>
    </row>
    <row r="296" spans="7:7" ht="15" x14ac:dyDescent="0.4">
      <c r="G296"/>
    </row>
    <row r="297" spans="7:7" ht="15" x14ac:dyDescent="0.4">
      <c r="G297"/>
    </row>
    <row r="298" spans="7:7" ht="15" x14ac:dyDescent="0.4">
      <c r="G298"/>
    </row>
    <row r="299" spans="7:7" ht="15" x14ac:dyDescent="0.4">
      <c r="G299"/>
    </row>
    <row r="300" spans="7:7" ht="15" x14ac:dyDescent="0.4">
      <c r="G300"/>
    </row>
    <row r="301" spans="7:7" ht="15" x14ac:dyDescent="0.4">
      <c r="G301"/>
    </row>
    <row r="302" spans="7:7" ht="15" x14ac:dyDescent="0.4">
      <c r="G302"/>
    </row>
    <row r="303" spans="7:7" ht="15" x14ac:dyDescent="0.4">
      <c r="G303"/>
    </row>
    <row r="304" spans="7:7" ht="15" x14ac:dyDescent="0.4">
      <c r="G304"/>
    </row>
    <row r="305" spans="7:7" ht="15" x14ac:dyDescent="0.4">
      <c r="G305"/>
    </row>
    <row r="306" spans="7:7" ht="15" x14ac:dyDescent="0.4">
      <c r="G306"/>
    </row>
    <row r="307" spans="7:7" ht="15" x14ac:dyDescent="0.4">
      <c r="G307"/>
    </row>
    <row r="308" spans="7:7" ht="15" x14ac:dyDescent="0.4">
      <c r="G308"/>
    </row>
    <row r="309" spans="7:7" ht="15" x14ac:dyDescent="0.4">
      <c r="G309"/>
    </row>
    <row r="310" spans="7:7" ht="15" x14ac:dyDescent="0.4">
      <c r="G310"/>
    </row>
    <row r="311" spans="7:7" ht="15" x14ac:dyDescent="0.4">
      <c r="G311"/>
    </row>
    <row r="312" spans="7:7" ht="15" x14ac:dyDescent="0.4">
      <c r="G312"/>
    </row>
    <row r="313" spans="7:7" ht="15" x14ac:dyDescent="0.4">
      <c r="G313"/>
    </row>
    <row r="314" spans="7:7" ht="15" x14ac:dyDescent="0.4">
      <c r="G314"/>
    </row>
    <row r="315" spans="7:7" ht="15" x14ac:dyDescent="0.4">
      <c r="G315"/>
    </row>
    <row r="316" spans="7:7" ht="15" x14ac:dyDescent="0.4">
      <c r="G316"/>
    </row>
    <row r="317" spans="7:7" ht="15" x14ac:dyDescent="0.4">
      <c r="G317"/>
    </row>
    <row r="318" spans="7:7" ht="15" x14ac:dyDescent="0.4">
      <c r="G318"/>
    </row>
    <row r="319" spans="7:7" ht="15" x14ac:dyDescent="0.4">
      <c r="G319"/>
    </row>
    <row r="320" spans="7:7" ht="15" x14ac:dyDescent="0.4">
      <c r="G320"/>
    </row>
    <row r="321" spans="7:7" ht="15" x14ac:dyDescent="0.4">
      <c r="G321"/>
    </row>
    <row r="322" spans="7:7" ht="15" x14ac:dyDescent="0.4">
      <c r="G322"/>
    </row>
    <row r="323" spans="7:7" ht="15" x14ac:dyDescent="0.4">
      <c r="G323"/>
    </row>
    <row r="324" spans="7:7" ht="15" x14ac:dyDescent="0.4">
      <c r="G324"/>
    </row>
    <row r="325" spans="7:7" ht="15" x14ac:dyDescent="0.4">
      <c r="G325"/>
    </row>
    <row r="326" spans="7:7" ht="15" x14ac:dyDescent="0.4">
      <c r="G326"/>
    </row>
    <row r="327" spans="7:7" ht="15" x14ac:dyDescent="0.4">
      <c r="G327"/>
    </row>
    <row r="328" spans="7:7" ht="15" x14ac:dyDescent="0.4">
      <c r="G328"/>
    </row>
    <row r="329" spans="7:7" ht="15" x14ac:dyDescent="0.4">
      <c r="G329"/>
    </row>
    <row r="330" spans="7:7" ht="15" x14ac:dyDescent="0.4">
      <c r="G330"/>
    </row>
    <row r="331" spans="7:7" ht="15" x14ac:dyDescent="0.4">
      <c r="G331"/>
    </row>
    <row r="332" spans="7:7" ht="15" x14ac:dyDescent="0.4">
      <c r="G332"/>
    </row>
    <row r="333" spans="7:7" ht="15" x14ac:dyDescent="0.4">
      <c r="G333"/>
    </row>
    <row r="334" spans="7:7" ht="15" x14ac:dyDescent="0.4">
      <c r="G334"/>
    </row>
    <row r="335" spans="7:7" ht="15" x14ac:dyDescent="0.4">
      <c r="G335"/>
    </row>
    <row r="336" spans="7:7" ht="15" x14ac:dyDescent="0.4">
      <c r="G336"/>
    </row>
    <row r="337" spans="7:7" ht="15" x14ac:dyDescent="0.4">
      <c r="G337"/>
    </row>
    <row r="338" spans="7:7" ht="15" x14ac:dyDescent="0.4">
      <c r="G338"/>
    </row>
    <row r="339" spans="7:7" ht="15" x14ac:dyDescent="0.4">
      <c r="G339"/>
    </row>
    <row r="340" spans="7:7" ht="15" x14ac:dyDescent="0.4">
      <c r="G340"/>
    </row>
    <row r="341" spans="7:7" ht="15" x14ac:dyDescent="0.4">
      <c r="G341"/>
    </row>
    <row r="342" spans="7:7" ht="15" x14ac:dyDescent="0.4">
      <c r="G342"/>
    </row>
    <row r="343" spans="7:7" ht="15" x14ac:dyDescent="0.4">
      <c r="G343"/>
    </row>
    <row r="344" spans="7:7" ht="15" x14ac:dyDescent="0.4">
      <c r="G344"/>
    </row>
    <row r="345" spans="7:7" ht="15" x14ac:dyDescent="0.4">
      <c r="G345"/>
    </row>
    <row r="346" spans="7:7" ht="15" x14ac:dyDescent="0.4">
      <c r="G346"/>
    </row>
    <row r="347" spans="7:7" ht="15" x14ac:dyDescent="0.4">
      <c r="G347"/>
    </row>
    <row r="348" spans="7:7" ht="15" x14ac:dyDescent="0.4">
      <c r="G348"/>
    </row>
    <row r="349" spans="7:7" ht="15" x14ac:dyDescent="0.4">
      <c r="G349"/>
    </row>
    <row r="350" spans="7:7" ht="15" x14ac:dyDescent="0.4">
      <c r="G350"/>
    </row>
    <row r="351" spans="7:7" ht="15" x14ac:dyDescent="0.4">
      <c r="G351"/>
    </row>
    <row r="352" spans="7:7" ht="15" x14ac:dyDescent="0.4">
      <c r="G352"/>
    </row>
    <row r="353" spans="7:7" ht="15" x14ac:dyDescent="0.4">
      <c r="G353"/>
    </row>
    <row r="354" spans="7:7" ht="15" x14ac:dyDescent="0.4">
      <c r="G354"/>
    </row>
    <row r="355" spans="7:7" ht="15" x14ac:dyDescent="0.4">
      <c r="G355"/>
    </row>
    <row r="356" spans="7:7" ht="15" x14ac:dyDescent="0.4">
      <c r="G356"/>
    </row>
    <row r="357" spans="7:7" ht="15" x14ac:dyDescent="0.4">
      <c r="G357"/>
    </row>
    <row r="358" spans="7:7" ht="15" x14ac:dyDescent="0.4">
      <c r="G358"/>
    </row>
    <row r="359" spans="7:7" ht="15" x14ac:dyDescent="0.4">
      <c r="G359"/>
    </row>
    <row r="360" spans="7:7" ht="15" x14ac:dyDescent="0.4">
      <c r="G360"/>
    </row>
    <row r="361" spans="7:7" ht="15" x14ac:dyDescent="0.4">
      <c r="G361"/>
    </row>
    <row r="362" spans="7:7" ht="15" x14ac:dyDescent="0.4">
      <c r="G362"/>
    </row>
    <row r="363" spans="7:7" ht="15" x14ac:dyDescent="0.4">
      <c r="G363"/>
    </row>
    <row r="364" spans="7:7" ht="15" x14ac:dyDescent="0.4">
      <c r="G364"/>
    </row>
    <row r="365" spans="7:7" ht="15" x14ac:dyDescent="0.4">
      <c r="G365"/>
    </row>
    <row r="366" spans="7:7" ht="15" x14ac:dyDescent="0.4">
      <c r="G366"/>
    </row>
    <row r="367" spans="7:7" ht="15" x14ac:dyDescent="0.4">
      <c r="G367"/>
    </row>
    <row r="368" spans="7:7" ht="15" x14ac:dyDescent="0.4">
      <c r="G368"/>
    </row>
    <row r="369" spans="7:7" ht="15" x14ac:dyDescent="0.4">
      <c r="G369"/>
    </row>
    <row r="370" spans="7:7" ht="15" x14ac:dyDescent="0.4">
      <c r="G370"/>
    </row>
    <row r="371" spans="7:7" ht="15" x14ac:dyDescent="0.4">
      <c r="G371"/>
    </row>
    <row r="372" spans="7:7" ht="15" x14ac:dyDescent="0.4">
      <c r="G372"/>
    </row>
    <row r="373" spans="7:7" ht="15" x14ac:dyDescent="0.4">
      <c r="G373"/>
    </row>
    <row r="374" spans="7:7" ht="15" x14ac:dyDescent="0.4">
      <c r="G374"/>
    </row>
    <row r="375" spans="7:7" ht="15" x14ac:dyDescent="0.4">
      <c r="G375"/>
    </row>
    <row r="376" spans="7:7" ht="15" x14ac:dyDescent="0.4">
      <c r="G376"/>
    </row>
    <row r="377" spans="7:7" ht="15" x14ac:dyDescent="0.4">
      <c r="G377"/>
    </row>
    <row r="378" spans="7:7" ht="15" x14ac:dyDescent="0.4">
      <c r="G378"/>
    </row>
    <row r="379" spans="7:7" ht="15" x14ac:dyDescent="0.4">
      <c r="G379"/>
    </row>
    <row r="380" spans="7:7" ht="15" x14ac:dyDescent="0.4">
      <c r="G380"/>
    </row>
    <row r="381" spans="7:7" ht="15" x14ac:dyDescent="0.4">
      <c r="G381"/>
    </row>
    <row r="382" spans="7:7" ht="15" x14ac:dyDescent="0.4">
      <c r="G382"/>
    </row>
    <row r="383" spans="7:7" ht="15" x14ac:dyDescent="0.4">
      <c r="G383"/>
    </row>
    <row r="384" spans="7:7" ht="15" x14ac:dyDescent="0.4">
      <c r="G384"/>
    </row>
    <row r="385" spans="7:7" ht="15" x14ac:dyDescent="0.4">
      <c r="G385"/>
    </row>
    <row r="386" spans="7:7" ht="15" x14ac:dyDescent="0.4">
      <c r="G386"/>
    </row>
    <row r="387" spans="7:7" ht="15" x14ac:dyDescent="0.4">
      <c r="G387"/>
    </row>
    <row r="388" spans="7:7" ht="15" x14ac:dyDescent="0.4">
      <c r="G388"/>
    </row>
    <row r="389" spans="7:7" ht="15" x14ac:dyDescent="0.4">
      <c r="G389"/>
    </row>
    <row r="390" spans="7:7" ht="15" x14ac:dyDescent="0.4">
      <c r="G390"/>
    </row>
    <row r="391" spans="7:7" ht="15" x14ac:dyDescent="0.4">
      <c r="G391"/>
    </row>
    <row r="392" spans="7:7" ht="15" x14ac:dyDescent="0.4">
      <c r="G392"/>
    </row>
    <row r="393" spans="7:7" ht="15" x14ac:dyDescent="0.4">
      <c r="G393"/>
    </row>
    <row r="394" spans="7:7" ht="15" x14ac:dyDescent="0.4">
      <c r="G394"/>
    </row>
    <row r="395" spans="7:7" ht="15" x14ac:dyDescent="0.4">
      <c r="G395"/>
    </row>
    <row r="396" spans="7:7" ht="15" x14ac:dyDescent="0.4">
      <c r="G396"/>
    </row>
    <row r="397" spans="7:7" ht="15" x14ac:dyDescent="0.4">
      <c r="G397"/>
    </row>
    <row r="398" spans="7:7" ht="15" x14ac:dyDescent="0.4">
      <c r="G398"/>
    </row>
    <row r="399" spans="7:7" ht="15" x14ac:dyDescent="0.4">
      <c r="G399"/>
    </row>
    <row r="400" spans="7:7" ht="15" x14ac:dyDescent="0.4">
      <c r="G400"/>
    </row>
    <row r="401" spans="7:7" ht="15" x14ac:dyDescent="0.4">
      <c r="G401"/>
    </row>
    <row r="402" spans="7:7" ht="15" x14ac:dyDescent="0.4">
      <c r="G402"/>
    </row>
    <row r="403" spans="7:7" ht="15" x14ac:dyDescent="0.4">
      <c r="G403"/>
    </row>
    <row r="404" spans="7:7" ht="15" x14ac:dyDescent="0.4">
      <c r="G404"/>
    </row>
    <row r="405" spans="7:7" ht="15" x14ac:dyDescent="0.4">
      <c r="G405"/>
    </row>
    <row r="406" spans="7:7" ht="15" x14ac:dyDescent="0.4">
      <c r="G406"/>
    </row>
    <row r="407" spans="7:7" ht="15" x14ac:dyDescent="0.4">
      <c r="G407"/>
    </row>
    <row r="408" spans="7:7" ht="15" x14ac:dyDescent="0.4">
      <c r="G408"/>
    </row>
    <row r="409" spans="7:7" ht="15" x14ac:dyDescent="0.4">
      <c r="G409"/>
    </row>
    <row r="410" spans="7:7" ht="15" x14ac:dyDescent="0.4">
      <c r="G410"/>
    </row>
    <row r="411" spans="7:7" ht="15" x14ac:dyDescent="0.4">
      <c r="G411"/>
    </row>
    <row r="412" spans="7:7" ht="15" x14ac:dyDescent="0.4">
      <c r="G412"/>
    </row>
    <row r="413" spans="7:7" ht="15" x14ac:dyDescent="0.4">
      <c r="G413"/>
    </row>
    <row r="414" spans="7:7" ht="15" x14ac:dyDescent="0.4">
      <c r="G414"/>
    </row>
    <row r="415" spans="7:7" ht="15" x14ac:dyDescent="0.4">
      <c r="G415"/>
    </row>
    <row r="416" spans="7:7" ht="15" x14ac:dyDescent="0.4">
      <c r="G416"/>
    </row>
    <row r="417" spans="7:7" ht="15" x14ac:dyDescent="0.4">
      <c r="G417"/>
    </row>
    <row r="418" spans="7:7" ht="15" x14ac:dyDescent="0.4">
      <c r="G418"/>
    </row>
    <row r="419" spans="7:7" ht="15" x14ac:dyDescent="0.4">
      <c r="G419"/>
    </row>
    <row r="420" spans="7:7" ht="15" x14ac:dyDescent="0.4">
      <c r="G420"/>
    </row>
    <row r="421" spans="7:7" ht="15" x14ac:dyDescent="0.4">
      <c r="G421"/>
    </row>
    <row r="422" spans="7:7" ht="15" x14ac:dyDescent="0.4">
      <c r="G422"/>
    </row>
    <row r="423" spans="7:7" ht="15" x14ac:dyDescent="0.4">
      <c r="G423"/>
    </row>
    <row r="424" spans="7:7" ht="15" x14ac:dyDescent="0.4">
      <c r="G424"/>
    </row>
    <row r="425" spans="7:7" ht="15" x14ac:dyDescent="0.4">
      <c r="G425"/>
    </row>
    <row r="426" spans="7:7" ht="15" x14ac:dyDescent="0.4">
      <c r="G426"/>
    </row>
    <row r="427" spans="7:7" ht="15" x14ac:dyDescent="0.4">
      <c r="G427"/>
    </row>
    <row r="428" spans="7:7" ht="15" x14ac:dyDescent="0.4">
      <c r="G428"/>
    </row>
    <row r="429" spans="7:7" ht="15" x14ac:dyDescent="0.4">
      <c r="G429"/>
    </row>
    <row r="430" spans="7:7" ht="15" x14ac:dyDescent="0.4">
      <c r="G430"/>
    </row>
    <row r="431" spans="7:7" ht="15" x14ac:dyDescent="0.4">
      <c r="G431"/>
    </row>
    <row r="432" spans="7:7" ht="15" x14ac:dyDescent="0.4">
      <c r="G432"/>
    </row>
    <row r="433" spans="7:7" ht="15" x14ac:dyDescent="0.4">
      <c r="G433"/>
    </row>
    <row r="434" spans="7:7" ht="15" x14ac:dyDescent="0.4">
      <c r="G434"/>
    </row>
    <row r="435" spans="7:7" ht="15" x14ac:dyDescent="0.4">
      <c r="G435"/>
    </row>
    <row r="436" spans="7:7" ht="15" x14ac:dyDescent="0.4">
      <c r="G436"/>
    </row>
    <row r="437" spans="7:7" ht="15" x14ac:dyDescent="0.4">
      <c r="G437"/>
    </row>
    <row r="438" spans="7:7" ht="15" x14ac:dyDescent="0.4">
      <c r="G438"/>
    </row>
    <row r="439" spans="7:7" ht="15" x14ac:dyDescent="0.4">
      <c r="G439"/>
    </row>
    <row r="440" spans="7:7" ht="15" x14ac:dyDescent="0.4">
      <c r="G440"/>
    </row>
    <row r="441" spans="7:7" ht="15" x14ac:dyDescent="0.4">
      <c r="G441"/>
    </row>
    <row r="442" spans="7:7" ht="15" x14ac:dyDescent="0.4">
      <c r="G442"/>
    </row>
    <row r="443" spans="7:7" ht="15" x14ac:dyDescent="0.4">
      <c r="G443"/>
    </row>
    <row r="444" spans="7:7" ht="15" x14ac:dyDescent="0.4">
      <c r="G444"/>
    </row>
    <row r="445" spans="7:7" ht="15" x14ac:dyDescent="0.4">
      <c r="G445"/>
    </row>
    <row r="446" spans="7:7" ht="15" x14ac:dyDescent="0.4">
      <c r="G446"/>
    </row>
    <row r="447" spans="7:7" ht="15" x14ac:dyDescent="0.4">
      <c r="G447"/>
    </row>
    <row r="448" spans="7:7" ht="15" x14ac:dyDescent="0.4">
      <c r="G448"/>
    </row>
    <row r="449" spans="7:7" ht="15" x14ac:dyDescent="0.4">
      <c r="G449"/>
    </row>
    <row r="450" spans="7:7" ht="15" x14ac:dyDescent="0.4">
      <c r="G450"/>
    </row>
    <row r="451" spans="7:7" ht="15" x14ac:dyDescent="0.4">
      <c r="G451"/>
    </row>
    <row r="452" spans="7:7" ht="15" x14ac:dyDescent="0.4">
      <c r="G452"/>
    </row>
    <row r="453" spans="7:7" ht="15" x14ac:dyDescent="0.4">
      <c r="G453"/>
    </row>
    <row r="454" spans="7:7" ht="15" x14ac:dyDescent="0.4">
      <c r="G454"/>
    </row>
    <row r="455" spans="7:7" ht="15" x14ac:dyDescent="0.4">
      <c r="G455"/>
    </row>
    <row r="456" spans="7:7" ht="15" x14ac:dyDescent="0.4">
      <c r="G456"/>
    </row>
    <row r="457" spans="7:7" ht="15" x14ac:dyDescent="0.4">
      <c r="G457"/>
    </row>
    <row r="458" spans="7:7" ht="15" x14ac:dyDescent="0.4">
      <c r="G458"/>
    </row>
    <row r="459" spans="7:7" ht="15" x14ac:dyDescent="0.4">
      <c r="G459"/>
    </row>
    <row r="460" spans="7:7" ht="15" x14ac:dyDescent="0.4">
      <c r="G460"/>
    </row>
    <row r="461" spans="7:7" ht="15" x14ac:dyDescent="0.4">
      <c r="G461"/>
    </row>
    <row r="462" spans="7:7" ht="15" x14ac:dyDescent="0.4">
      <c r="G462"/>
    </row>
    <row r="463" spans="7:7" ht="15" x14ac:dyDescent="0.4">
      <c r="G463"/>
    </row>
    <row r="464" spans="7:7" ht="15" x14ac:dyDescent="0.4">
      <c r="G464"/>
    </row>
    <row r="465" spans="7:7" ht="15" x14ac:dyDescent="0.4">
      <c r="G465"/>
    </row>
    <row r="466" spans="7:7" ht="15" x14ac:dyDescent="0.4">
      <c r="G466"/>
    </row>
    <row r="467" spans="7:7" ht="15" x14ac:dyDescent="0.4">
      <c r="G467"/>
    </row>
    <row r="468" spans="7:7" ht="15" x14ac:dyDescent="0.4">
      <c r="G468"/>
    </row>
    <row r="469" spans="7:7" ht="15" x14ac:dyDescent="0.4">
      <c r="G469"/>
    </row>
    <row r="470" spans="7:7" ht="15" x14ac:dyDescent="0.4">
      <c r="G470"/>
    </row>
    <row r="471" spans="7:7" ht="15" x14ac:dyDescent="0.4">
      <c r="G471"/>
    </row>
    <row r="472" spans="7:7" ht="15" x14ac:dyDescent="0.4">
      <c r="G472"/>
    </row>
    <row r="473" spans="7:7" ht="15" x14ac:dyDescent="0.4">
      <c r="G473"/>
    </row>
    <row r="474" spans="7:7" ht="15" x14ac:dyDescent="0.4">
      <c r="G474"/>
    </row>
    <row r="475" spans="7:7" ht="15" x14ac:dyDescent="0.4">
      <c r="G475"/>
    </row>
    <row r="476" spans="7:7" ht="15" x14ac:dyDescent="0.4">
      <c r="G476"/>
    </row>
    <row r="477" spans="7:7" ht="15" x14ac:dyDescent="0.4">
      <c r="G477"/>
    </row>
    <row r="478" spans="7:7" ht="15" x14ac:dyDescent="0.4">
      <c r="G478"/>
    </row>
    <row r="479" spans="7:7" ht="15" x14ac:dyDescent="0.4">
      <c r="G479"/>
    </row>
    <row r="480" spans="7:7" ht="15" x14ac:dyDescent="0.4">
      <c r="G480"/>
    </row>
    <row r="481" spans="7:7" ht="15" x14ac:dyDescent="0.4">
      <c r="G481"/>
    </row>
    <row r="482" spans="7:7" ht="15" x14ac:dyDescent="0.4">
      <c r="G482"/>
    </row>
    <row r="483" spans="7:7" ht="15" x14ac:dyDescent="0.4">
      <c r="G483"/>
    </row>
    <row r="484" spans="7:7" ht="15" x14ac:dyDescent="0.4">
      <c r="G484"/>
    </row>
    <row r="485" spans="7:7" ht="15" x14ac:dyDescent="0.4">
      <c r="G485"/>
    </row>
    <row r="486" spans="7:7" ht="15" x14ac:dyDescent="0.4">
      <c r="G486"/>
    </row>
    <row r="487" spans="7:7" ht="15" x14ac:dyDescent="0.4">
      <c r="G487"/>
    </row>
    <row r="488" spans="7:7" ht="15" x14ac:dyDescent="0.4">
      <c r="G488"/>
    </row>
    <row r="489" spans="7:7" ht="15" x14ac:dyDescent="0.4">
      <c r="G489"/>
    </row>
    <row r="490" spans="7:7" ht="15" x14ac:dyDescent="0.4">
      <c r="G490"/>
    </row>
    <row r="491" spans="7:7" ht="15" x14ac:dyDescent="0.4">
      <c r="G491"/>
    </row>
    <row r="492" spans="7:7" ht="15" x14ac:dyDescent="0.4">
      <c r="G492"/>
    </row>
    <row r="493" spans="7:7" ht="15" x14ac:dyDescent="0.4">
      <c r="G493"/>
    </row>
    <row r="494" spans="7:7" ht="15" x14ac:dyDescent="0.4">
      <c r="G494"/>
    </row>
    <row r="495" spans="7:7" ht="15" x14ac:dyDescent="0.4">
      <c r="G495"/>
    </row>
    <row r="496" spans="7:7" ht="15" x14ac:dyDescent="0.4">
      <c r="G496"/>
    </row>
    <row r="497" spans="7:7" ht="15" x14ac:dyDescent="0.4">
      <c r="G497"/>
    </row>
    <row r="498" spans="7:7" ht="15" x14ac:dyDescent="0.4">
      <c r="G498"/>
    </row>
    <row r="499" spans="7:7" ht="15" x14ac:dyDescent="0.4">
      <c r="G499"/>
    </row>
    <row r="500" spans="7:7" ht="15" x14ac:dyDescent="0.4">
      <c r="G500"/>
    </row>
    <row r="501" spans="7:7" ht="15" x14ac:dyDescent="0.4">
      <c r="G501"/>
    </row>
    <row r="502" spans="7:7" ht="15" x14ac:dyDescent="0.4">
      <c r="G502"/>
    </row>
    <row r="503" spans="7:7" ht="15" x14ac:dyDescent="0.4">
      <c r="G503"/>
    </row>
    <row r="504" spans="7:7" ht="15" x14ac:dyDescent="0.4">
      <c r="G504"/>
    </row>
    <row r="505" spans="7:7" ht="15" x14ac:dyDescent="0.4">
      <c r="G505"/>
    </row>
    <row r="506" spans="7:7" ht="15" x14ac:dyDescent="0.4">
      <c r="G506"/>
    </row>
    <row r="507" spans="7:7" ht="15" x14ac:dyDescent="0.4">
      <c r="G507"/>
    </row>
    <row r="508" spans="7:7" ht="15" x14ac:dyDescent="0.4">
      <c r="G508"/>
    </row>
    <row r="509" spans="7:7" ht="15" x14ac:dyDescent="0.4">
      <c r="G509"/>
    </row>
    <row r="510" spans="7:7" ht="15" x14ac:dyDescent="0.4">
      <c r="G510"/>
    </row>
    <row r="511" spans="7:7" ht="15" x14ac:dyDescent="0.4">
      <c r="G511"/>
    </row>
    <row r="512" spans="7:7" ht="15" x14ac:dyDescent="0.4">
      <c r="G512"/>
    </row>
    <row r="513" spans="7:7" ht="15" x14ac:dyDescent="0.4">
      <c r="G513"/>
    </row>
    <row r="514" spans="7:7" ht="15" x14ac:dyDescent="0.4">
      <c r="G514"/>
    </row>
    <row r="515" spans="7:7" ht="15" x14ac:dyDescent="0.4">
      <c r="G515"/>
    </row>
    <row r="516" spans="7:7" ht="15" x14ac:dyDescent="0.4">
      <c r="G516"/>
    </row>
    <row r="517" spans="7:7" ht="15" x14ac:dyDescent="0.4">
      <c r="G517"/>
    </row>
    <row r="518" spans="7:7" ht="15" x14ac:dyDescent="0.4">
      <c r="G518"/>
    </row>
    <row r="519" spans="7:7" ht="15" x14ac:dyDescent="0.4">
      <c r="G519"/>
    </row>
    <row r="520" spans="7:7" ht="15" x14ac:dyDescent="0.4">
      <c r="G520"/>
    </row>
    <row r="521" spans="7:7" ht="15" x14ac:dyDescent="0.4">
      <c r="G521"/>
    </row>
    <row r="522" spans="7:7" ht="15" x14ac:dyDescent="0.4">
      <c r="G522"/>
    </row>
    <row r="523" spans="7:7" ht="15" x14ac:dyDescent="0.4">
      <c r="G523"/>
    </row>
    <row r="524" spans="7:7" ht="15" x14ac:dyDescent="0.4">
      <c r="G524"/>
    </row>
    <row r="525" spans="7:7" ht="15" x14ac:dyDescent="0.4">
      <c r="G525"/>
    </row>
    <row r="526" spans="7:7" ht="15" x14ac:dyDescent="0.4">
      <c r="G526"/>
    </row>
    <row r="527" spans="7:7" ht="15" x14ac:dyDescent="0.4">
      <c r="G527"/>
    </row>
    <row r="528" spans="7:7" ht="15" x14ac:dyDescent="0.4">
      <c r="G528"/>
    </row>
    <row r="529" spans="7:7" ht="15" x14ac:dyDescent="0.4">
      <c r="G529"/>
    </row>
    <row r="530" spans="7:7" ht="15" x14ac:dyDescent="0.4">
      <c r="G530"/>
    </row>
    <row r="531" spans="7:7" ht="15" x14ac:dyDescent="0.4">
      <c r="G531"/>
    </row>
    <row r="532" spans="7:7" ht="15" x14ac:dyDescent="0.4">
      <c r="G532"/>
    </row>
    <row r="533" spans="7:7" ht="15" x14ac:dyDescent="0.4">
      <c r="G533"/>
    </row>
    <row r="534" spans="7:7" ht="15" x14ac:dyDescent="0.4">
      <c r="G534"/>
    </row>
    <row r="535" spans="7:7" ht="15" x14ac:dyDescent="0.4">
      <c r="G535"/>
    </row>
    <row r="536" spans="7:7" ht="15" x14ac:dyDescent="0.4">
      <c r="G536"/>
    </row>
    <row r="537" spans="7:7" ht="15" x14ac:dyDescent="0.4">
      <c r="G537"/>
    </row>
    <row r="538" spans="7:7" ht="15" x14ac:dyDescent="0.4">
      <c r="G538"/>
    </row>
    <row r="539" spans="7:7" ht="15" x14ac:dyDescent="0.4">
      <c r="G539"/>
    </row>
    <row r="540" spans="7:7" ht="15" x14ac:dyDescent="0.4">
      <c r="G540"/>
    </row>
    <row r="541" spans="7:7" ht="15" x14ac:dyDescent="0.4">
      <c r="G541"/>
    </row>
    <row r="542" spans="7:7" ht="15" x14ac:dyDescent="0.4">
      <c r="G542"/>
    </row>
    <row r="543" spans="7:7" ht="15" x14ac:dyDescent="0.4">
      <c r="G543"/>
    </row>
    <row r="544" spans="7:7" ht="15" x14ac:dyDescent="0.4">
      <c r="G544"/>
    </row>
    <row r="545" spans="7:7" ht="15" x14ac:dyDescent="0.4">
      <c r="G545"/>
    </row>
    <row r="546" spans="7:7" ht="15" x14ac:dyDescent="0.4">
      <c r="G546"/>
    </row>
    <row r="547" spans="7:7" ht="15" x14ac:dyDescent="0.4">
      <c r="G547"/>
    </row>
    <row r="548" spans="7:7" ht="15" x14ac:dyDescent="0.4">
      <c r="G548"/>
    </row>
    <row r="549" spans="7:7" ht="15" x14ac:dyDescent="0.4">
      <c r="G549"/>
    </row>
    <row r="550" spans="7:7" ht="15" x14ac:dyDescent="0.4">
      <c r="G550"/>
    </row>
    <row r="551" spans="7:7" ht="15" x14ac:dyDescent="0.4">
      <c r="G551"/>
    </row>
    <row r="552" spans="7:7" ht="15" x14ac:dyDescent="0.4">
      <c r="G552"/>
    </row>
    <row r="553" spans="7:7" ht="15" x14ac:dyDescent="0.4">
      <c r="G553"/>
    </row>
    <row r="554" spans="7:7" ht="15" x14ac:dyDescent="0.4">
      <c r="G554"/>
    </row>
    <row r="555" spans="7:7" ht="15" x14ac:dyDescent="0.4">
      <c r="G555"/>
    </row>
    <row r="556" spans="7:7" ht="15" x14ac:dyDescent="0.4">
      <c r="G556"/>
    </row>
    <row r="557" spans="7:7" ht="15" x14ac:dyDescent="0.4">
      <c r="G557"/>
    </row>
    <row r="558" spans="7:7" ht="15" x14ac:dyDescent="0.4">
      <c r="G558"/>
    </row>
    <row r="559" spans="7:7" ht="15" x14ac:dyDescent="0.4">
      <c r="G559"/>
    </row>
    <row r="560" spans="7:7" ht="15" x14ac:dyDescent="0.4">
      <c r="G560"/>
    </row>
    <row r="561" spans="7:7" ht="15" x14ac:dyDescent="0.4">
      <c r="G561"/>
    </row>
    <row r="562" spans="7:7" ht="15" x14ac:dyDescent="0.4">
      <c r="G562"/>
    </row>
    <row r="563" spans="7:7" ht="15" x14ac:dyDescent="0.4">
      <c r="G563"/>
    </row>
    <row r="564" spans="7:7" ht="15" x14ac:dyDescent="0.4">
      <c r="G564"/>
    </row>
    <row r="565" spans="7:7" ht="15" x14ac:dyDescent="0.4">
      <c r="G565"/>
    </row>
    <row r="566" spans="7:7" ht="15" x14ac:dyDescent="0.4">
      <c r="G566"/>
    </row>
    <row r="567" spans="7:7" ht="15" x14ac:dyDescent="0.4">
      <c r="G567"/>
    </row>
    <row r="568" spans="7:7" ht="15" x14ac:dyDescent="0.4">
      <c r="G568"/>
    </row>
    <row r="569" spans="7:7" ht="15" x14ac:dyDescent="0.4">
      <c r="G569"/>
    </row>
    <row r="570" spans="7:7" ht="15" x14ac:dyDescent="0.4">
      <c r="G570"/>
    </row>
    <row r="571" spans="7:7" ht="15" x14ac:dyDescent="0.4">
      <c r="G571"/>
    </row>
    <row r="572" spans="7:7" ht="15" x14ac:dyDescent="0.4">
      <c r="G572"/>
    </row>
    <row r="573" spans="7:7" ht="15" x14ac:dyDescent="0.4">
      <c r="G573"/>
    </row>
    <row r="574" spans="7:7" ht="15" x14ac:dyDescent="0.4">
      <c r="G574"/>
    </row>
    <row r="575" spans="7:7" ht="15" x14ac:dyDescent="0.4">
      <c r="G575"/>
    </row>
    <row r="576" spans="7:7" ht="15" x14ac:dyDescent="0.4">
      <c r="G576"/>
    </row>
    <row r="577" spans="7:7" ht="15" x14ac:dyDescent="0.4">
      <c r="G577"/>
    </row>
    <row r="578" spans="7:7" ht="15" x14ac:dyDescent="0.4">
      <c r="G578"/>
    </row>
    <row r="579" spans="7:7" ht="15" x14ac:dyDescent="0.4">
      <c r="G579"/>
    </row>
    <row r="580" spans="7:7" ht="15" x14ac:dyDescent="0.4">
      <c r="G580"/>
    </row>
    <row r="581" spans="7:7" ht="15" x14ac:dyDescent="0.4">
      <c r="G581"/>
    </row>
    <row r="582" spans="7:7" ht="15" x14ac:dyDescent="0.4">
      <c r="G582"/>
    </row>
    <row r="583" spans="7:7" ht="15" x14ac:dyDescent="0.4">
      <c r="G583"/>
    </row>
    <row r="584" spans="7:7" ht="15" x14ac:dyDescent="0.4">
      <c r="G584"/>
    </row>
    <row r="585" spans="7:7" ht="15" x14ac:dyDescent="0.4">
      <c r="G585"/>
    </row>
    <row r="586" spans="7:7" ht="15" x14ac:dyDescent="0.4">
      <c r="G586"/>
    </row>
    <row r="587" spans="7:7" ht="15" x14ac:dyDescent="0.4">
      <c r="G587"/>
    </row>
    <row r="588" spans="7:7" ht="15" x14ac:dyDescent="0.4">
      <c r="G588"/>
    </row>
    <row r="589" spans="7:7" ht="15" x14ac:dyDescent="0.4">
      <c r="G589"/>
    </row>
    <row r="590" spans="7:7" ht="15" x14ac:dyDescent="0.4">
      <c r="G590"/>
    </row>
    <row r="591" spans="7:7" ht="15" x14ac:dyDescent="0.4">
      <c r="G591"/>
    </row>
    <row r="592" spans="7:7" ht="15" x14ac:dyDescent="0.4">
      <c r="G592"/>
    </row>
    <row r="593" spans="7:7" ht="15" x14ac:dyDescent="0.4">
      <c r="G593"/>
    </row>
    <row r="594" spans="7:7" ht="15" x14ac:dyDescent="0.4">
      <c r="G594"/>
    </row>
    <row r="595" spans="7:7" ht="15" x14ac:dyDescent="0.4">
      <c r="G595"/>
    </row>
    <row r="596" spans="7:7" ht="15" x14ac:dyDescent="0.4">
      <c r="G596"/>
    </row>
    <row r="597" spans="7:7" ht="15" x14ac:dyDescent="0.4">
      <c r="G597"/>
    </row>
    <row r="598" spans="7:7" ht="15" x14ac:dyDescent="0.4">
      <c r="G598"/>
    </row>
    <row r="599" spans="7:7" ht="15" x14ac:dyDescent="0.4">
      <c r="G599"/>
    </row>
    <row r="600" spans="7:7" ht="15" x14ac:dyDescent="0.4">
      <c r="G600"/>
    </row>
    <row r="601" spans="7:7" ht="15" x14ac:dyDescent="0.4">
      <c r="G601"/>
    </row>
    <row r="602" spans="7:7" ht="15" x14ac:dyDescent="0.4">
      <c r="G602"/>
    </row>
    <row r="603" spans="7:7" ht="15" x14ac:dyDescent="0.4">
      <c r="G603"/>
    </row>
    <row r="604" spans="7:7" ht="15" x14ac:dyDescent="0.4">
      <c r="G604"/>
    </row>
    <row r="605" spans="7:7" ht="15" x14ac:dyDescent="0.4">
      <c r="G605"/>
    </row>
    <row r="606" spans="7:7" ht="15" x14ac:dyDescent="0.4">
      <c r="G606"/>
    </row>
    <row r="607" spans="7:7" ht="15" x14ac:dyDescent="0.4">
      <c r="G607"/>
    </row>
    <row r="608" spans="7:7" ht="15" x14ac:dyDescent="0.4">
      <c r="G608"/>
    </row>
    <row r="609" spans="7:7" ht="15" x14ac:dyDescent="0.4">
      <c r="G609"/>
    </row>
    <row r="610" spans="7:7" ht="15" x14ac:dyDescent="0.4">
      <c r="G610"/>
    </row>
    <row r="611" spans="7:7" ht="15" x14ac:dyDescent="0.4">
      <c r="G611"/>
    </row>
    <row r="612" spans="7:7" ht="15" x14ac:dyDescent="0.4">
      <c r="G612"/>
    </row>
    <row r="613" spans="7:7" ht="15" x14ac:dyDescent="0.4">
      <c r="G613"/>
    </row>
    <row r="614" spans="7:7" ht="15" x14ac:dyDescent="0.4">
      <c r="G614"/>
    </row>
    <row r="615" spans="7:7" ht="15" x14ac:dyDescent="0.4">
      <c r="G615"/>
    </row>
    <row r="616" spans="7:7" ht="15" x14ac:dyDescent="0.4">
      <c r="G616"/>
    </row>
    <row r="617" spans="7:7" ht="15" x14ac:dyDescent="0.4">
      <c r="G617"/>
    </row>
    <row r="618" spans="7:7" ht="15" x14ac:dyDescent="0.4">
      <c r="G618"/>
    </row>
    <row r="619" spans="7:7" ht="15" x14ac:dyDescent="0.4">
      <c r="G619"/>
    </row>
    <row r="620" spans="7:7" ht="15" x14ac:dyDescent="0.4">
      <c r="G620"/>
    </row>
    <row r="621" spans="7:7" ht="15" x14ac:dyDescent="0.4">
      <c r="G621"/>
    </row>
    <row r="622" spans="7:7" ht="15" x14ac:dyDescent="0.4">
      <c r="G622"/>
    </row>
    <row r="623" spans="7:7" ht="15" x14ac:dyDescent="0.4">
      <c r="G623"/>
    </row>
    <row r="624" spans="7:7" ht="15" x14ac:dyDescent="0.4">
      <c r="G624"/>
    </row>
    <row r="625" spans="7:7" ht="15" x14ac:dyDescent="0.4">
      <c r="G625"/>
    </row>
    <row r="626" spans="7:7" ht="15" x14ac:dyDescent="0.4">
      <c r="G626"/>
    </row>
    <row r="627" spans="7:7" ht="15" x14ac:dyDescent="0.4">
      <c r="G627"/>
    </row>
    <row r="628" spans="7:7" ht="15" x14ac:dyDescent="0.4">
      <c r="G628"/>
    </row>
    <row r="629" spans="7:7" ht="15" x14ac:dyDescent="0.4">
      <c r="G629"/>
    </row>
    <row r="630" spans="7:7" ht="15" x14ac:dyDescent="0.4">
      <c r="G630"/>
    </row>
    <row r="631" spans="7:7" ht="15" x14ac:dyDescent="0.4">
      <c r="G631"/>
    </row>
    <row r="632" spans="7:7" ht="15" x14ac:dyDescent="0.4">
      <c r="G632"/>
    </row>
    <row r="633" spans="7:7" ht="15" x14ac:dyDescent="0.4">
      <c r="G633"/>
    </row>
    <row r="634" spans="7:7" ht="15" x14ac:dyDescent="0.4">
      <c r="G634"/>
    </row>
    <row r="635" spans="7:7" ht="15" x14ac:dyDescent="0.4">
      <c r="G635"/>
    </row>
    <row r="636" spans="7:7" ht="15" x14ac:dyDescent="0.4">
      <c r="G636"/>
    </row>
    <row r="637" spans="7:7" ht="15" x14ac:dyDescent="0.4">
      <c r="G637"/>
    </row>
    <row r="638" spans="7:7" ht="15" x14ac:dyDescent="0.4">
      <c r="G638"/>
    </row>
    <row r="639" spans="7:7" ht="15" x14ac:dyDescent="0.4">
      <c r="G639"/>
    </row>
    <row r="640" spans="7:7" ht="15" x14ac:dyDescent="0.4">
      <c r="G640"/>
    </row>
    <row r="641" spans="7:7" ht="15" x14ac:dyDescent="0.4">
      <c r="G641"/>
    </row>
    <row r="642" spans="7:7" ht="15" x14ac:dyDescent="0.4">
      <c r="G642"/>
    </row>
    <row r="643" spans="7:7" ht="15" x14ac:dyDescent="0.4">
      <c r="G643"/>
    </row>
    <row r="644" spans="7:7" ht="15" x14ac:dyDescent="0.4">
      <c r="G644"/>
    </row>
    <row r="645" spans="7:7" ht="15" x14ac:dyDescent="0.4">
      <c r="G645"/>
    </row>
    <row r="646" spans="7:7" ht="15" x14ac:dyDescent="0.4">
      <c r="G646"/>
    </row>
    <row r="647" spans="7:7" ht="15" x14ac:dyDescent="0.4">
      <c r="G647"/>
    </row>
    <row r="648" spans="7:7" ht="15" x14ac:dyDescent="0.4">
      <c r="G648"/>
    </row>
    <row r="649" spans="7:7" ht="15" x14ac:dyDescent="0.4">
      <c r="G649"/>
    </row>
    <row r="650" spans="7:7" ht="15" x14ac:dyDescent="0.4">
      <c r="G650"/>
    </row>
    <row r="651" spans="7:7" ht="15" x14ac:dyDescent="0.4">
      <c r="G651"/>
    </row>
    <row r="652" spans="7:7" ht="15" x14ac:dyDescent="0.4">
      <c r="G652"/>
    </row>
    <row r="653" spans="7:7" ht="15" x14ac:dyDescent="0.4">
      <c r="G653"/>
    </row>
    <row r="654" spans="7:7" ht="15" x14ac:dyDescent="0.4">
      <c r="G654"/>
    </row>
    <row r="655" spans="7:7" ht="15" x14ac:dyDescent="0.4">
      <c r="G655"/>
    </row>
    <row r="656" spans="7:7" ht="15" x14ac:dyDescent="0.4">
      <c r="G656"/>
    </row>
    <row r="657" spans="7:7" ht="15" x14ac:dyDescent="0.4">
      <c r="G657"/>
    </row>
    <row r="658" spans="7:7" ht="15" x14ac:dyDescent="0.4">
      <c r="G658"/>
    </row>
    <row r="659" spans="7:7" ht="15" x14ac:dyDescent="0.4">
      <c r="G659"/>
    </row>
    <row r="660" spans="7:7" ht="15" x14ac:dyDescent="0.4">
      <c r="G660"/>
    </row>
    <row r="661" spans="7:7" ht="15" x14ac:dyDescent="0.4">
      <c r="G661"/>
    </row>
    <row r="662" spans="7:7" ht="15" x14ac:dyDescent="0.4">
      <c r="G662"/>
    </row>
    <row r="663" spans="7:7" ht="15" x14ac:dyDescent="0.4">
      <c r="G663"/>
    </row>
    <row r="664" spans="7:7" ht="15" x14ac:dyDescent="0.4">
      <c r="G664"/>
    </row>
    <row r="665" spans="7:7" ht="15" x14ac:dyDescent="0.4">
      <c r="G665"/>
    </row>
    <row r="666" spans="7:7" ht="15" x14ac:dyDescent="0.4">
      <c r="G666"/>
    </row>
    <row r="667" spans="7:7" ht="15" x14ac:dyDescent="0.4">
      <c r="G667"/>
    </row>
    <row r="668" spans="7:7" ht="15" x14ac:dyDescent="0.4">
      <c r="G668"/>
    </row>
    <row r="669" spans="7:7" ht="15" x14ac:dyDescent="0.4">
      <c r="G669"/>
    </row>
    <row r="670" spans="7:7" ht="15" x14ac:dyDescent="0.4">
      <c r="G670"/>
    </row>
    <row r="671" spans="7:7" ht="15" x14ac:dyDescent="0.4">
      <c r="G671"/>
    </row>
    <row r="672" spans="7:7" ht="15" x14ac:dyDescent="0.4">
      <c r="G672"/>
    </row>
    <row r="673" spans="7:7" ht="15" x14ac:dyDescent="0.4">
      <c r="G673"/>
    </row>
    <row r="674" spans="7:7" ht="15" x14ac:dyDescent="0.4">
      <c r="G674"/>
    </row>
    <row r="675" spans="7:7" ht="15" x14ac:dyDescent="0.4">
      <c r="G675"/>
    </row>
    <row r="676" spans="7:7" ht="15" x14ac:dyDescent="0.4">
      <c r="G676"/>
    </row>
    <row r="677" spans="7:7" ht="15" x14ac:dyDescent="0.4">
      <c r="G677"/>
    </row>
    <row r="678" spans="7:7" ht="15" x14ac:dyDescent="0.4">
      <c r="G678"/>
    </row>
    <row r="679" spans="7:7" ht="15" x14ac:dyDescent="0.4">
      <c r="G679"/>
    </row>
    <row r="680" spans="7:7" ht="15" x14ac:dyDescent="0.4">
      <c r="G680"/>
    </row>
    <row r="681" spans="7:7" ht="15" x14ac:dyDescent="0.4">
      <c r="G681"/>
    </row>
    <row r="682" spans="7:7" ht="15" x14ac:dyDescent="0.4">
      <c r="G682"/>
    </row>
    <row r="683" spans="7:7" ht="15" x14ac:dyDescent="0.4">
      <c r="G683"/>
    </row>
    <row r="684" spans="7:7" ht="15" x14ac:dyDescent="0.4">
      <c r="G684"/>
    </row>
    <row r="685" spans="7:7" ht="15" x14ac:dyDescent="0.4">
      <c r="G685"/>
    </row>
    <row r="686" spans="7:7" ht="15" x14ac:dyDescent="0.4">
      <c r="G686"/>
    </row>
    <row r="687" spans="7:7" ht="15" x14ac:dyDescent="0.4">
      <c r="G687"/>
    </row>
    <row r="688" spans="7:7" ht="15" x14ac:dyDescent="0.4">
      <c r="G688"/>
    </row>
    <row r="689" spans="7:7" ht="15" x14ac:dyDescent="0.4">
      <c r="G689"/>
    </row>
    <row r="690" spans="7:7" ht="15" x14ac:dyDescent="0.4">
      <c r="G690"/>
    </row>
    <row r="691" spans="7:7" ht="15" x14ac:dyDescent="0.4">
      <c r="G691"/>
    </row>
    <row r="692" spans="7:7" ht="15" x14ac:dyDescent="0.4">
      <c r="G692"/>
    </row>
    <row r="693" spans="7:7" ht="15" x14ac:dyDescent="0.4">
      <c r="G693"/>
    </row>
    <row r="694" spans="7:7" ht="15" x14ac:dyDescent="0.4">
      <c r="G694"/>
    </row>
    <row r="695" spans="7:7" ht="15" x14ac:dyDescent="0.4">
      <c r="G695"/>
    </row>
    <row r="696" spans="7:7" ht="15" x14ac:dyDescent="0.4">
      <c r="G696"/>
    </row>
    <row r="697" spans="7:7" ht="15" x14ac:dyDescent="0.4">
      <c r="G697"/>
    </row>
    <row r="698" spans="7:7" ht="15" x14ac:dyDescent="0.4">
      <c r="G698"/>
    </row>
    <row r="699" spans="7:7" ht="15" x14ac:dyDescent="0.4">
      <c r="G699"/>
    </row>
    <row r="700" spans="7:7" ht="15" x14ac:dyDescent="0.4">
      <c r="G700"/>
    </row>
    <row r="701" spans="7:7" ht="15" x14ac:dyDescent="0.4">
      <c r="G701"/>
    </row>
    <row r="702" spans="7:7" ht="15" x14ac:dyDescent="0.4">
      <c r="G702"/>
    </row>
    <row r="703" spans="7:7" ht="15" x14ac:dyDescent="0.4">
      <c r="G703"/>
    </row>
    <row r="704" spans="7:7" ht="15" x14ac:dyDescent="0.4">
      <c r="G704"/>
    </row>
    <row r="705" spans="7:7" ht="15" x14ac:dyDescent="0.4">
      <c r="G705"/>
    </row>
    <row r="706" spans="7:7" ht="15" x14ac:dyDescent="0.4">
      <c r="G706"/>
    </row>
    <row r="707" spans="7:7" ht="15" x14ac:dyDescent="0.4">
      <c r="G707"/>
    </row>
    <row r="708" spans="7:7" ht="15" x14ac:dyDescent="0.4">
      <c r="G708"/>
    </row>
    <row r="709" spans="7:7" ht="15" x14ac:dyDescent="0.4">
      <c r="G709"/>
    </row>
    <row r="710" spans="7:7" ht="15" x14ac:dyDescent="0.4">
      <c r="G710"/>
    </row>
    <row r="711" spans="7:7" ht="15" x14ac:dyDescent="0.4">
      <c r="G711"/>
    </row>
    <row r="712" spans="7:7" ht="15" x14ac:dyDescent="0.4">
      <c r="G712"/>
    </row>
    <row r="713" spans="7:7" ht="15" x14ac:dyDescent="0.4">
      <c r="G713"/>
    </row>
    <row r="714" spans="7:7" ht="15" x14ac:dyDescent="0.4">
      <c r="G714"/>
    </row>
    <row r="715" spans="7:7" ht="15" x14ac:dyDescent="0.4">
      <c r="G715"/>
    </row>
    <row r="716" spans="7:7" ht="15" x14ac:dyDescent="0.4">
      <c r="G716"/>
    </row>
    <row r="717" spans="7:7" ht="15" x14ac:dyDescent="0.4">
      <c r="G717"/>
    </row>
    <row r="718" spans="7:7" ht="15" x14ac:dyDescent="0.4">
      <c r="G718"/>
    </row>
    <row r="719" spans="7:7" ht="15" x14ac:dyDescent="0.4">
      <c r="G719"/>
    </row>
    <row r="720" spans="7:7" ht="15" x14ac:dyDescent="0.4">
      <c r="G720"/>
    </row>
    <row r="721" spans="7:7" ht="15" x14ac:dyDescent="0.4">
      <c r="G721"/>
    </row>
    <row r="722" spans="7:7" ht="15" x14ac:dyDescent="0.4">
      <c r="G722"/>
    </row>
    <row r="723" spans="7:7" ht="15" x14ac:dyDescent="0.4">
      <c r="G723"/>
    </row>
    <row r="724" spans="7:7" ht="15" x14ac:dyDescent="0.4">
      <c r="G724"/>
    </row>
    <row r="725" spans="7:7" ht="15" x14ac:dyDescent="0.4">
      <c r="G725"/>
    </row>
    <row r="726" spans="7:7" ht="15" x14ac:dyDescent="0.4">
      <c r="G726"/>
    </row>
    <row r="727" spans="7:7" ht="15" x14ac:dyDescent="0.4">
      <c r="G727"/>
    </row>
    <row r="728" spans="7:7" ht="15" x14ac:dyDescent="0.4">
      <c r="G728"/>
    </row>
    <row r="729" spans="7:7" ht="15" x14ac:dyDescent="0.4">
      <c r="G729"/>
    </row>
    <row r="730" spans="7:7" ht="15" x14ac:dyDescent="0.4">
      <c r="G730"/>
    </row>
    <row r="731" spans="7:7" ht="15" x14ac:dyDescent="0.4">
      <c r="G731"/>
    </row>
    <row r="732" spans="7:7" ht="15" x14ac:dyDescent="0.4">
      <c r="G732"/>
    </row>
    <row r="733" spans="7:7" ht="15" x14ac:dyDescent="0.4">
      <c r="G733"/>
    </row>
    <row r="734" spans="7:7" ht="15" x14ac:dyDescent="0.4">
      <c r="G734"/>
    </row>
    <row r="735" spans="7:7" ht="15" x14ac:dyDescent="0.4">
      <c r="G735"/>
    </row>
    <row r="736" spans="7:7" ht="15" x14ac:dyDescent="0.4">
      <c r="G736"/>
    </row>
    <row r="737" spans="7:7" ht="15" x14ac:dyDescent="0.4">
      <c r="G737"/>
    </row>
    <row r="738" spans="7:7" ht="15" x14ac:dyDescent="0.4">
      <c r="G738"/>
    </row>
    <row r="739" spans="7:7" ht="15" x14ac:dyDescent="0.4">
      <c r="G739"/>
    </row>
    <row r="740" spans="7:7" ht="15" x14ac:dyDescent="0.4">
      <c r="G740"/>
    </row>
    <row r="741" spans="7:7" ht="15" x14ac:dyDescent="0.4">
      <c r="G741"/>
    </row>
    <row r="742" spans="7:7" ht="15" x14ac:dyDescent="0.4">
      <c r="G742"/>
    </row>
    <row r="743" spans="7:7" ht="15" x14ac:dyDescent="0.4">
      <c r="G743"/>
    </row>
    <row r="744" spans="7:7" ht="15" x14ac:dyDescent="0.4">
      <c r="G744"/>
    </row>
    <row r="745" spans="7:7" ht="15" x14ac:dyDescent="0.4">
      <c r="G745"/>
    </row>
    <row r="746" spans="7:7" ht="15" x14ac:dyDescent="0.4">
      <c r="G746"/>
    </row>
    <row r="747" spans="7:7" ht="15" x14ac:dyDescent="0.4">
      <c r="G747"/>
    </row>
    <row r="748" spans="7:7" ht="15" x14ac:dyDescent="0.4">
      <c r="G748"/>
    </row>
    <row r="749" spans="7:7" ht="15" x14ac:dyDescent="0.4">
      <c r="G749"/>
    </row>
    <row r="750" spans="7:7" ht="15" x14ac:dyDescent="0.4">
      <c r="G750"/>
    </row>
    <row r="751" spans="7:7" ht="15" x14ac:dyDescent="0.4">
      <c r="G751"/>
    </row>
    <row r="752" spans="7:7" ht="15" x14ac:dyDescent="0.4">
      <c r="G752"/>
    </row>
    <row r="753" spans="7:7" ht="15" x14ac:dyDescent="0.4">
      <c r="G753"/>
    </row>
    <row r="754" spans="7:7" ht="15" x14ac:dyDescent="0.4">
      <c r="G754"/>
    </row>
    <row r="755" spans="7:7" ht="15" x14ac:dyDescent="0.4">
      <c r="G755"/>
    </row>
    <row r="756" spans="7:7" ht="15" x14ac:dyDescent="0.4">
      <c r="G756"/>
    </row>
    <row r="757" spans="7:7" ht="15" x14ac:dyDescent="0.4">
      <c r="G757"/>
    </row>
    <row r="758" spans="7:7" ht="15" x14ac:dyDescent="0.4">
      <c r="G758"/>
    </row>
    <row r="759" spans="7:7" ht="15" x14ac:dyDescent="0.4">
      <c r="G759"/>
    </row>
    <row r="760" spans="7:7" ht="15" x14ac:dyDescent="0.4">
      <c r="G760"/>
    </row>
    <row r="761" spans="7:7" ht="15" x14ac:dyDescent="0.4">
      <c r="G761"/>
    </row>
    <row r="762" spans="7:7" ht="15" x14ac:dyDescent="0.4">
      <c r="G762"/>
    </row>
    <row r="763" spans="7:7" ht="15" x14ac:dyDescent="0.4">
      <c r="G763"/>
    </row>
    <row r="764" spans="7:7" ht="15" x14ac:dyDescent="0.4">
      <c r="G764"/>
    </row>
    <row r="765" spans="7:7" ht="15" x14ac:dyDescent="0.4">
      <c r="G765"/>
    </row>
    <row r="766" spans="7:7" ht="15" x14ac:dyDescent="0.4">
      <c r="G766"/>
    </row>
    <row r="767" spans="7:7" ht="15" x14ac:dyDescent="0.4">
      <c r="G767"/>
    </row>
    <row r="768" spans="7:7" ht="15" x14ac:dyDescent="0.4">
      <c r="G768"/>
    </row>
    <row r="769" spans="7:7" ht="15" x14ac:dyDescent="0.4">
      <c r="G769"/>
    </row>
    <row r="770" spans="7:7" ht="15" x14ac:dyDescent="0.4">
      <c r="G770"/>
    </row>
    <row r="771" spans="7:7" ht="15" x14ac:dyDescent="0.4">
      <c r="G771"/>
    </row>
    <row r="772" spans="7:7" ht="15" x14ac:dyDescent="0.4">
      <c r="G772"/>
    </row>
    <row r="773" spans="7:7" ht="15" x14ac:dyDescent="0.4">
      <c r="G773"/>
    </row>
    <row r="774" spans="7:7" ht="15" x14ac:dyDescent="0.4">
      <c r="G774"/>
    </row>
    <row r="775" spans="7:7" ht="15" x14ac:dyDescent="0.4">
      <c r="G775"/>
    </row>
    <row r="776" spans="7:7" ht="15" x14ac:dyDescent="0.4">
      <c r="G776"/>
    </row>
    <row r="777" spans="7:7" ht="15" x14ac:dyDescent="0.4">
      <c r="G777"/>
    </row>
    <row r="778" spans="7:7" ht="15" x14ac:dyDescent="0.4">
      <c r="G778"/>
    </row>
    <row r="779" spans="7:7" ht="15" x14ac:dyDescent="0.4">
      <c r="G779"/>
    </row>
    <row r="780" spans="7:7" ht="15" x14ac:dyDescent="0.4">
      <c r="G780"/>
    </row>
    <row r="781" spans="7:7" ht="15" x14ac:dyDescent="0.4">
      <c r="G781"/>
    </row>
    <row r="782" spans="7:7" ht="15" x14ac:dyDescent="0.4">
      <c r="G782"/>
    </row>
    <row r="783" spans="7:7" ht="15" x14ac:dyDescent="0.4">
      <c r="G783"/>
    </row>
    <row r="784" spans="7:7" ht="15" x14ac:dyDescent="0.4">
      <c r="G784"/>
    </row>
    <row r="785" spans="7:7" ht="15" x14ac:dyDescent="0.4">
      <c r="G785"/>
    </row>
    <row r="786" spans="7:7" ht="15" x14ac:dyDescent="0.4">
      <c r="G786"/>
    </row>
    <row r="787" spans="7:7" ht="15" x14ac:dyDescent="0.4">
      <c r="G787"/>
    </row>
    <row r="788" spans="7:7" ht="15" x14ac:dyDescent="0.4">
      <c r="G788"/>
    </row>
    <row r="789" spans="7:7" ht="15" x14ac:dyDescent="0.4">
      <c r="G789"/>
    </row>
    <row r="790" spans="7:7" ht="15" x14ac:dyDescent="0.4">
      <c r="G790"/>
    </row>
    <row r="791" spans="7:7" ht="15" x14ac:dyDescent="0.4">
      <c r="G791"/>
    </row>
    <row r="792" spans="7:7" ht="15" x14ac:dyDescent="0.4">
      <c r="G792"/>
    </row>
    <row r="793" spans="7:7" ht="15" x14ac:dyDescent="0.4">
      <c r="G793"/>
    </row>
    <row r="794" spans="7:7" ht="15" x14ac:dyDescent="0.4">
      <c r="G794"/>
    </row>
    <row r="795" spans="7:7" ht="15" x14ac:dyDescent="0.4">
      <c r="G795"/>
    </row>
    <row r="796" spans="7:7" ht="15" x14ac:dyDescent="0.4">
      <c r="G796"/>
    </row>
    <row r="797" spans="7:7" ht="15" x14ac:dyDescent="0.4">
      <c r="G797"/>
    </row>
    <row r="798" spans="7:7" ht="15" x14ac:dyDescent="0.4">
      <c r="G798"/>
    </row>
    <row r="799" spans="7:7" ht="15" x14ac:dyDescent="0.4">
      <c r="G799"/>
    </row>
    <row r="800" spans="7:7" ht="15" x14ac:dyDescent="0.4">
      <c r="G800"/>
    </row>
    <row r="801" spans="7:7" ht="15" x14ac:dyDescent="0.4">
      <c r="G801"/>
    </row>
    <row r="802" spans="7:7" ht="15" x14ac:dyDescent="0.4">
      <c r="G802"/>
    </row>
    <row r="803" spans="7:7" ht="15" x14ac:dyDescent="0.4">
      <c r="G803"/>
    </row>
    <row r="804" spans="7:7" ht="15" x14ac:dyDescent="0.4">
      <c r="G804"/>
    </row>
    <row r="805" spans="7:7" ht="15" x14ac:dyDescent="0.4">
      <c r="G805"/>
    </row>
    <row r="806" spans="7:7" ht="15" x14ac:dyDescent="0.4">
      <c r="G806"/>
    </row>
    <row r="807" spans="7:7" ht="15" x14ac:dyDescent="0.4">
      <c r="G807"/>
    </row>
    <row r="808" spans="7:7" ht="15" x14ac:dyDescent="0.4">
      <c r="G808"/>
    </row>
    <row r="809" spans="7:7" ht="15" x14ac:dyDescent="0.4">
      <c r="G809"/>
    </row>
    <row r="810" spans="7:7" ht="15" x14ac:dyDescent="0.4">
      <c r="G810"/>
    </row>
    <row r="811" spans="7:7" ht="15" x14ac:dyDescent="0.4">
      <c r="G811"/>
    </row>
    <row r="812" spans="7:7" ht="15" x14ac:dyDescent="0.4">
      <c r="G812"/>
    </row>
    <row r="813" spans="7:7" ht="15" x14ac:dyDescent="0.4">
      <c r="G813"/>
    </row>
    <row r="814" spans="7:7" ht="15" x14ac:dyDescent="0.4">
      <c r="G814"/>
    </row>
    <row r="815" spans="7:7" ht="15" x14ac:dyDescent="0.4">
      <c r="G815"/>
    </row>
    <row r="816" spans="7:7" ht="15" x14ac:dyDescent="0.4">
      <c r="G816"/>
    </row>
    <row r="817" spans="7:7" ht="15" x14ac:dyDescent="0.4">
      <c r="G817"/>
    </row>
    <row r="818" spans="7:7" ht="15" x14ac:dyDescent="0.4">
      <c r="G818"/>
    </row>
    <row r="819" spans="7:7" ht="15" x14ac:dyDescent="0.4">
      <c r="G819"/>
    </row>
    <row r="820" spans="7:7" ht="15" x14ac:dyDescent="0.4">
      <c r="G820"/>
    </row>
    <row r="821" spans="7:7" ht="15" x14ac:dyDescent="0.4">
      <c r="G821"/>
    </row>
    <row r="822" spans="7:7" ht="15" x14ac:dyDescent="0.4">
      <c r="G822"/>
    </row>
    <row r="823" spans="7:7" ht="15" x14ac:dyDescent="0.4">
      <c r="G823"/>
    </row>
    <row r="824" spans="7:7" ht="15" x14ac:dyDescent="0.4">
      <c r="G824"/>
    </row>
    <row r="825" spans="7:7" ht="15" x14ac:dyDescent="0.4">
      <c r="G825"/>
    </row>
    <row r="826" spans="7:7" ht="15" x14ac:dyDescent="0.4">
      <c r="G826"/>
    </row>
    <row r="827" spans="7:7" ht="15" x14ac:dyDescent="0.4">
      <c r="G827"/>
    </row>
    <row r="828" spans="7:7" ht="15" x14ac:dyDescent="0.4">
      <c r="G828"/>
    </row>
    <row r="829" spans="7:7" ht="15" x14ac:dyDescent="0.4">
      <c r="G829"/>
    </row>
    <row r="830" spans="7:7" ht="15" x14ac:dyDescent="0.4">
      <c r="G830"/>
    </row>
    <row r="831" spans="7:7" ht="15" x14ac:dyDescent="0.4">
      <c r="G831"/>
    </row>
    <row r="832" spans="7:7" ht="15" x14ac:dyDescent="0.4">
      <c r="G832"/>
    </row>
    <row r="833" spans="7:7" ht="15" x14ac:dyDescent="0.4">
      <c r="G833"/>
    </row>
    <row r="834" spans="7:7" ht="15" x14ac:dyDescent="0.4">
      <c r="G834"/>
    </row>
    <row r="835" spans="7:7" ht="15" x14ac:dyDescent="0.4">
      <c r="G835"/>
    </row>
    <row r="836" spans="7:7" ht="15" x14ac:dyDescent="0.4">
      <c r="G836"/>
    </row>
    <row r="837" spans="7:7" ht="15" x14ac:dyDescent="0.4">
      <c r="G837"/>
    </row>
    <row r="838" spans="7:7" ht="15" x14ac:dyDescent="0.4">
      <c r="G838"/>
    </row>
    <row r="839" spans="7:7" ht="15" x14ac:dyDescent="0.4">
      <c r="G839"/>
    </row>
    <row r="840" spans="7:7" ht="15" x14ac:dyDescent="0.4">
      <c r="G840"/>
    </row>
    <row r="841" spans="7:7" ht="15" x14ac:dyDescent="0.4">
      <c r="G841"/>
    </row>
    <row r="842" spans="7:7" ht="15" x14ac:dyDescent="0.4">
      <c r="G842"/>
    </row>
    <row r="843" spans="7:7" ht="15" x14ac:dyDescent="0.4">
      <c r="G843"/>
    </row>
    <row r="844" spans="7:7" ht="15" x14ac:dyDescent="0.4">
      <c r="G844"/>
    </row>
    <row r="845" spans="7:7" ht="15" x14ac:dyDescent="0.4">
      <c r="G845"/>
    </row>
    <row r="846" spans="7:7" ht="15" x14ac:dyDescent="0.4">
      <c r="G846"/>
    </row>
    <row r="847" spans="7:7" ht="15" x14ac:dyDescent="0.4">
      <c r="G847"/>
    </row>
    <row r="848" spans="7:7" ht="15" x14ac:dyDescent="0.4">
      <c r="G848"/>
    </row>
    <row r="849" spans="7:7" ht="15" x14ac:dyDescent="0.4">
      <c r="G849"/>
    </row>
    <row r="850" spans="7:7" ht="15" x14ac:dyDescent="0.4">
      <c r="G850"/>
    </row>
    <row r="851" spans="7:7" ht="15" x14ac:dyDescent="0.4">
      <c r="G851"/>
    </row>
    <row r="852" spans="7:7" ht="15" x14ac:dyDescent="0.4">
      <c r="G852"/>
    </row>
    <row r="853" spans="7:7" ht="15" x14ac:dyDescent="0.4">
      <c r="G853"/>
    </row>
    <row r="854" spans="7:7" ht="15" x14ac:dyDescent="0.4">
      <c r="G854"/>
    </row>
    <row r="855" spans="7:7" ht="15" x14ac:dyDescent="0.4">
      <c r="G855"/>
    </row>
    <row r="856" spans="7:7" ht="15" x14ac:dyDescent="0.4">
      <c r="G856"/>
    </row>
    <row r="857" spans="7:7" ht="15" x14ac:dyDescent="0.4">
      <c r="G857"/>
    </row>
    <row r="858" spans="7:7" ht="15" x14ac:dyDescent="0.4">
      <c r="G858"/>
    </row>
    <row r="859" spans="7:7" ht="15" x14ac:dyDescent="0.4">
      <c r="G859"/>
    </row>
    <row r="860" spans="7:7" ht="15" x14ac:dyDescent="0.4">
      <c r="G860"/>
    </row>
    <row r="861" spans="7:7" ht="15" x14ac:dyDescent="0.4">
      <c r="G861"/>
    </row>
    <row r="862" spans="7:7" ht="15" x14ac:dyDescent="0.4">
      <c r="G862"/>
    </row>
    <row r="863" spans="7:7" ht="15" x14ac:dyDescent="0.4">
      <c r="G863"/>
    </row>
    <row r="864" spans="7:7" ht="15" x14ac:dyDescent="0.4">
      <c r="G864"/>
    </row>
    <row r="865" spans="7:7" ht="15" x14ac:dyDescent="0.4">
      <c r="G865"/>
    </row>
    <row r="866" spans="7:7" ht="15" x14ac:dyDescent="0.4">
      <c r="G866"/>
    </row>
    <row r="867" spans="7:7" ht="15" x14ac:dyDescent="0.4">
      <c r="G867"/>
    </row>
    <row r="868" spans="7:7" ht="15" x14ac:dyDescent="0.4">
      <c r="G868"/>
    </row>
    <row r="869" spans="7:7" ht="15" x14ac:dyDescent="0.4">
      <c r="G869"/>
    </row>
    <row r="870" spans="7:7" ht="15" x14ac:dyDescent="0.4">
      <c r="G870"/>
    </row>
    <row r="871" spans="7:7" ht="15" x14ac:dyDescent="0.4">
      <c r="G871"/>
    </row>
    <row r="872" spans="7:7" ht="15" x14ac:dyDescent="0.4">
      <c r="G872"/>
    </row>
    <row r="873" spans="7:7" ht="15" x14ac:dyDescent="0.4">
      <c r="G873"/>
    </row>
    <row r="874" spans="7:7" ht="15" x14ac:dyDescent="0.4">
      <c r="G874"/>
    </row>
    <row r="875" spans="7:7" ht="15" x14ac:dyDescent="0.4">
      <c r="G875"/>
    </row>
    <row r="876" spans="7:7" ht="15" x14ac:dyDescent="0.4">
      <c r="G876"/>
    </row>
    <row r="877" spans="7:7" ht="15" x14ac:dyDescent="0.4">
      <c r="G877"/>
    </row>
    <row r="878" spans="7:7" ht="15" x14ac:dyDescent="0.4">
      <c r="G878"/>
    </row>
    <row r="879" spans="7:7" ht="15" x14ac:dyDescent="0.4">
      <c r="G879"/>
    </row>
    <row r="880" spans="7:7" ht="15" x14ac:dyDescent="0.4">
      <c r="G880"/>
    </row>
    <row r="881" spans="7:7" ht="15" x14ac:dyDescent="0.4">
      <c r="G881"/>
    </row>
    <row r="882" spans="7:7" ht="15" x14ac:dyDescent="0.4">
      <c r="G882"/>
    </row>
    <row r="883" spans="7:7" ht="15" x14ac:dyDescent="0.4">
      <c r="G883"/>
    </row>
    <row r="884" spans="7:7" ht="15" x14ac:dyDescent="0.4">
      <c r="G884"/>
    </row>
    <row r="885" spans="7:7" ht="15" x14ac:dyDescent="0.4">
      <c r="G885"/>
    </row>
    <row r="886" spans="7:7" ht="15" x14ac:dyDescent="0.4">
      <c r="G886"/>
    </row>
    <row r="887" spans="7:7" ht="15" x14ac:dyDescent="0.4">
      <c r="G887"/>
    </row>
    <row r="888" spans="7:7" ht="15" x14ac:dyDescent="0.4">
      <c r="G888"/>
    </row>
    <row r="889" spans="7:7" ht="15" x14ac:dyDescent="0.4">
      <c r="G889"/>
    </row>
    <row r="890" spans="7:7" ht="15" x14ac:dyDescent="0.4">
      <c r="G890"/>
    </row>
    <row r="891" spans="7:7" ht="15" x14ac:dyDescent="0.4">
      <c r="G891"/>
    </row>
    <row r="892" spans="7:7" ht="15" x14ac:dyDescent="0.4">
      <c r="G892"/>
    </row>
    <row r="893" spans="7:7" ht="15" x14ac:dyDescent="0.4">
      <c r="G893"/>
    </row>
    <row r="894" spans="7:7" ht="15" x14ac:dyDescent="0.4">
      <c r="G894"/>
    </row>
    <row r="895" spans="7:7" ht="15" x14ac:dyDescent="0.4">
      <c r="G895"/>
    </row>
    <row r="896" spans="7:7" ht="15" x14ac:dyDescent="0.4">
      <c r="G896"/>
    </row>
    <row r="897" spans="7:7" ht="15" x14ac:dyDescent="0.4">
      <c r="G897"/>
    </row>
    <row r="898" spans="7:7" ht="15" x14ac:dyDescent="0.4">
      <c r="G898"/>
    </row>
    <row r="899" spans="7:7" ht="15" x14ac:dyDescent="0.4">
      <c r="G899"/>
    </row>
    <row r="900" spans="7:7" ht="15" x14ac:dyDescent="0.4">
      <c r="G900"/>
    </row>
    <row r="901" spans="7:7" ht="15" x14ac:dyDescent="0.4">
      <c r="G901"/>
    </row>
    <row r="902" spans="7:7" ht="15" x14ac:dyDescent="0.4">
      <c r="G902"/>
    </row>
    <row r="903" spans="7:7" ht="15" x14ac:dyDescent="0.4">
      <c r="G903"/>
    </row>
    <row r="904" spans="7:7" ht="15" x14ac:dyDescent="0.4">
      <c r="G904"/>
    </row>
    <row r="905" spans="7:7" ht="15" x14ac:dyDescent="0.4">
      <c r="G905"/>
    </row>
    <row r="906" spans="7:7" ht="15" x14ac:dyDescent="0.4">
      <c r="G906"/>
    </row>
    <row r="907" spans="7:7" ht="15" x14ac:dyDescent="0.4">
      <c r="G907"/>
    </row>
    <row r="908" spans="7:7" ht="15" x14ac:dyDescent="0.4">
      <c r="G908"/>
    </row>
    <row r="909" spans="7:7" ht="15" x14ac:dyDescent="0.4">
      <c r="G909"/>
    </row>
    <row r="910" spans="7:7" ht="15" x14ac:dyDescent="0.4">
      <c r="G910"/>
    </row>
    <row r="911" spans="7:7" ht="15" x14ac:dyDescent="0.4">
      <c r="G911"/>
    </row>
    <row r="912" spans="7:7" ht="15" x14ac:dyDescent="0.4">
      <c r="G912"/>
    </row>
    <row r="913" spans="7:7" ht="15" x14ac:dyDescent="0.4">
      <c r="G913"/>
    </row>
    <row r="914" spans="7:7" ht="15" x14ac:dyDescent="0.4">
      <c r="G914"/>
    </row>
    <row r="915" spans="7:7" ht="15" x14ac:dyDescent="0.4">
      <c r="G915"/>
    </row>
    <row r="916" spans="7:7" ht="15" x14ac:dyDescent="0.4">
      <c r="G916"/>
    </row>
    <row r="917" spans="7:7" ht="15" x14ac:dyDescent="0.4">
      <c r="G917"/>
    </row>
    <row r="918" spans="7:7" ht="15" x14ac:dyDescent="0.4">
      <c r="G918"/>
    </row>
    <row r="919" spans="7:7" ht="15" x14ac:dyDescent="0.4">
      <c r="G919"/>
    </row>
    <row r="920" spans="7:7" ht="15" x14ac:dyDescent="0.4">
      <c r="G920"/>
    </row>
    <row r="921" spans="7:7" ht="15" x14ac:dyDescent="0.4">
      <c r="G921"/>
    </row>
    <row r="922" spans="7:7" ht="15" x14ac:dyDescent="0.4">
      <c r="G922"/>
    </row>
    <row r="923" spans="7:7" ht="15" x14ac:dyDescent="0.4">
      <c r="G923"/>
    </row>
    <row r="924" spans="7:7" ht="15" x14ac:dyDescent="0.4">
      <c r="G924"/>
    </row>
    <row r="925" spans="7:7" ht="15" x14ac:dyDescent="0.4">
      <c r="G925"/>
    </row>
    <row r="926" spans="7:7" ht="15" x14ac:dyDescent="0.4">
      <c r="G926"/>
    </row>
    <row r="927" spans="7:7" ht="15" x14ac:dyDescent="0.4">
      <c r="G927"/>
    </row>
    <row r="928" spans="7:7" ht="15" x14ac:dyDescent="0.4">
      <c r="G928"/>
    </row>
    <row r="929" spans="7:7" ht="15" x14ac:dyDescent="0.4">
      <c r="G929"/>
    </row>
    <row r="930" spans="7:7" ht="15" x14ac:dyDescent="0.4">
      <c r="G930"/>
    </row>
    <row r="931" spans="7:7" ht="15" x14ac:dyDescent="0.4">
      <c r="G931"/>
    </row>
    <row r="932" spans="7:7" ht="15" x14ac:dyDescent="0.4">
      <c r="G932"/>
    </row>
    <row r="933" spans="7:7" ht="15" x14ac:dyDescent="0.4">
      <c r="G933"/>
    </row>
    <row r="934" spans="7:7" ht="15" x14ac:dyDescent="0.4">
      <c r="G934"/>
    </row>
    <row r="935" spans="7:7" ht="15" x14ac:dyDescent="0.4">
      <c r="G935"/>
    </row>
    <row r="936" spans="7:7" ht="15" x14ac:dyDescent="0.4">
      <c r="G936"/>
    </row>
    <row r="937" spans="7:7" ht="15" x14ac:dyDescent="0.4">
      <c r="G937"/>
    </row>
    <row r="938" spans="7:7" ht="15" x14ac:dyDescent="0.4">
      <c r="G938"/>
    </row>
    <row r="939" spans="7:7" ht="15" x14ac:dyDescent="0.4">
      <c r="G939"/>
    </row>
    <row r="940" spans="7:7" ht="15" x14ac:dyDescent="0.4">
      <c r="G940"/>
    </row>
    <row r="941" spans="7:7" ht="15" x14ac:dyDescent="0.4">
      <c r="G941"/>
    </row>
    <row r="942" spans="7:7" ht="15" x14ac:dyDescent="0.4">
      <c r="G942"/>
    </row>
    <row r="943" spans="7:7" ht="15" x14ac:dyDescent="0.4">
      <c r="G943"/>
    </row>
    <row r="944" spans="7:7" ht="15" x14ac:dyDescent="0.4">
      <c r="G944"/>
    </row>
    <row r="945" spans="7:7" ht="15" x14ac:dyDescent="0.4">
      <c r="G945"/>
    </row>
    <row r="946" spans="7:7" ht="15" x14ac:dyDescent="0.4">
      <c r="G946"/>
    </row>
    <row r="947" spans="7:7" ht="15" x14ac:dyDescent="0.4">
      <c r="G947"/>
    </row>
    <row r="948" spans="7:7" ht="15" x14ac:dyDescent="0.4">
      <c r="G948"/>
    </row>
    <row r="949" spans="7:7" ht="15" x14ac:dyDescent="0.4">
      <c r="G949"/>
    </row>
    <row r="950" spans="7:7" ht="15" x14ac:dyDescent="0.4">
      <c r="G950"/>
    </row>
    <row r="951" spans="7:7" ht="15" x14ac:dyDescent="0.4">
      <c r="G951"/>
    </row>
    <row r="952" spans="7:7" ht="15" x14ac:dyDescent="0.4">
      <c r="G952"/>
    </row>
    <row r="953" spans="7:7" ht="15" x14ac:dyDescent="0.4">
      <c r="G953"/>
    </row>
    <row r="954" spans="7:7" ht="15" x14ac:dyDescent="0.4">
      <c r="G954"/>
    </row>
    <row r="955" spans="7:7" ht="15" x14ac:dyDescent="0.4">
      <c r="G955"/>
    </row>
    <row r="956" spans="7:7" ht="15" x14ac:dyDescent="0.4">
      <c r="G956"/>
    </row>
    <row r="957" spans="7:7" ht="15" x14ac:dyDescent="0.4">
      <c r="G957"/>
    </row>
    <row r="958" spans="7:7" ht="15" x14ac:dyDescent="0.4">
      <c r="G958"/>
    </row>
    <row r="959" spans="7:7" ht="15" x14ac:dyDescent="0.4">
      <c r="G959"/>
    </row>
    <row r="960" spans="7:7" ht="15" x14ac:dyDescent="0.4">
      <c r="G960"/>
    </row>
    <row r="961" spans="7:7" ht="15" x14ac:dyDescent="0.4">
      <c r="G961"/>
    </row>
    <row r="962" spans="7:7" ht="15" x14ac:dyDescent="0.4">
      <c r="G962"/>
    </row>
    <row r="963" spans="7:7" ht="15" x14ac:dyDescent="0.4">
      <c r="G963"/>
    </row>
    <row r="964" spans="7:7" ht="15" x14ac:dyDescent="0.4">
      <c r="G964"/>
    </row>
    <row r="965" spans="7:7" ht="15" x14ac:dyDescent="0.4">
      <c r="G965"/>
    </row>
    <row r="966" spans="7:7" ht="15" x14ac:dyDescent="0.4">
      <c r="G966"/>
    </row>
    <row r="967" spans="7:7" ht="15" x14ac:dyDescent="0.4">
      <c r="G967"/>
    </row>
    <row r="968" spans="7:7" ht="15" x14ac:dyDescent="0.4">
      <c r="G968"/>
    </row>
    <row r="969" spans="7:7" ht="15" x14ac:dyDescent="0.4">
      <c r="G969"/>
    </row>
    <row r="970" spans="7:7" ht="15" x14ac:dyDescent="0.4">
      <c r="G970"/>
    </row>
    <row r="971" spans="7:7" ht="15" x14ac:dyDescent="0.4">
      <c r="G971"/>
    </row>
    <row r="972" spans="7:7" ht="15" x14ac:dyDescent="0.4">
      <c r="G972"/>
    </row>
    <row r="973" spans="7:7" ht="15" x14ac:dyDescent="0.4">
      <c r="G973"/>
    </row>
    <row r="974" spans="7:7" ht="15" x14ac:dyDescent="0.4">
      <c r="G974"/>
    </row>
    <row r="975" spans="7:7" ht="15" x14ac:dyDescent="0.4">
      <c r="G975"/>
    </row>
    <row r="976" spans="7:7" ht="15" x14ac:dyDescent="0.4">
      <c r="G976"/>
    </row>
    <row r="977" spans="7:7" ht="15" x14ac:dyDescent="0.4">
      <c r="G977"/>
    </row>
    <row r="978" spans="7:7" ht="15" x14ac:dyDescent="0.4">
      <c r="G978"/>
    </row>
    <row r="979" spans="7:7" ht="15" x14ac:dyDescent="0.4">
      <c r="G979"/>
    </row>
    <row r="980" spans="7:7" ht="15" x14ac:dyDescent="0.4">
      <c r="G980"/>
    </row>
    <row r="981" spans="7:7" ht="15" x14ac:dyDescent="0.4">
      <c r="G981"/>
    </row>
    <row r="982" spans="7:7" ht="15" x14ac:dyDescent="0.4">
      <c r="G982"/>
    </row>
    <row r="983" spans="7:7" ht="15" x14ac:dyDescent="0.4">
      <c r="G983"/>
    </row>
    <row r="984" spans="7:7" ht="15" x14ac:dyDescent="0.4">
      <c r="G984"/>
    </row>
    <row r="985" spans="7:7" ht="15" x14ac:dyDescent="0.4">
      <c r="G985"/>
    </row>
    <row r="986" spans="7:7" ht="15" x14ac:dyDescent="0.4">
      <c r="G986"/>
    </row>
    <row r="987" spans="7:7" ht="15" x14ac:dyDescent="0.4">
      <c r="G987"/>
    </row>
    <row r="988" spans="7:7" ht="15" x14ac:dyDescent="0.4">
      <c r="G988"/>
    </row>
    <row r="989" spans="7:7" ht="15" x14ac:dyDescent="0.4">
      <c r="G989"/>
    </row>
    <row r="990" spans="7:7" ht="15" x14ac:dyDescent="0.4">
      <c r="G990"/>
    </row>
    <row r="991" spans="7:7" ht="15" x14ac:dyDescent="0.4">
      <c r="G991"/>
    </row>
    <row r="992" spans="7:7" ht="15" x14ac:dyDescent="0.4">
      <c r="G992"/>
    </row>
    <row r="993" spans="7:7" ht="15" x14ac:dyDescent="0.4">
      <c r="G993"/>
    </row>
    <row r="994" spans="7:7" ht="15" x14ac:dyDescent="0.4">
      <c r="G994"/>
    </row>
    <row r="995" spans="7:7" ht="15" x14ac:dyDescent="0.4">
      <c r="G995"/>
    </row>
    <row r="996" spans="7:7" ht="15" x14ac:dyDescent="0.4">
      <c r="G996"/>
    </row>
    <row r="997" spans="7:7" ht="15" x14ac:dyDescent="0.4">
      <c r="G997"/>
    </row>
    <row r="998" spans="7:7" ht="15" x14ac:dyDescent="0.4">
      <c r="G998"/>
    </row>
    <row r="999" spans="7:7" ht="15" x14ac:dyDescent="0.4">
      <c r="G999"/>
    </row>
    <row r="1000" spans="7:7" ht="15" x14ac:dyDescent="0.4">
      <c r="G1000"/>
    </row>
    <row r="1001" spans="7:7" ht="15" x14ac:dyDescent="0.4">
      <c r="G1001"/>
    </row>
    <row r="1002" spans="7:7" ht="15" x14ac:dyDescent="0.4">
      <c r="G1002"/>
    </row>
    <row r="1003" spans="7:7" ht="15" x14ac:dyDescent="0.4">
      <c r="G1003"/>
    </row>
    <row r="1004" spans="7:7" ht="15" x14ac:dyDescent="0.4">
      <c r="G1004"/>
    </row>
    <row r="1005" spans="7:7" ht="15" x14ac:dyDescent="0.4">
      <c r="G1005"/>
    </row>
    <row r="1006" spans="7:7" ht="15" x14ac:dyDescent="0.4">
      <c r="G1006"/>
    </row>
    <row r="1007" spans="7:7" ht="15" x14ac:dyDescent="0.4">
      <c r="G1007"/>
    </row>
    <row r="1008" spans="7:7" ht="15" x14ac:dyDescent="0.4">
      <c r="G1008"/>
    </row>
    <row r="1009" spans="7:7" ht="15" x14ac:dyDescent="0.4">
      <c r="G1009"/>
    </row>
    <row r="1010" spans="7:7" ht="15" x14ac:dyDescent="0.4">
      <c r="G1010"/>
    </row>
    <row r="1011" spans="7:7" ht="15" x14ac:dyDescent="0.4">
      <c r="G1011"/>
    </row>
    <row r="1012" spans="7:7" ht="15" x14ac:dyDescent="0.4">
      <c r="G1012"/>
    </row>
    <row r="1013" spans="7:7" ht="15" x14ac:dyDescent="0.4">
      <c r="G1013"/>
    </row>
    <row r="1014" spans="7:7" ht="15" x14ac:dyDescent="0.4">
      <c r="G1014"/>
    </row>
    <row r="1015" spans="7:7" ht="15" x14ac:dyDescent="0.4">
      <c r="G1015"/>
    </row>
    <row r="1016" spans="7:7" ht="15" x14ac:dyDescent="0.4">
      <c r="G1016"/>
    </row>
    <row r="1017" spans="7:7" ht="15" x14ac:dyDescent="0.4">
      <c r="G1017"/>
    </row>
    <row r="1018" spans="7:7" ht="15" x14ac:dyDescent="0.4">
      <c r="G1018"/>
    </row>
    <row r="1019" spans="7:7" ht="15" x14ac:dyDescent="0.4">
      <c r="G1019"/>
    </row>
    <row r="1020" spans="7:7" ht="15" x14ac:dyDescent="0.4">
      <c r="G1020"/>
    </row>
    <row r="1021" spans="7:7" ht="15" x14ac:dyDescent="0.4">
      <c r="G1021"/>
    </row>
    <row r="1022" spans="7:7" ht="15" x14ac:dyDescent="0.4">
      <c r="G1022"/>
    </row>
    <row r="1023" spans="7:7" ht="15" x14ac:dyDescent="0.4">
      <c r="G1023"/>
    </row>
    <row r="1024" spans="7:7" ht="15" x14ac:dyDescent="0.4">
      <c r="G1024"/>
    </row>
    <row r="1025" spans="7:7" ht="15" x14ac:dyDescent="0.4">
      <c r="G1025"/>
    </row>
    <row r="1026" spans="7:7" ht="15" x14ac:dyDescent="0.4">
      <c r="G1026"/>
    </row>
    <row r="1027" spans="7:7" ht="15" x14ac:dyDescent="0.4">
      <c r="G1027"/>
    </row>
    <row r="1028" spans="7:7" ht="15" x14ac:dyDescent="0.4">
      <c r="G1028"/>
    </row>
    <row r="1029" spans="7:7" ht="15" x14ac:dyDescent="0.4">
      <c r="G1029"/>
    </row>
    <row r="1030" spans="7:7" ht="15" x14ac:dyDescent="0.4">
      <c r="G1030"/>
    </row>
    <row r="1031" spans="7:7" ht="15" x14ac:dyDescent="0.4">
      <c r="G1031"/>
    </row>
    <row r="1032" spans="7:7" ht="15" x14ac:dyDescent="0.4">
      <c r="G1032"/>
    </row>
    <row r="1033" spans="7:7" ht="15" x14ac:dyDescent="0.4">
      <c r="G1033"/>
    </row>
    <row r="1034" spans="7:7" ht="15" x14ac:dyDescent="0.4">
      <c r="G1034"/>
    </row>
    <row r="1035" spans="7:7" ht="15" x14ac:dyDescent="0.4">
      <c r="G1035"/>
    </row>
    <row r="1036" spans="7:7" ht="15" x14ac:dyDescent="0.4">
      <c r="G1036"/>
    </row>
    <row r="1037" spans="7:7" ht="15" x14ac:dyDescent="0.4">
      <c r="G1037"/>
    </row>
    <row r="1038" spans="7:7" ht="15" x14ac:dyDescent="0.4">
      <c r="G1038"/>
    </row>
    <row r="1039" spans="7:7" ht="15" x14ac:dyDescent="0.4">
      <c r="G1039"/>
    </row>
    <row r="1040" spans="7:7" ht="15" x14ac:dyDescent="0.4">
      <c r="G1040"/>
    </row>
    <row r="1041" spans="7:7" ht="15" x14ac:dyDescent="0.4">
      <c r="G1041"/>
    </row>
    <row r="1042" spans="7:7" ht="15" x14ac:dyDescent="0.4">
      <c r="G1042"/>
    </row>
    <row r="1043" spans="7:7" ht="15" x14ac:dyDescent="0.4">
      <c r="G1043"/>
    </row>
    <row r="1044" spans="7:7" ht="15" x14ac:dyDescent="0.4">
      <c r="G1044"/>
    </row>
    <row r="1045" spans="7:7" ht="15" x14ac:dyDescent="0.4">
      <c r="G1045"/>
    </row>
    <row r="1046" spans="7:7" ht="15" x14ac:dyDescent="0.4">
      <c r="G1046"/>
    </row>
    <row r="1047" spans="7:7" ht="15" x14ac:dyDescent="0.4">
      <c r="G1047"/>
    </row>
    <row r="1048" spans="7:7" ht="15" x14ac:dyDescent="0.4">
      <c r="G1048"/>
    </row>
    <row r="1049" spans="7:7" ht="15" x14ac:dyDescent="0.4">
      <c r="G1049"/>
    </row>
    <row r="1050" spans="7:7" ht="15" x14ac:dyDescent="0.4">
      <c r="G1050"/>
    </row>
    <row r="1051" spans="7:7" ht="15" x14ac:dyDescent="0.4">
      <c r="G1051"/>
    </row>
    <row r="1052" spans="7:7" ht="15" x14ac:dyDescent="0.4">
      <c r="G1052"/>
    </row>
    <row r="1053" spans="7:7" ht="15" x14ac:dyDescent="0.4">
      <c r="G1053"/>
    </row>
    <row r="1054" spans="7:7" ht="15" x14ac:dyDescent="0.4">
      <c r="G1054"/>
    </row>
    <row r="1055" spans="7:7" ht="15" x14ac:dyDescent="0.4">
      <c r="G1055"/>
    </row>
    <row r="1056" spans="7:7" ht="15" x14ac:dyDescent="0.4">
      <c r="G1056"/>
    </row>
    <row r="1057" spans="7:7" ht="15" x14ac:dyDescent="0.4">
      <c r="G1057"/>
    </row>
    <row r="1058" spans="7:7" ht="15" x14ac:dyDescent="0.4">
      <c r="G1058"/>
    </row>
    <row r="1059" spans="7:7" ht="15" x14ac:dyDescent="0.4">
      <c r="G1059"/>
    </row>
    <row r="1060" spans="7:7" ht="15" x14ac:dyDescent="0.4">
      <c r="G1060"/>
    </row>
    <row r="1061" spans="7:7" ht="15" x14ac:dyDescent="0.4">
      <c r="G1061"/>
    </row>
    <row r="1062" spans="7:7" ht="15" x14ac:dyDescent="0.4">
      <c r="G1062"/>
    </row>
    <row r="1063" spans="7:7" ht="15" x14ac:dyDescent="0.4">
      <c r="G1063"/>
    </row>
    <row r="1064" spans="7:7" ht="15" x14ac:dyDescent="0.4">
      <c r="G1064"/>
    </row>
    <row r="1065" spans="7:7" ht="15" x14ac:dyDescent="0.4">
      <c r="G1065"/>
    </row>
    <row r="1066" spans="7:7" ht="15" x14ac:dyDescent="0.4">
      <c r="G1066"/>
    </row>
    <row r="1067" spans="7:7" ht="15" x14ac:dyDescent="0.4">
      <c r="G1067"/>
    </row>
    <row r="1068" spans="7:7" ht="15" x14ac:dyDescent="0.4">
      <c r="G1068"/>
    </row>
    <row r="1069" spans="7:7" ht="15" x14ac:dyDescent="0.4">
      <c r="G1069"/>
    </row>
    <row r="1070" spans="7:7" ht="15" x14ac:dyDescent="0.4">
      <c r="G1070"/>
    </row>
    <row r="1071" spans="7:7" ht="15" x14ac:dyDescent="0.4">
      <c r="G1071"/>
    </row>
    <row r="1072" spans="7:7" ht="15" x14ac:dyDescent="0.4">
      <c r="G1072"/>
    </row>
    <row r="1073" spans="7:7" ht="15" x14ac:dyDescent="0.4">
      <c r="G1073"/>
    </row>
    <row r="1074" spans="7:7" ht="15" x14ac:dyDescent="0.4">
      <c r="G1074"/>
    </row>
    <row r="1075" spans="7:7" ht="15" x14ac:dyDescent="0.4">
      <c r="G1075"/>
    </row>
    <row r="1076" spans="7:7" ht="15" x14ac:dyDescent="0.4">
      <c r="G1076"/>
    </row>
    <row r="1077" spans="7:7" ht="15" x14ac:dyDescent="0.4">
      <c r="G1077"/>
    </row>
    <row r="1078" spans="7:7" ht="15" x14ac:dyDescent="0.4">
      <c r="G1078"/>
    </row>
    <row r="1079" spans="7:7" ht="15" x14ac:dyDescent="0.4">
      <c r="G1079"/>
    </row>
    <row r="1080" spans="7:7" ht="15" x14ac:dyDescent="0.4">
      <c r="G1080"/>
    </row>
    <row r="1081" spans="7:7" ht="15" x14ac:dyDescent="0.4">
      <c r="G1081"/>
    </row>
    <row r="1082" spans="7:7" ht="15" x14ac:dyDescent="0.4">
      <c r="G1082"/>
    </row>
    <row r="1083" spans="7:7" ht="15" x14ac:dyDescent="0.4">
      <c r="G1083"/>
    </row>
    <row r="1084" spans="7:7" ht="15" x14ac:dyDescent="0.4">
      <c r="G1084"/>
    </row>
    <row r="1085" spans="7:7" ht="15" x14ac:dyDescent="0.4">
      <c r="G1085"/>
    </row>
    <row r="1086" spans="7:7" ht="15" x14ac:dyDescent="0.4">
      <c r="G1086"/>
    </row>
    <row r="1087" spans="7:7" ht="15" x14ac:dyDescent="0.4">
      <c r="G1087"/>
    </row>
    <row r="1088" spans="7:7" ht="15" x14ac:dyDescent="0.4">
      <c r="G1088"/>
    </row>
    <row r="1089" spans="7:7" ht="15" x14ac:dyDescent="0.4">
      <c r="G1089"/>
    </row>
    <row r="1090" spans="7:7" ht="15" x14ac:dyDescent="0.4">
      <c r="G1090"/>
    </row>
    <row r="1091" spans="7:7" ht="15" x14ac:dyDescent="0.4">
      <c r="G1091"/>
    </row>
    <row r="1092" spans="7:7" ht="15" x14ac:dyDescent="0.4">
      <c r="G1092"/>
    </row>
    <row r="1093" spans="7:7" ht="15" x14ac:dyDescent="0.4">
      <c r="G1093"/>
    </row>
    <row r="1094" spans="7:7" ht="15" x14ac:dyDescent="0.4">
      <c r="G1094"/>
    </row>
    <row r="1095" spans="7:7" ht="15" x14ac:dyDescent="0.4">
      <c r="G1095"/>
    </row>
    <row r="1096" spans="7:7" ht="15" x14ac:dyDescent="0.4">
      <c r="G1096"/>
    </row>
    <row r="1097" spans="7:7" ht="15" x14ac:dyDescent="0.4">
      <c r="G1097"/>
    </row>
    <row r="1098" spans="7:7" ht="15" x14ac:dyDescent="0.4">
      <c r="G1098"/>
    </row>
    <row r="1099" spans="7:7" ht="15" x14ac:dyDescent="0.4">
      <c r="G1099"/>
    </row>
    <row r="1100" spans="7:7" ht="15" x14ac:dyDescent="0.4">
      <c r="G1100"/>
    </row>
    <row r="1101" spans="7:7" ht="15" x14ac:dyDescent="0.4">
      <c r="G1101"/>
    </row>
    <row r="1102" spans="7:7" ht="15" x14ac:dyDescent="0.4">
      <c r="G1102"/>
    </row>
    <row r="1103" spans="7:7" ht="15" x14ac:dyDescent="0.4">
      <c r="G1103"/>
    </row>
    <row r="1104" spans="7:7" ht="15" x14ac:dyDescent="0.4">
      <c r="G1104"/>
    </row>
    <row r="1105" spans="7:7" ht="15" x14ac:dyDescent="0.4">
      <c r="G1105"/>
    </row>
    <row r="1106" spans="7:7" ht="15" x14ac:dyDescent="0.4">
      <c r="G1106"/>
    </row>
    <row r="1107" spans="7:7" ht="15" x14ac:dyDescent="0.4">
      <c r="G1107"/>
    </row>
    <row r="1108" spans="7:7" ht="15" x14ac:dyDescent="0.4">
      <c r="G1108"/>
    </row>
    <row r="1109" spans="7:7" ht="15" x14ac:dyDescent="0.4">
      <c r="G1109"/>
    </row>
    <row r="1110" spans="7:7" ht="15" x14ac:dyDescent="0.4">
      <c r="G1110"/>
    </row>
    <row r="1111" spans="7:7" ht="15" x14ac:dyDescent="0.4">
      <c r="G1111"/>
    </row>
    <row r="1112" spans="7:7" ht="15" x14ac:dyDescent="0.4">
      <c r="G1112"/>
    </row>
    <row r="1113" spans="7:7" ht="15" x14ac:dyDescent="0.4">
      <c r="G1113"/>
    </row>
    <row r="1114" spans="7:7" ht="15" x14ac:dyDescent="0.4">
      <c r="G1114"/>
    </row>
    <row r="1115" spans="7:7" ht="15" x14ac:dyDescent="0.4">
      <c r="G1115"/>
    </row>
    <row r="1116" spans="7:7" ht="15" x14ac:dyDescent="0.4">
      <c r="G1116"/>
    </row>
    <row r="1117" spans="7:7" ht="15" x14ac:dyDescent="0.4">
      <c r="G1117"/>
    </row>
    <row r="1118" spans="7:7" ht="15" x14ac:dyDescent="0.4">
      <c r="G1118"/>
    </row>
    <row r="1119" spans="7:7" ht="15" x14ac:dyDescent="0.4">
      <c r="G1119"/>
    </row>
    <row r="1120" spans="7:7" ht="15" x14ac:dyDescent="0.4">
      <c r="G1120"/>
    </row>
    <row r="1121" spans="7:7" ht="15" x14ac:dyDescent="0.4">
      <c r="G1121"/>
    </row>
    <row r="1122" spans="7:7" ht="15" x14ac:dyDescent="0.4">
      <c r="G1122"/>
    </row>
    <row r="1123" spans="7:7" ht="15" x14ac:dyDescent="0.4">
      <c r="G1123"/>
    </row>
    <row r="1124" spans="7:7" ht="15" x14ac:dyDescent="0.4">
      <c r="G1124"/>
    </row>
    <row r="1125" spans="7:7" ht="15" x14ac:dyDescent="0.4">
      <c r="G1125"/>
    </row>
    <row r="1126" spans="7:7" ht="15" x14ac:dyDescent="0.4">
      <c r="G1126"/>
    </row>
    <row r="1127" spans="7:7" ht="15" x14ac:dyDescent="0.4">
      <c r="G1127"/>
    </row>
    <row r="1128" spans="7:7" ht="15" x14ac:dyDescent="0.4">
      <c r="G1128"/>
    </row>
    <row r="1129" spans="7:7" ht="15" x14ac:dyDescent="0.4">
      <c r="G1129"/>
    </row>
    <row r="1130" spans="7:7" ht="15" x14ac:dyDescent="0.4">
      <c r="G1130"/>
    </row>
    <row r="1131" spans="7:7" ht="15" x14ac:dyDescent="0.4">
      <c r="G1131"/>
    </row>
    <row r="1132" spans="7:7" ht="15" x14ac:dyDescent="0.4">
      <c r="G1132"/>
    </row>
    <row r="1133" spans="7:7" ht="15" x14ac:dyDescent="0.4">
      <c r="G1133"/>
    </row>
    <row r="1134" spans="7:7" ht="15" x14ac:dyDescent="0.4">
      <c r="G1134"/>
    </row>
    <row r="1135" spans="7:7" ht="15" x14ac:dyDescent="0.4">
      <c r="G1135"/>
    </row>
    <row r="1136" spans="7:7" ht="15" x14ac:dyDescent="0.4">
      <c r="G1136"/>
    </row>
    <row r="1137" spans="7:7" ht="15" x14ac:dyDescent="0.4">
      <c r="G1137"/>
    </row>
    <row r="1138" spans="7:7" ht="15" x14ac:dyDescent="0.4">
      <c r="G1138"/>
    </row>
    <row r="1139" spans="7:7" ht="15" x14ac:dyDescent="0.4">
      <c r="G1139"/>
    </row>
    <row r="1140" spans="7:7" ht="15" x14ac:dyDescent="0.4">
      <c r="G1140"/>
    </row>
    <row r="1141" spans="7:7" ht="15" x14ac:dyDescent="0.4">
      <c r="G1141"/>
    </row>
    <row r="1142" spans="7:7" ht="15" x14ac:dyDescent="0.4">
      <c r="G1142"/>
    </row>
    <row r="1143" spans="7:7" ht="15" x14ac:dyDescent="0.4">
      <c r="G1143"/>
    </row>
    <row r="1144" spans="7:7" ht="15" x14ac:dyDescent="0.4">
      <c r="G1144"/>
    </row>
    <row r="1145" spans="7:7" ht="15" x14ac:dyDescent="0.4">
      <c r="G1145"/>
    </row>
    <row r="1146" spans="7:7" ht="15" x14ac:dyDescent="0.4">
      <c r="G1146"/>
    </row>
    <row r="1147" spans="7:7" ht="15" x14ac:dyDescent="0.4">
      <c r="G1147"/>
    </row>
    <row r="1148" spans="7:7" ht="15" x14ac:dyDescent="0.4">
      <c r="G1148"/>
    </row>
    <row r="1149" spans="7:7" ht="15" x14ac:dyDescent="0.4">
      <c r="G1149"/>
    </row>
    <row r="1150" spans="7:7" ht="15" x14ac:dyDescent="0.4">
      <c r="G1150"/>
    </row>
    <row r="1151" spans="7:7" ht="15" x14ac:dyDescent="0.4">
      <c r="G1151"/>
    </row>
    <row r="1152" spans="7:7" ht="15" x14ac:dyDescent="0.4">
      <c r="G1152"/>
    </row>
    <row r="1153" spans="7:7" ht="15" x14ac:dyDescent="0.4">
      <c r="G1153"/>
    </row>
    <row r="1154" spans="7:7" ht="15" x14ac:dyDescent="0.4">
      <c r="G1154"/>
    </row>
    <row r="1155" spans="7:7" ht="15" x14ac:dyDescent="0.4">
      <c r="G1155"/>
    </row>
    <row r="1156" spans="7:7" ht="15" x14ac:dyDescent="0.4">
      <c r="G1156"/>
    </row>
    <row r="1157" spans="7:7" ht="15" x14ac:dyDescent="0.4">
      <c r="G1157"/>
    </row>
    <row r="1158" spans="7:7" ht="15" x14ac:dyDescent="0.4">
      <c r="G1158"/>
    </row>
    <row r="1159" spans="7:7" ht="15" x14ac:dyDescent="0.4">
      <c r="G1159"/>
    </row>
    <row r="1160" spans="7:7" ht="15" x14ac:dyDescent="0.4">
      <c r="G1160"/>
    </row>
    <row r="1161" spans="7:7" ht="15" x14ac:dyDescent="0.4">
      <c r="G1161"/>
    </row>
    <row r="1162" spans="7:7" ht="15" x14ac:dyDescent="0.4">
      <c r="G1162"/>
    </row>
    <row r="1163" spans="7:7" ht="15" x14ac:dyDescent="0.4">
      <c r="G1163"/>
    </row>
    <row r="1164" spans="7:7" ht="15" x14ac:dyDescent="0.4">
      <c r="G1164"/>
    </row>
    <row r="1165" spans="7:7" ht="15" x14ac:dyDescent="0.4">
      <c r="G1165"/>
    </row>
    <row r="1166" spans="7:7" ht="15" x14ac:dyDescent="0.4">
      <c r="G1166"/>
    </row>
    <row r="1167" spans="7:7" ht="15" x14ac:dyDescent="0.4">
      <c r="G1167"/>
    </row>
    <row r="1168" spans="7:7" ht="15" x14ac:dyDescent="0.4">
      <c r="G1168"/>
    </row>
    <row r="1169" spans="7:7" ht="15" x14ac:dyDescent="0.4">
      <c r="G1169"/>
    </row>
    <row r="1170" spans="7:7" ht="15" x14ac:dyDescent="0.4">
      <c r="G1170"/>
    </row>
    <row r="1171" spans="7:7" ht="15" x14ac:dyDescent="0.4">
      <c r="G1171"/>
    </row>
    <row r="1172" spans="7:7" ht="15" x14ac:dyDescent="0.4">
      <c r="G1172"/>
    </row>
    <row r="1173" spans="7:7" ht="15" x14ac:dyDescent="0.4">
      <c r="G1173"/>
    </row>
    <row r="1174" spans="7:7" ht="15" x14ac:dyDescent="0.4">
      <c r="G1174"/>
    </row>
    <row r="1175" spans="7:7" ht="15" x14ac:dyDescent="0.4">
      <c r="G1175"/>
    </row>
    <row r="1176" spans="7:7" ht="15" x14ac:dyDescent="0.4">
      <c r="G1176"/>
    </row>
    <row r="1177" spans="7:7" ht="15" x14ac:dyDescent="0.4">
      <c r="G1177"/>
    </row>
    <row r="1178" spans="7:7" ht="15" x14ac:dyDescent="0.4">
      <c r="G1178"/>
    </row>
    <row r="1179" spans="7:7" ht="15" x14ac:dyDescent="0.4">
      <c r="G1179"/>
    </row>
    <row r="1180" spans="7:7" ht="15" x14ac:dyDescent="0.4">
      <c r="G1180"/>
    </row>
    <row r="1181" spans="7:7" ht="15" x14ac:dyDescent="0.4">
      <c r="G1181"/>
    </row>
    <row r="1182" spans="7:7" ht="15" x14ac:dyDescent="0.4">
      <c r="G1182"/>
    </row>
    <row r="1183" spans="7:7" ht="15" x14ac:dyDescent="0.4">
      <c r="G1183"/>
    </row>
    <row r="1184" spans="7:7" ht="15" x14ac:dyDescent="0.4">
      <c r="G1184"/>
    </row>
    <row r="1185" spans="7:7" ht="15" x14ac:dyDescent="0.4">
      <c r="G1185"/>
    </row>
    <row r="1186" spans="7:7" ht="15" x14ac:dyDescent="0.4">
      <c r="G1186"/>
    </row>
    <row r="1187" spans="7:7" ht="15" x14ac:dyDescent="0.4">
      <c r="G1187"/>
    </row>
    <row r="1188" spans="7:7" ht="15" x14ac:dyDescent="0.4">
      <c r="G1188"/>
    </row>
    <row r="1189" spans="7:7" ht="15" x14ac:dyDescent="0.4">
      <c r="G1189"/>
    </row>
    <row r="1190" spans="7:7" ht="15" x14ac:dyDescent="0.4">
      <c r="G1190"/>
    </row>
    <row r="1191" spans="7:7" ht="15" x14ac:dyDescent="0.4">
      <c r="G1191"/>
    </row>
    <row r="1192" spans="7:7" ht="15" x14ac:dyDescent="0.4">
      <c r="G1192"/>
    </row>
    <row r="1193" spans="7:7" ht="15" x14ac:dyDescent="0.4">
      <c r="G1193"/>
    </row>
    <row r="1194" spans="7:7" ht="15" x14ac:dyDescent="0.4">
      <c r="G1194"/>
    </row>
    <row r="1195" spans="7:7" ht="15" x14ac:dyDescent="0.4">
      <c r="G1195"/>
    </row>
    <row r="1196" spans="7:7" ht="15" x14ac:dyDescent="0.4">
      <c r="G1196"/>
    </row>
    <row r="1197" spans="7:7" ht="15" x14ac:dyDescent="0.4">
      <c r="G1197"/>
    </row>
    <row r="1198" spans="7:7" ht="15" x14ac:dyDescent="0.4">
      <c r="G1198"/>
    </row>
    <row r="1199" spans="7:7" ht="15" x14ac:dyDescent="0.4">
      <c r="G1199"/>
    </row>
    <row r="1200" spans="7:7" ht="15" x14ac:dyDescent="0.4">
      <c r="G1200"/>
    </row>
    <row r="1201" spans="7:7" ht="15" x14ac:dyDescent="0.4">
      <c r="G1201"/>
    </row>
    <row r="1202" spans="7:7" ht="15" x14ac:dyDescent="0.4">
      <c r="G1202"/>
    </row>
    <row r="1203" spans="7:7" ht="15" x14ac:dyDescent="0.4">
      <c r="G1203"/>
    </row>
    <row r="1204" spans="7:7" ht="15" x14ac:dyDescent="0.4">
      <c r="G1204"/>
    </row>
    <row r="1205" spans="7:7" ht="15" x14ac:dyDescent="0.4">
      <c r="G1205"/>
    </row>
    <row r="1206" spans="7:7" ht="15" x14ac:dyDescent="0.4">
      <c r="G1206"/>
    </row>
    <row r="1207" spans="7:7" ht="15" x14ac:dyDescent="0.4">
      <c r="G1207"/>
    </row>
    <row r="1208" spans="7:7" ht="15" x14ac:dyDescent="0.4">
      <c r="G1208"/>
    </row>
    <row r="1209" spans="7:7" ht="15" x14ac:dyDescent="0.4">
      <c r="G1209"/>
    </row>
    <row r="1210" spans="7:7" ht="15" x14ac:dyDescent="0.4">
      <c r="G1210"/>
    </row>
    <row r="1211" spans="7:7" ht="15" x14ac:dyDescent="0.4">
      <c r="G1211"/>
    </row>
    <row r="1212" spans="7:7" ht="15" x14ac:dyDescent="0.4">
      <c r="G1212"/>
    </row>
    <row r="1213" spans="7:7" ht="15" x14ac:dyDescent="0.4">
      <c r="G1213"/>
    </row>
    <row r="1214" spans="7:7" ht="15" x14ac:dyDescent="0.4">
      <c r="G1214"/>
    </row>
    <row r="1215" spans="7:7" ht="15" x14ac:dyDescent="0.4">
      <c r="G1215"/>
    </row>
    <row r="1216" spans="7:7" ht="15" x14ac:dyDescent="0.4">
      <c r="G1216"/>
    </row>
    <row r="1217" spans="7:7" ht="15" x14ac:dyDescent="0.4">
      <c r="G1217"/>
    </row>
    <row r="1218" spans="7:7" ht="15" x14ac:dyDescent="0.4">
      <c r="G1218"/>
    </row>
    <row r="1219" spans="7:7" ht="15" x14ac:dyDescent="0.4">
      <c r="G1219"/>
    </row>
    <row r="1220" spans="7:7" ht="15" x14ac:dyDescent="0.4">
      <c r="G1220"/>
    </row>
    <row r="1221" spans="7:7" ht="15" x14ac:dyDescent="0.4">
      <c r="G1221"/>
    </row>
    <row r="1222" spans="7:7" ht="15" x14ac:dyDescent="0.4">
      <c r="G1222"/>
    </row>
    <row r="1223" spans="7:7" ht="15" x14ac:dyDescent="0.4">
      <c r="G1223"/>
    </row>
    <row r="1224" spans="7:7" ht="15" x14ac:dyDescent="0.4">
      <c r="G1224"/>
    </row>
    <row r="1225" spans="7:7" ht="15" x14ac:dyDescent="0.4">
      <c r="G1225"/>
    </row>
    <row r="1226" spans="7:7" ht="15" x14ac:dyDescent="0.4">
      <c r="G1226"/>
    </row>
    <row r="1227" spans="7:7" ht="15" x14ac:dyDescent="0.4">
      <c r="G1227"/>
    </row>
    <row r="1228" spans="7:7" ht="15" x14ac:dyDescent="0.4">
      <c r="G1228"/>
    </row>
    <row r="1229" spans="7:7" ht="15" x14ac:dyDescent="0.4">
      <c r="G1229"/>
    </row>
    <row r="1230" spans="7:7" ht="15" x14ac:dyDescent="0.4">
      <c r="G1230"/>
    </row>
    <row r="1231" spans="7:7" ht="15" x14ac:dyDescent="0.4">
      <c r="G1231"/>
    </row>
    <row r="1232" spans="7:7" ht="15" x14ac:dyDescent="0.4">
      <c r="G1232"/>
    </row>
    <row r="1233" spans="7:7" ht="15" x14ac:dyDescent="0.4">
      <c r="G1233"/>
    </row>
    <row r="1234" spans="7:7" ht="15" x14ac:dyDescent="0.4">
      <c r="G1234"/>
    </row>
    <row r="1235" spans="7:7" ht="15" x14ac:dyDescent="0.4">
      <c r="G1235"/>
    </row>
    <row r="1236" spans="7:7" ht="15" x14ac:dyDescent="0.4">
      <c r="G1236"/>
    </row>
    <row r="1237" spans="7:7" ht="15" x14ac:dyDescent="0.4">
      <c r="G1237"/>
    </row>
    <row r="1238" spans="7:7" ht="15" x14ac:dyDescent="0.4">
      <c r="G1238"/>
    </row>
    <row r="1239" spans="7:7" ht="15" x14ac:dyDescent="0.4">
      <c r="G1239"/>
    </row>
    <row r="1240" spans="7:7" ht="15" x14ac:dyDescent="0.4">
      <c r="G1240"/>
    </row>
    <row r="1241" spans="7:7" ht="15" x14ac:dyDescent="0.4">
      <c r="G1241"/>
    </row>
    <row r="1242" spans="7:7" ht="15" x14ac:dyDescent="0.4">
      <c r="G1242"/>
    </row>
    <row r="1243" spans="7:7" ht="15" x14ac:dyDescent="0.4">
      <c r="G1243"/>
    </row>
    <row r="1244" spans="7:7" ht="15" x14ac:dyDescent="0.4">
      <c r="G1244"/>
    </row>
    <row r="1245" spans="7:7" ht="15" x14ac:dyDescent="0.4">
      <c r="G1245"/>
    </row>
    <row r="1246" spans="7:7" ht="15" x14ac:dyDescent="0.4">
      <c r="G1246"/>
    </row>
    <row r="1247" spans="7:7" ht="15" x14ac:dyDescent="0.4">
      <c r="G1247"/>
    </row>
    <row r="1248" spans="7:7" ht="15" x14ac:dyDescent="0.4">
      <c r="G1248"/>
    </row>
    <row r="1249" spans="7:7" ht="15" x14ac:dyDescent="0.4">
      <c r="G1249"/>
    </row>
    <row r="1250" spans="7:7" ht="15" x14ac:dyDescent="0.4">
      <c r="G1250"/>
    </row>
    <row r="1251" spans="7:7" ht="15" x14ac:dyDescent="0.4">
      <c r="G1251"/>
    </row>
    <row r="1252" spans="7:7" ht="15" x14ac:dyDescent="0.4">
      <c r="G1252"/>
    </row>
    <row r="1253" spans="7:7" ht="15" x14ac:dyDescent="0.4">
      <c r="G1253"/>
    </row>
    <row r="1254" spans="7:7" ht="15" x14ac:dyDescent="0.4">
      <c r="G1254"/>
    </row>
    <row r="1255" spans="7:7" ht="15" x14ac:dyDescent="0.4">
      <c r="G1255"/>
    </row>
    <row r="1256" spans="7:7" ht="15" x14ac:dyDescent="0.4">
      <c r="G1256"/>
    </row>
    <row r="1257" spans="7:7" ht="15" x14ac:dyDescent="0.4">
      <c r="G1257"/>
    </row>
    <row r="1258" spans="7:7" ht="15" x14ac:dyDescent="0.4">
      <c r="G1258"/>
    </row>
    <row r="1259" spans="7:7" ht="15" x14ac:dyDescent="0.4">
      <c r="G1259"/>
    </row>
    <row r="1260" spans="7:7" ht="15" x14ac:dyDescent="0.4">
      <c r="G1260"/>
    </row>
    <row r="1261" spans="7:7" ht="15" x14ac:dyDescent="0.4">
      <c r="G1261"/>
    </row>
    <row r="1262" spans="7:7" ht="15" x14ac:dyDescent="0.4">
      <c r="G1262"/>
    </row>
    <row r="1263" spans="7:7" ht="15" x14ac:dyDescent="0.4">
      <c r="G1263"/>
    </row>
    <row r="1264" spans="7:7" ht="15" x14ac:dyDescent="0.4">
      <c r="G1264"/>
    </row>
    <row r="1265" spans="7:7" ht="15" x14ac:dyDescent="0.4">
      <c r="G1265"/>
    </row>
    <row r="1266" spans="7:7" ht="15" x14ac:dyDescent="0.4">
      <c r="G1266"/>
    </row>
    <row r="1267" spans="7:7" ht="15" x14ac:dyDescent="0.4">
      <c r="G1267"/>
    </row>
    <row r="1268" spans="7:7" ht="15" x14ac:dyDescent="0.4">
      <c r="G1268"/>
    </row>
    <row r="1269" spans="7:7" ht="15" x14ac:dyDescent="0.4">
      <c r="G1269"/>
    </row>
    <row r="1270" spans="7:7" ht="15" x14ac:dyDescent="0.4">
      <c r="G1270"/>
    </row>
    <row r="1271" spans="7:7" ht="15" x14ac:dyDescent="0.4">
      <c r="G1271"/>
    </row>
    <row r="1272" spans="7:7" ht="15" x14ac:dyDescent="0.4">
      <c r="G1272"/>
    </row>
    <row r="1273" spans="7:7" ht="15" x14ac:dyDescent="0.4">
      <c r="G1273"/>
    </row>
    <row r="1274" spans="7:7" ht="15" x14ac:dyDescent="0.4">
      <c r="G1274"/>
    </row>
    <row r="1275" spans="7:7" ht="15" x14ac:dyDescent="0.4">
      <c r="G1275"/>
    </row>
    <row r="1276" spans="7:7" ht="15" x14ac:dyDescent="0.4">
      <c r="G1276"/>
    </row>
    <row r="1277" spans="7:7" ht="15" x14ac:dyDescent="0.4">
      <c r="G1277"/>
    </row>
    <row r="1278" spans="7:7" ht="15" x14ac:dyDescent="0.4">
      <c r="G1278"/>
    </row>
    <row r="1279" spans="7:7" ht="15" x14ac:dyDescent="0.4">
      <c r="G1279"/>
    </row>
    <row r="1280" spans="7:7" ht="15" x14ac:dyDescent="0.4">
      <c r="G1280"/>
    </row>
    <row r="1281" spans="7:7" ht="15" x14ac:dyDescent="0.4">
      <c r="G1281"/>
    </row>
    <row r="1282" spans="7:7" ht="15" x14ac:dyDescent="0.4">
      <c r="G1282"/>
    </row>
    <row r="1283" spans="7:7" ht="15" x14ac:dyDescent="0.4">
      <c r="G1283"/>
    </row>
    <row r="1284" spans="7:7" ht="15" x14ac:dyDescent="0.4">
      <c r="G1284"/>
    </row>
    <row r="1285" spans="7:7" ht="15" x14ac:dyDescent="0.4">
      <c r="G1285"/>
    </row>
    <row r="1286" spans="7:7" ht="15" x14ac:dyDescent="0.4">
      <c r="G1286"/>
    </row>
    <row r="1287" spans="7:7" ht="15" x14ac:dyDescent="0.4">
      <c r="G1287"/>
    </row>
    <row r="1288" spans="7:7" ht="15" x14ac:dyDescent="0.4">
      <c r="G1288"/>
    </row>
    <row r="1289" spans="7:7" ht="15" x14ac:dyDescent="0.4">
      <c r="G1289"/>
    </row>
    <row r="1290" spans="7:7" ht="15" x14ac:dyDescent="0.4">
      <c r="G1290"/>
    </row>
    <row r="1291" spans="7:7" ht="15" x14ac:dyDescent="0.4">
      <c r="G1291"/>
    </row>
    <row r="1292" spans="7:7" ht="15" x14ac:dyDescent="0.4">
      <c r="G1292"/>
    </row>
    <row r="1293" spans="7:7" ht="15" x14ac:dyDescent="0.4">
      <c r="G1293"/>
    </row>
    <row r="1294" spans="7:7" ht="15" x14ac:dyDescent="0.4">
      <c r="G1294"/>
    </row>
    <row r="1295" spans="7:7" ht="15" x14ac:dyDescent="0.4">
      <c r="G1295"/>
    </row>
    <row r="1296" spans="7:7" ht="15" x14ac:dyDescent="0.4">
      <c r="G1296"/>
    </row>
    <row r="1297" spans="7:7" ht="15" x14ac:dyDescent="0.4">
      <c r="G1297"/>
    </row>
    <row r="1298" spans="7:7" ht="15" x14ac:dyDescent="0.4">
      <c r="G1298"/>
    </row>
    <row r="1299" spans="7:7" ht="15" x14ac:dyDescent="0.4">
      <c r="G1299"/>
    </row>
    <row r="1300" spans="7:7" ht="15" x14ac:dyDescent="0.4">
      <c r="G1300"/>
    </row>
    <row r="1301" spans="7:7" ht="15" x14ac:dyDescent="0.4">
      <c r="G1301"/>
    </row>
    <row r="1302" spans="7:7" ht="15" x14ac:dyDescent="0.4">
      <c r="G1302"/>
    </row>
    <row r="1303" spans="7:7" ht="15" x14ac:dyDescent="0.4">
      <c r="G1303"/>
    </row>
    <row r="1304" spans="7:7" ht="15" x14ac:dyDescent="0.4">
      <c r="G1304"/>
    </row>
    <row r="1305" spans="7:7" ht="15" x14ac:dyDescent="0.4">
      <c r="G1305"/>
    </row>
    <row r="1306" spans="7:7" ht="15" x14ac:dyDescent="0.4">
      <c r="G1306"/>
    </row>
    <row r="1307" spans="7:7" ht="15" x14ac:dyDescent="0.4">
      <c r="G1307"/>
    </row>
    <row r="1308" spans="7:7" ht="15" x14ac:dyDescent="0.4">
      <c r="G1308"/>
    </row>
    <row r="1309" spans="7:7" ht="15" x14ac:dyDescent="0.4">
      <c r="G1309"/>
    </row>
    <row r="1310" spans="7:7" ht="15" x14ac:dyDescent="0.4">
      <c r="G1310"/>
    </row>
    <row r="1311" spans="7:7" ht="15" x14ac:dyDescent="0.4">
      <c r="G1311"/>
    </row>
    <row r="1312" spans="7:7" ht="15" x14ac:dyDescent="0.4">
      <c r="G1312"/>
    </row>
    <row r="1313" spans="7:7" ht="15" x14ac:dyDescent="0.4">
      <c r="G1313"/>
    </row>
    <row r="1314" spans="7:7" ht="15" x14ac:dyDescent="0.4">
      <c r="G1314"/>
    </row>
    <row r="1315" spans="7:7" ht="15" x14ac:dyDescent="0.4">
      <c r="G1315"/>
    </row>
    <row r="1316" spans="7:7" ht="15" x14ac:dyDescent="0.4">
      <c r="G1316"/>
    </row>
    <row r="1317" spans="7:7" ht="15" x14ac:dyDescent="0.4">
      <c r="G1317"/>
    </row>
    <row r="1318" spans="7:7" ht="15" x14ac:dyDescent="0.4">
      <c r="G1318"/>
    </row>
    <row r="1319" spans="7:7" ht="15" x14ac:dyDescent="0.4">
      <c r="G1319"/>
    </row>
    <row r="1320" spans="7:7" ht="15" x14ac:dyDescent="0.4">
      <c r="G1320"/>
    </row>
    <row r="1321" spans="7:7" ht="15" x14ac:dyDescent="0.4">
      <c r="G1321"/>
    </row>
    <row r="1322" spans="7:7" ht="15" x14ac:dyDescent="0.4">
      <c r="G1322"/>
    </row>
    <row r="1323" spans="7:7" ht="15" x14ac:dyDescent="0.4">
      <c r="G1323"/>
    </row>
    <row r="1324" spans="7:7" ht="15" x14ac:dyDescent="0.4">
      <c r="G1324"/>
    </row>
    <row r="1325" spans="7:7" ht="15" x14ac:dyDescent="0.4">
      <c r="G1325"/>
    </row>
    <row r="1326" spans="7:7" ht="15" x14ac:dyDescent="0.4">
      <c r="G1326"/>
    </row>
    <row r="1327" spans="7:7" ht="15" x14ac:dyDescent="0.4">
      <c r="G1327"/>
    </row>
    <row r="1328" spans="7:7" ht="15" x14ac:dyDescent="0.4">
      <c r="G1328"/>
    </row>
    <row r="1329" spans="7:7" ht="15" x14ac:dyDescent="0.4">
      <c r="G1329"/>
    </row>
    <row r="1330" spans="7:7" ht="15" x14ac:dyDescent="0.4">
      <c r="G1330"/>
    </row>
    <row r="1331" spans="7:7" ht="15" x14ac:dyDescent="0.4">
      <c r="G1331"/>
    </row>
    <row r="1332" spans="7:7" ht="15" x14ac:dyDescent="0.4">
      <c r="G1332"/>
    </row>
    <row r="1333" spans="7:7" ht="15" x14ac:dyDescent="0.4">
      <c r="G1333"/>
    </row>
    <row r="1334" spans="7:7" ht="15" x14ac:dyDescent="0.4">
      <c r="G1334"/>
    </row>
    <row r="1335" spans="7:7" ht="15" x14ac:dyDescent="0.4">
      <c r="G1335"/>
    </row>
    <row r="1336" spans="7:7" ht="15" x14ac:dyDescent="0.4">
      <c r="G1336"/>
    </row>
    <row r="1337" spans="7:7" ht="15" x14ac:dyDescent="0.4">
      <c r="G1337"/>
    </row>
    <row r="1338" spans="7:7" ht="15" x14ac:dyDescent="0.4">
      <c r="G1338"/>
    </row>
    <row r="1339" spans="7:7" ht="15" x14ac:dyDescent="0.4">
      <c r="G1339"/>
    </row>
    <row r="1340" spans="7:7" ht="15" x14ac:dyDescent="0.4">
      <c r="G1340"/>
    </row>
    <row r="1341" spans="7:7" ht="15" x14ac:dyDescent="0.4">
      <c r="G1341"/>
    </row>
    <row r="1342" spans="7:7" ht="15" x14ac:dyDescent="0.4">
      <c r="G1342"/>
    </row>
    <row r="1343" spans="7:7" ht="15" x14ac:dyDescent="0.4">
      <c r="G1343"/>
    </row>
    <row r="1344" spans="7:7" ht="15" x14ac:dyDescent="0.4">
      <c r="G1344"/>
    </row>
    <row r="1345" spans="7:7" ht="15" x14ac:dyDescent="0.4">
      <c r="G1345"/>
    </row>
    <row r="1346" spans="7:7" ht="15" x14ac:dyDescent="0.4">
      <c r="G1346"/>
    </row>
    <row r="1347" spans="7:7" ht="15" x14ac:dyDescent="0.4">
      <c r="G1347"/>
    </row>
    <row r="1348" spans="7:7" ht="15" x14ac:dyDescent="0.4">
      <c r="G1348"/>
    </row>
    <row r="1349" spans="7:7" ht="15" x14ac:dyDescent="0.4">
      <c r="G1349"/>
    </row>
    <row r="1350" spans="7:7" ht="15" x14ac:dyDescent="0.4">
      <c r="G1350"/>
    </row>
    <row r="1351" spans="7:7" ht="15" x14ac:dyDescent="0.4">
      <c r="G1351"/>
    </row>
    <row r="1352" spans="7:7" ht="15" x14ac:dyDescent="0.4">
      <c r="G1352"/>
    </row>
    <row r="1353" spans="7:7" ht="15" x14ac:dyDescent="0.4">
      <c r="G1353"/>
    </row>
    <row r="1354" spans="7:7" ht="15" x14ac:dyDescent="0.4">
      <c r="G1354"/>
    </row>
    <row r="1355" spans="7:7" ht="15" x14ac:dyDescent="0.4">
      <c r="G1355"/>
    </row>
    <row r="1356" spans="7:7" ht="15" x14ac:dyDescent="0.4">
      <c r="G1356"/>
    </row>
    <row r="1357" spans="7:7" ht="15" x14ac:dyDescent="0.4">
      <c r="G1357"/>
    </row>
    <row r="1358" spans="7:7" ht="15" x14ac:dyDescent="0.4">
      <c r="G1358"/>
    </row>
    <row r="1359" spans="7:7" ht="15" x14ac:dyDescent="0.4">
      <c r="G1359"/>
    </row>
    <row r="1360" spans="7:7" ht="15" x14ac:dyDescent="0.4">
      <c r="G1360"/>
    </row>
    <row r="1361" spans="7:7" ht="15" x14ac:dyDescent="0.4">
      <c r="G1361"/>
    </row>
    <row r="1362" spans="7:7" ht="15" x14ac:dyDescent="0.4">
      <c r="G1362"/>
    </row>
    <row r="1363" spans="7:7" ht="15" x14ac:dyDescent="0.4">
      <c r="G1363"/>
    </row>
    <row r="1364" spans="7:7" ht="15" x14ac:dyDescent="0.4">
      <c r="G1364"/>
    </row>
    <row r="1365" spans="7:7" ht="15" x14ac:dyDescent="0.4">
      <c r="G1365"/>
    </row>
    <row r="1366" spans="7:7" ht="15" x14ac:dyDescent="0.4">
      <c r="G1366"/>
    </row>
    <row r="1367" spans="7:7" ht="15" x14ac:dyDescent="0.4">
      <c r="G1367"/>
    </row>
    <row r="1368" spans="7:7" ht="15" x14ac:dyDescent="0.4">
      <c r="G1368"/>
    </row>
    <row r="1369" spans="7:7" ht="15" x14ac:dyDescent="0.4">
      <c r="G1369"/>
    </row>
    <row r="1370" spans="7:7" ht="15" x14ac:dyDescent="0.4">
      <c r="G1370"/>
    </row>
    <row r="1371" spans="7:7" ht="15" x14ac:dyDescent="0.4">
      <c r="G1371"/>
    </row>
    <row r="1372" spans="7:7" ht="15" x14ac:dyDescent="0.4">
      <c r="G1372"/>
    </row>
    <row r="1373" spans="7:7" ht="15" x14ac:dyDescent="0.4">
      <c r="G1373"/>
    </row>
    <row r="1374" spans="7:7" ht="15" x14ac:dyDescent="0.4">
      <c r="G1374"/>
    </row>
    <row r="1375" spans="7:7" ht="15" x14ac:dyDescent="0.4">
      <c r="G1375"/>
    </row>
    <row r="1376" spans="7:7" ht="15" x14ac:dyDescent="0.4">
      <c r="G1376"/>
    </row>
    <row r="1377" spans="7:7" ht="15" x14ac:dyDescent="0.4">
      <c r="G1377"/>
    </row>
    <row r="1378" spans="7:7" ht="15" x14ac:dyDescent="0.4">
      <c r="G1378"/>
    </row>
    <row r="1379" spans="7:7" ht="15" x14ac:dyDescent="0.4">
      <c r="G1379"/>
    </row>
    <row r="1380" spans="7:7" ht="15" x14ac:dyDescent="0.4">
      <c r="G1380"/>
    </row>
    <row r="1381" spans="7:7" ht="15" x14ac:dyDescent="0.4">
      <c r="G1381"/>
    </row>
    <row r="1382" spans="7:7" ht="15" x14ac:dyDescent="0.4">
      <c r="G1382"/>
    </row>
    <row r="1383" spans="7:7" ht="15" x14ac:dyDescent="0.4">
      <c r="G1383"/>
    </row>
    <row r="1384" spans="7:7" ht="15" x14ac:dyDescent="0.4">
      <c r="G1384"/>
    </row>
    <row r="1385" spans="7:7" ht="15" x14ac:dyDescent="0.4">
      <c r="G1385"/>
    </row>
    <row r="1386" spans="7:7" ht="15" x14ac:dyDescent="0.4">
      <c r="G1386"/>
    </row>
    <row r="1387" spans="7:7" ht="15" x14ac:dyDescent="0.4">
      <c r="G1387"/>
    </row>
    <row r="1388" spans="7:7" ht="15" x14ac:dyDescent="0.4">
      <c r="G1388"/>
    </row>
    <row r="1389" spans="7:7" ht="15" x14ac:dyDescent="0.4">
      <c r="G1389"/>
    </row>
    <row r="1390" spans="7:7" ht="15" x14ac:dyDescent="0.4">
      <c r="G1390"/>
    </row>
    <row r="1391" spans="7:7" ht="15" x14ac:dyDescent="0.4">
      <c r="G1391"/>
    </row>
    <row r="1392" spans="7:7" ht="15" x14ac:dyDescent="0.4">
      <c r="G1392"/>
    </row>
    <row r="1393" spans="7:7" ht="15" x14ac:dyDescent="0.4">
      <c r="G1393"/>
    </row>
    <row r="1394" spans="7:7" ht="15" x14ac:dyDescent="0.4">
      <c r="G1394"/>
    </row>
    <row r="1395" spans="7:7" ht="15" x14ac:dyDescent="0.4">
      <c r="G1395"/>
    </row>
    <row r="1396" spans="7:7" ht="15" x14ac:dyDescent="0.4">
      <c r="G1396"/>
    </row>
    <row r="1397" spans="7:7" ht="15" x14ac:dyDescent="0.4">
      <c r="G1397"/>
    </row>
    <row r="1398" spans="7:7" ht="15" x14ac:dyDescent="0.4">
      <c r="G1398"/>
    </row>
    <row r="1399" spans="7:7" ht="15" x14ac:dyDescent="0.4">
      <c r="G1399"/>
    </row>
    <row r="1400" spans="7:7" ht="15" x14ac:dyDescent="0.4">
      <c r="G1400"/>
    </row>
    <row r="1401" spans="7:7" ht="15" x14ac:dyDescent="0.4">
      <c r="G1401"/>
    </row>
    <row r="1402" spans="7:7" ht="15" x14ac:dyDescent="0.4">
      <c r="G1402"/>
    </row>
    <row r="1403" spans="7:7" ht="15" x14ac:dyDescent="0.4">
      <c r="G1403"/>
    </row>
    <row r="1404" spans="7:7" ht="15" x14ac:dyDescent="0.4">
      <c r="G1404"/>
    </row>
    <row r="1405" spans="7:7" ht="15" x14ac:dyDescent="0.4">
      <c r="G1405"/>
    </row>
    <row r="1406" spans="7:7" ht="15" x14ac:dyDescent="0.4">
      <c r="G1406"/>
    </row>
    <row r="1407" spans="7:7" ht="15" x14ac:dyDescent="0.4">
      <c r="G1407"/>
    </row>
    <row r="1408" spans="7:7" ht="15" x14ac:dyDescent="0.4">
      <c r="G1408"/>
    </row>
    <row r="1409" spans="7:7" ht="15" x14ac:dyDescent="0.4">
      <c r="G1409"/>
    </row>
    <row r="1410" spans="7:7" ht="15" x14ac:dyDescent="0.4">
      <c r="G1410"/>
    </row>
    <row r="1411" spans="7:7" ht="15" x14ac:dyDescent="0.4">
      <c r="G1411"/>
    </row>
    <row r="1412" spans="7:7" ht="15" x14ac:dyDescent="0.4">
      <c r="G1412"/>
    </row>
    <row r="1413" spans="7:7" ht="15" x14ac:dyDescent="0.4">
      <c r="G1413"/>
    </row>
    <row r="1414" spans="7:7" ht="15" x14ac:dyDescent="0.4">
      <c r="G1414"/>
    </row>
    <row r="1415" spans="7:7" ht="15" x14ac:dyDescent="0.4">
      <c r="G1415"/>
    </row>
    <row r="1416" spans="7:7" ht="15" x14ac:dyDescent="0.4">
      <c r="G1416"/>
    </row>
    <row r="1417" spans="7:7" ht="15" x14ac:dyDescent="0.4">
      <c r="G1417"/>
    </row>
    <row r="1418" spans="7:7" ht="15" x14ac:dyDescent="0.4">
      <c r="G1418"/>
    </row>
    <row r="1419" spans="7:7" ht="15" x14ac:dyDescent="0.4">
      <c r="G1419"/>
    </row>
    <row r="1420" spans="7:7" ht="15" x14ac:dyDescent="0.4">
      <c r="G1420"/>
    </row>
    <row r="1421" spans="7:7" ht="15" x14ac:dyDescent="0.4">
      <c r="G1421"/>
    </row>
    <row r="1422" spans="7:7" ht="15" x14ac:dyDescent="0.4">
      <c r="G1422"/>
    </row>
    <row r="1423" spans="7:7" ht="15" x14ac:dyDescent="0.4">
      <c r="G1423"/>
    </row>
    <row r="1424" spans="7:7" ht="15" x14ac:dyDescent="0.4">
      <c r="G1424"/>
    </row>
    <row r="1425" spans="7:7" ht="15" x14ac:dyDescent="0.4">
      <c r="G1425"/>
    </row>
    <row r="1426" spans="7:7" ht="15" x14ac:dyDescent="0.4">
      <c r="G1426"/>
    </row>
    <row r="1427" spans="7:7" ht="15" x14ac:dyDescent="0.4">
      <c r="G1427"/>
    </row>
    <row r="1428" spans="7:7" ht="15" x14ac:dyDescent="0.4">
      <c r="G1428"/>
    </row>
    <row r="1429" spans="7:7" ht="15" x14ac:dyDescent="0.4">
      <c r="G1429"/>
    </row>
    <row r="1430" spans="7:7" ht="15" x14ac:dyDescent="0.4">
      <c r="G1430"/>
    </row>
    <row r="1431" spans="7:7" ht="15" x14ac:dyDescent="0.4">
      <c r="G1431"/>
    </row>
    <row r="1432" spans="7:7" ht="15" x14ac:dyDescent="0.4">
      <c r="G1432"/>
    </row>
    <row r="1433" spans="7:7" ht="15" x14ac:dyDescent="0.4">
      <c r="G1433"/>
    </row>
    <row r="1434" spans="7:7" ht="15" x14ac:dyDescent="0.4">
      <c r="G1434"/>
    </row>
    <row r="1435" spans="7:7" ht="15" x14ac:dyDescent="0.4">
      <c r="G1435"/>
    </row>
    <row r="1436" spans="7:7" ht="15" x14ac:dyDescent="0.4">
      <c r="G1436"/>
    </row>
    <row r="1437" spans="7:7" ht="15" x14ac:dyDescent="0.4">
      <c r="G1437"/>
    </row>
    <row r="1438" spans="7:7" ht="15" x14ac:dyDescent="0.4">
      <c r="G1438"/>
    </row>
    <row r="1439" spans="7:7" ht="15" x14ac:dyDescent="0.4">
      <c r="G1439"/>
    </row>
    <row r="1440" spans="7:7" ht="15" x14ac:dyDescent="0.4">
      <c r="G1440"/>
    </row>
    <row r="1441" spans="7:7" ht="15" x14ac:dyDescent="0.4">
      <c r="G1441"/>
    </row>
    <row r="1442" spans="7:7" ht="15" x14ac:dyDescent="0.4">
      <c r="G1442"/>
    </row>
    <row r="1443" spans="7:7" ht="15" x14ac:dyDescent="0.4">
      <c r="G1443"/>
    </row>
    <row r="1444" spans="7:7" ht="15" x14ac:dyDescent="0.4">
      <c r="G1444"/>
    </row>
    <row r="1445" spans="7:7" ht="15" x14ac:dyDescent="0.4">
      <c r="G1445"/>
    </row>
    <row r="1446" spans="7:7" ht="15" x14ac:dyDescent="0.4">
      <c r="G1446"/>
    </row>
    <row r="1447" spans="7:7" ht="15" x14ac:dyDescent="0.4">
      <c r="G1447"/>
    </row>
    <row r="1448" spans="7:7" ht="15" x14ac:dyDescent="0.4">
      <c r="G1448"/>
    </row>
    <row r="1449" spans="7:7" ht="15" x14ac:dyDescent="0.4">
      <c r="G1449"/>
    </row>
    <row r="1450" spans="7:7" ht="15" x14ac:dyDescent="0.4">
      <c r="G1450"/>
    </row>
    <row r="1451" spans="7:7" ht="15" x14ac:dyDescent="0.4">
      <c r="G1451"/>
    </row>
    <row r="1452" spans="7:7" ht="15" x14ac:dyDescent="0.4">
      <c r="G1452"/>
    </row>
    <row r="1453" spans="7:7" ht="15" x14ac:dyDescent="0.4">
      <c r="G1453"/>
    </row>
    <row r="1454" spans="7:7" ht="15" x14ac:dyDescent="0.4">
      <c r="G1454"/>
    </row>
    <row r="1455" spans="7:7" ht="15" x14ac:dyDescent="0.4">
      <c r="G1455"/>
    </row>
    <row r="1456" spans="7:7" ht="15" x14ac:dyDescent="0.4">
      <c r="G1456"/>
    </row>
    <row r="1457" spans="7:7" ht="15" x14ac:dyDescent="0.4">
      <c r="G1457"/>
    </row>
    <row r="1458" spans="7:7" ht="15" x14ac:dyDescent="0.4">
      <c r="G1458"/>
    </row>
    <row r="1459" spans="7:7" ht="15" x14ac:dyDescent="0.4">
      <c r="G1459"/>
    </row>
    <row r="1460" spans="7:7" ht="15" x14ac:dyDescent="0.4">
      <c r="G1460"/>
    </row>
    <row r="1461" spans="7:7" ht="15" x14ac:dyDescent="0.4">
      <c r="G1461"/>
    </row>
    <row r="1462" spans="7:7" ht="15" x14ac:dyDescent="0.4">
      <c r="G1462"/>
    </row>
    <row r="1463" spans="7:7" ht="15" x14ac:dyDescent="0.4">
      <c r="G1463"/>
    </row>
    <row r="1464" spans="7:7" ht="15" x14ac:dyDescent="0.4">
      <c r="G1464"/>
    </row>
    <row r="1465" spans="7:7" ht="15" x14ac:dyDescent="0.4">
      <c r="G1465"/>
    </row>
    <row r="1466" spans="7:7" ht="15" x14ac:dyDescent="0.4">
      <c r="G1466"/>
    </row>
    <row r="1467" spans="7:7" ht="15" x14ac:dyDescent="0.4">
      <c r="G1467"/>
    </row>
    <row r="1468" spans="7:7" ht="15" x14ac:dyDescent="0.4">
      <c r="G1468"/>
    </row>
    <row r="1469" spans="7:7" ht="15" x14ac:dyDescent="0.4">
      <c r="G1469"/>
    </row>
    <row r="1470" spans="7:7" ht="15" x14ac:dyDescent="0.4">
      <c r="G1470"/>
    </row>
    <row r="1471" spans="7:7" ht="15" x14ac:dyDescent="0.4">
      <c r="G1471"/>
    </row>
    <row r="1472" spans="7:7" ht="15" x14ac:dyDescent="0.4">
      <c r="G1472"/>
    </row>
    <row r="1473" spans="7:7" ht="15" x14ac:dyDescent="0.4">
      <c r="G1473"/>
    </row>
    <row r="1474" spans="7:7" ht="15" x14ac:dyDescent="0.4">
      <c r="G1474"/>
    </row>
    <row r="1475" spans="7:7" ht="15" x14ac:dyDescent="0.4">
      <c r="G1475"/>
    </row>
    <row r="1476" spans="7:7" ht="15" x14ac:dyDescent="0.4">
      <c r="G1476"/>
    </row>
    <row r="1477" spans="7:7" ht="15" x14ac:dyDescent="0.4">
      <c r="G1477"/>
    </row>
    <row r="1478" spans="7:7" ht="15" x14ac:dyDescent="0.4">
      <c r="G1478"/>
    </row>
    <row r="1479" spans="7:7" ht="15" x14ac:dyDescent="0.4">
      <c r="G1479"/>
    </row>
    <row r="1480" spans="7:7" ht="15" x14ac:dyDescent="0.4">
      <c r="G1480"/>
    </row>
    <row r="1481" spans="7:7" ht="15" x14ac:dyDescent="0.4">
      <c r="G1481"/>
    </row>
    <row r="1482" spans="7:7" ht="15" x14ac:dyDescent="0.4">
      <c r="G1482"/>
    </row>
    <row r="1483" spans="7:7" ht="15" x14ac:dyDescent="0.4">
      <c r="G1483"/>
    </row>
    <row r="1484" spans="7:7" ht="15" x14ac:dyDescent="0.4">
      <c r="G1484"/>
    </row>
    <row r="1485" spans="7:7" ht="15" x14ac:dyDescent="0.4">
      <c r="G1485"/>
    </row>
    <row r="1486" spans="7:7" ht="15" x14ac:dyDescent="0.4">
      <c r="G1486"/>
    </row>
    <row r="1487" spans="7:7" ht="15" x14ac:dyDescent="0.4">
      <c r="G1487"/>
    </row>
    <row r="1488" spans="7:7" ht="15" x14ac:dyDescent="0.4">
      <c r="G1488"/>
    </row>
    <row r="1489" spans="7:7" ht="15" x14ac:dyDescent="0.4">
      <c r="G1489"/>
    </row>
    <row r="1490" spans="7:7" ht="15" x14ac:dyDescent="0.4">
      <c r="G1490"/>
    </row>
    <row r="1491" spans="7:7" ht="15" x14ac:dyDescent="0.4">
      <c r="G1491"/>
    </row>
    <row r="1492" spans="7:7" ht="15" x14ac:dyDescent="0.4">
      <c r="G1492"/>
    </row>
    <row r="1493" spans="7:7" ht="15" x14ac:dyDescent="0.4">
      <c r="G1493"/>
    </row>
    <row r="1494" spans="7:7" ht="15" x14ac:dyDescent="0.4">
      <c r="G1494"/>
    </row>
    <row r="1495" spans="7:7" ht="15" x14ac:dyDescent="0.4">
      <c r="G1495"/>
    </row>
    <row r="1496" spans="7:7" ht="15" x14ac:dyDescent="0.4">
      <c r="G1496"/>
    </row>
    <row r="1497" spans="7:7" ht="15" x14ac:dyDescent="0.4">
      <c r="G1497"/>
    </row>
    <row r="1498" spans="7:7" ht="15" x14ac:dyDescent="0.4">
      <c r="G1498"/>
    </row>
    <row r="1499" spans="7:7" ht="15" x14ac:dyDescent="0.4">
      <c r="G1499"/>
    </row>
    <row r="1500" spans="7:7" ht="15" x14ac:dyDescent="0.4">
      <c r="G1500"/>
    </row>
    <row r="1501" spans="7:7" ht="15" x14ac:dyDescent="0.4">
      <c r="G1501"/>
    </row>
    <row r="1502" spans="7:7" ht="15" x14ac:dyDescent="0.4">
      <c r="G1502"/>
    </row>
    <row r="1503" spans="7:7" ht="15" x14ac:dyDescent="0.4">
      <c r="G1503"/>
    </row>
    <row r="1504" spans="7:7" ht="15" x14ac:dyDescent="0.4">
      <c r="G1504"/>
    </row>
    <row r="1505" spans="7:7" ht="15" x14ac:dyDescent="0.4">
      <c r="G1505"/>
    </row>
    <row r="1506" spans="7:7" ht="15" x14ac:dyDescent="0.4">
      <c r="G1506"/>
    </row>
    <row r="1507" spans="7:7" ht="15" x14ac:dyDescent="0.4">
      <c r="G1507"/>
    </row>
    <row r="1508" spans="7:7" ht="15" x14ac:dyDescent="0.4">
      <c r="G1508"/>
    </row>
    <row r="1509" spans="7:7" ht="15" x14ac:dyDescent="0.4">
      <c r="G1509"/>
    </row>
    <row r="1510" spans="7:7" ht="15" x14ac:dyDescent="0.4">
      <c r="G1510"/>
    </row>
    <row r="1511" spans="7:7" ht="15" x14ac:dyDescent="0.4">
      <c r="G1511"/>
    </row>
    <row r="1512" spans="7:7" ht="15" x14ac:dyDescent="0.4">
      <c r="G1512"/>
    </row>
    <row r="1513" spans="7:7" ht="15" x14ac:dyDescent="0.4">
      <c r="G1513"/>
    </row>
    <row r="1514" spans="7:7" ht="15" x14ac:dyDescent="0.4">
      <c r="G1514"/>
    </row>
    <row r="1515" spans="7:7" ht="15" x14ac:dyDescent="0.4">
      <c r="G1515"/>
    </row>
    <row r="1516" spans="7:7" ht="15" x14ac:dyDescent="0.4">
      <c r="G1516"/>
    </row>
    <row r="1517" spans="7:7" ht="15" x14ac:dyDescent="0.4">
      <c r="G1517"/>
    </row>
    <row r="1518" spans="7:7" ht="15" x14ac:dyDescent="0.4">
      <c r="G1518"/>
    </row>
    <row r="1519" spans="7:7" ht="15" x14ac:dyDescent="0.4">
      <c r="G1519"/>
    </row>
    <row r="1520" spans="7:7" ht="15" x14ac:dyDescent="0.4">
      <c r="G1520"/>
    </row>
    <row r="1521" spans="7:7" ht="15" x14ac:dyDescent="0.4">
      <c r="G1521"/>
    </row>
    <row r="1522" spans="7:7" ht="15" x14ac:dyDescent="0.4">
      <c r="G1522"/>
    </row>
    <row r="1523" spans="7:7" ht="15" x14ac:dyDescent="0.4">
      <c r="G1523"/>
    </row>
    <row r="1524" spans="7:7" ht="15" x14ac:dyDescent="0.4">
      <c r="G1524"/>
    </row>
    <row r="1525" spans="7:7" ht="15" x14ac:dyDescent="0.4">
      <c r="G1525"/>
    </row>
    <row r="1526" spans="7:7" ht="15" x14ac:dyDescent="0.4">
      <c r="G1526"/>
    </row>
    <row r="1527" spans="7:7" ht="15" x14ac:dyDescent="0.4">
      <c r="G1527"/>
    </row>
    <row r="1528" spans="7:7" ht="15" x14ac:dyDescent="0.4">
      <c r="G1528"/>
    </row>
    <row r="1529" spans="7:7" ht="15" x14ac:dyDescent="0.4">
      <c r="G1529"/>
    </row>
    <row r="1530" spans="7:7" ht="15" x14ac:dyDescent="0.4">
      <c r="G1530"/>
    </row>
    <row r="1531" spans="7:7" ht="15" x14ac:dyDescent="0.4">
      <c r="G1531"/>
    </row>
    <row r="1532" spans="7:7" ht="15" x14ac:dyDescent="0.4">
      <c r="G1532"/>
    </row>
    <row r="1533" spans="7:7" ht="15" x14ac:dyDescent="0.4">
      <c r="G1533"/>
    </row>
    <row r="1534" spans="7:7" ht="15" x14ac:dyDescent="0.4">
      <c r="G1534"/>
    </row>
    <row r="1535" spans="7:7" ht="15" x14ac:dyDescent="0.4">
      <c r="G1535"/>
    </row>
    <row r="1536" spans="7:7" ht="15" x14ac:dyDescent="0.4">
      <c r="G1536"/>
    </row>
    <row r="1537" spans="7:7" ht="15" x14ac:dyDescent="0.4">
      <c r="G1537"/>
    </row>
    <row r="1538" spans="7:7" ht="15" x14ac:dyDescent="0.4">
      <c r="G1538"/>
    </row>
    <row r="1539" spans="7:7" ht="15" x14ac:dyDescent="0.4">
      <c r="G1539"/>
    </row>
    <row r="1540" spans="7:7" ht="15" x14ac:dyDescent="0.4">
      <c r="G1540"/>
    </row>
    <row r="1541" spans="7:7" ht="15" x14ac:dyDescent="0.4">
      <c r="G1541"/>
    </row>
    <row r="1542" spans="7:7" ht="15" x14ac:dyDescent="0.4">
      <c r="G1542"/>
    </row>
    <row r="1543" spans="7:7" ht="15" x14ac:dyDescent="0.4">
      <c r="G1543"/>
    </row>
    <row r="1544" spans="7:7" ht="15" x14ac:dyDescent="0.4">
      <c r="G1544"/>
    </row>
    <row r="1545" spans="7:7" ht="15" x14ac:dyDescent="0.4">
      <c r="G1545"/>
    </row>
    <row r="1546" spans="7:7" ht="15" x14ac:dyDescent="0.4">
      <c r="G1546"/>
    </row>
    <row r="1547" spans="7:7" ht="15" x14ac:dyDescent="0.4">
      <c r="G1547"/>
    </row>
    <row r="1548" spans="7:7" ht="15" x14ac:dyDescent="0.4">
      <c r="G1548"/>
    </row>
    <row r="1549" spans="7:7" ht="15" x14ac:dyDescent="0.4">
      <c r="G1549"/>
    </row>
    <row r="1550" spans="7:7" ht="15" x14ac:dyDescent="0.4">
      <c r="G1550"/>
    </row>
    <row r="1551" spans="7:7" ht="15" x14ac:dyDescent="0.4">
      <c r="G1551"/>
    </row>
    <row r="1552" spans="7:7" ht="15" x14ac:dyDescent="0.4">
      <c r="G1552"/>
    </row>
    <row r="1553" spans="7:7" ht="15" x14ac:dyDescent="0.4">
      <c r="G1553"/>
    </row>
    <row r="1554" spans="7:7" ht="15" x14ac:dyDescent="0.4">
      <c r="G1554"/>
    </row>
    <row r="1555" spans="7:7" ht="15" x14ac:dyDescent="0.4">
      <c r="G1555"/>
    </row>
    <row r="1556" spans="7:7" ht="15" x14ac:dyDescent="0.4">
      <c r="G1556"/>
    </row>
    <row r="1557" spans="7:7" ht="15" x14ac:dyDescent="0.4">
      <c r="G1557"/>
    </row>
    <row r="1558" spans="7:7" ht="15" x14ac:dyDescent="0.4">
      <c r="G1558"/>
    </row>
    <row r="1559" spans="7:7" ht="15" x14ac:dyDescent="0.4">
      <c r="G1559"/>
    </row>
    <row r="1560" spans="7:7" ht="15" x14ac:dyDescent="0.4">
      <c r="G1560"/>
    </row>
    <row r="1561" spans="7:7" ht="15" x14ac:dyDescent="0.4">
      <c r="G1561"/>
    </row>
    <row r="1562" spans="7:7" ht="15" x14ac:dyDescent="0.4">
      <c r="G1562"/>
    </row>
    <row r="1563" spans="7:7" ht="15" x14ac:dyDescent="0.4">
      <c r="G1563"/>
    </row>
    <row r="1564" spans="7:7" ht="15" x14ac:dyDescent="0.4">
      <c r="G1564"/>
    </row>
    <row r="1565" spans="7:7" ht="15" x14ac:dyDescent="0.4">
      <c r="G1565"/>
    </row>
    <row r="1566" spans="7:7" ht="15" x14ac:dyDescent="0.4">
      <c r="G1566"/>
    </row>
    <row r="1567" spans="7:7" ht="15" x14ac:dyDescent="0.4">
      <c r="G1567"/>
    </row>
    <row r="1568" spans="7:7" ht="15" x14ac:dyDescent="0.4">
      <c r="G1568"/>
    </row>
    <row r="1569" spans="7:7" ht="15" x14ac:dyDescent="0.4">
      <c r="G1569"/>
    </row>
    <row r="1570" spans="7:7" ht="15" x14ac:dyDescent="0.4">
      <c r="G1570"/>
    </row>
    <row r="1571" spans="7:7" ht="15" x14ac:dyDescent="0.4">
      <c r="G1571"/>
    </row>
    <row r="1572" spans="7:7" ht="15" x14ac:dyDescent="0.4">
      <c r="G1572"/>
    </row>
    <row r="1573" spans="7:7" ht="15" x14ac:dyDescent="0.4">
      <c r="G1573"/>
    </row>
    <row r="1574" spans="7:7" ht="15" x14ac:dyDescent="0.4">
      <c r="G1574"/>
    </row>
    <row r="1575" spans="7:7" ht="15" x14ac:dyDescent="0.4">
      <c r="G1575"/>
    </row>
    <row r="1576" spans="7:7" ht="15" x14ac:dyDescent="0.4">
      <c r="G1576"/>
    </row>
    <row r="1577" spans="7:7" ht="15" x14ac:dyDescent="0.4">
      <c r="G1577"/>
    </row>
    <row r="1578" spans="7:7" ht="15" x14ac:dyDescent="0.4">
      <c r="G1578"/>
    </row>
    <row r="1579" spans="7:7" ht="15" x14ac:dyDescent="0.4">
      <c r="G1579"/>
    </row>
    <row r="1580" spans="7:7" ht="15" x14ac:dyDescent="0.4">
      <c r="G1580"/>
    </row>
    <row r="1581" spans="7:7" ht="15" x14ac:dyDescent="0.4">
      <c r="G1581"/>
    </row>
    <row r="1582" spans="7:7" ht="15" x14ac:dyDescent="0.4">
      <c r="G1582"/>
    </row>
    <row r="1583" spans="7:7" ht="15" x14ac:dyDescent="0.4">
      <c r="G1583"/>
    </row>
    <row r="1584" spans="7:7" ht="15" x14ac:dyDescent="0.4">
      <c r="G1584"/>
    </row>
    <row r="1585" spans="7:7" ht="15" x14ac:dyDescent="0.4">
      <c r="G1585"/>
    </row>
    <row r="1586" spans="7:7" ht="15" x14ac:dyDescent="0.4">
      <c r="G1586"/>
    </row>
    <row r="1587" spans="7:7" ht="15" x14ac:dyDescent="0.4">
      <c r="G1587"/>
    </row>
    <row r="1588" spans="7:7" ht="15" x14ac:dyDescent="0.4">
      <c r="G1588"/>
    </row>
    <row r="1589" spans="7:7" ht="15" x14ac:dyDescent="0.4">
      <c r="G1589"/>
    </row>
    <row r="1590" spans="7:7" ht="15" x14ac:dyDescent="0.4">
      <c r="G1590"/>
    </row>
    <row r="1591" spans="7:7" ht="15" x14ac:dyDescent="0.4">
      <c r="G1591"/>
    </row>
    <row r="1592" spans="7:7" ht="15" x14ac:dyDescent="0.4">
      <c r="G1592"/>
    </row>
    <row r="1593" spans="7:7" ht="15" x14ac:dyDescent="0.4">
      <c r="G1593"/>
    </row>
    <row r="1594" spans="7:7" ht="15" x14ac:dyDescent="0.4">
      <c r="G1594"/>
    </row>
    <row r="1595" spans="7:7" ht="15" x14ac:dyDescent="0.4">
      <c r="G1595"/>
    </row>
    <row r="1596" spans="7:7" ht="15" x14ac:dyDescent="0.4">
      <c r="G1596"/>
    </row>
    <row r="1597" spans="7:7" ht="15" x14ac:dyDescent="0.4">
      <c r="G1597"/>
    </row>
    <row r="1598" spans="7:7" ht="15" x14ac:dyDescent="0.4">
      <c r="G1598"/>
    </row>
    <row r="1599" spans="7:7" ht="15" x14ac:dyDescent="0.4">
      <c r="G1599"/>
    </row>
    <row r="1600" spans="7:7" ht="15" x14ac:dyDescent="0.4">
      <c r="G1600"/>
    </row>
    <row r="1601" spans="7:7" ht="15" x14ac:dyDescent="0.4">
      <c r="G1601"/>
    </row>
    <row r="1602" spans="7:7" ht="15" x14ac:dyDescent="0.4">
      <c r="G1602"/>
    </row>
    <row r="1603" spans="7:7" ht="15" x14ac:dyDescent="0.4">
      <c r="G1603"/>
    </row>
    <row r="1604" spans="7:7" ht="15" x14ac:dyDescent="0.4">
      <c r="G1604"/>
    </row>
    <row r="1605" spans="7:7" ht="15" x14ac:dyDescent="0.4">
      <c r="G1605"/>
    </row>
    <row r="1606" spans="7:7" ht="15" x14ac:dyDescent="0.4">
      <c r="G1606"/>
    </row>
    <row r="1607" spans="7:7" ht="15" x14ac:dyDescent="0.4">
      <c r="G1607"/>
    </row>
    <row r="1608" spans="7:7" ht="15" x14ac:dyDescent="0.4">
      <c r="G1608"/>
    </row>
    <row r="1609" spans="7:7" ht="15" x14ac:dyDescent="0.4">
      <c r="G1609"/>
    </row>
    <row r="1610" spans="7:7" ht="15" x14ac:dyDescent="0.4">
      <c r="G1610"/>
    </row>
    <row r="1611" spans="7:7" ht="15" x14ac:dyDescent="0.4">
      <c r="G1611"/>
    </row>
    <row r="1612" spans="7:7" ht="15" x14ac:dyDescent="0.4">
      <c r="G1612"/>
    </row>
    <row r="1613" spans="7:7" ht="15" x14ac:dyDescent="0.4">
      <c r="G1613"/>
    </row>
    <row r="1614" spans="7:7" ht="15" x14ac:dyDescent="0.4">
      <c r="G1614"/>
    </row>
    <row r="1615" spans="7:7" ht="15" x14ac:dyDescent="0.4">
      <c r="G1615"/>
    </row>
    <row r="1616" spans="7:7" ht="15" x14ac:dyDescent="0.4">
      <c r="G1616"/>
    </row>
    <row r="1617" spans="7:7" ht="15" x14ac:dyDescent="0.4">
      <c r="G1617"/>
    </row>
    <row r="1618" spans="7:7" ht="15" x14ac:dyDescent="0.4">
      <c r="G1618"/>
    </row>
    <row r="1619" spans="7:7" ht="15" x14ac:dyDescent="0.4">
      <c r="G1619"/>
    </row>
    <row r="1620" spans="7:7" ht="15" x14ac:dyDescent="0.4">
      <c r="G1620"/>
    </row>
    <row r="1621" spans="7:7" ht="15" x14ac:dyDescent="0.4">
      <c r="G1621"/>
    </row>
    <row r="1622" spans="7:7" ht="15" x14ac:dyDescent="0.4">
      <c r="G1622"/>
    </row>
    <row r="1623" spans="7:7" ht="15" x14ac:dyDescent="0.4">
      <c r="G1623"/>
    </row>
    <row r="1624" spans="7:7" ht="15" x14ac:dyDescent="0.4">
      <c r="G1624"/>
    </row>
    <row r="1625" spans="7:7" ht="15" x14ac:dyDescent="0.4">
      <c r="G1625"/>
    </row>
    <row r="1626" spans="7:7" ht="15" x14ac:dyDescent="0.4">
      <c r="G1626"/>
    </row>
    <row r="1627" spans="7:7" ht="15" x14ac:dyDescent="0.4">
      <c r="G1627"/>
    </row>
    <row r="1628" spans="7:7" ht="15" x14ac:dyDescent="0.4">
      <c r="G1628"/>
    </row>
    <row r="1629" spans="7:7" ht="15" x14ac:dyDescent="0.4">
      <c r="G1629"/>
    </row>
    <row r="1630" spans="7:7" ht="15" x14ac:dyDescent="0.4">
      <c r="G1630"/>
    </row>
    <row r="1631" spans="7:7" ht="15" x14ac:dyDescent="0.4">
      <c r="G1631"/>
    </row>
    <row r="1632" spans="7:7" ht="15" x14ac:dyDescent="0.4">
      <c r="G1632"/>
    </row>
    <row r="1633" spans="7:7" ht="15" x14ac:dyDescent="0.4">
      <c r="G1633"/>
    </row>
    <row r="1634" spans="7:7" ht="15" x14ac:dyDescent="0.4">
      <c r="G1634"/>
    </row>
    <row r="1635" spans="7:7" ht="15" x14ac:dyDescent="0.4">
      <c r="G1635"/>
    </row>
    <row r="1636" spans="7:7" ht="15" x14ac:dyDescent="0.4">
      <c r="G1636"/>
    </row>
    <row r="1637" spans="7:7" ht="15" x14ac:dyDescent="0.4">
      <c r="G1637"/>
    </row>
    <row r="1638" spans="7:7" ht="15" x14ac:dyDescent="0.4">
      <c r="G1638"/>
    </row>
    <row r="1639" spans="7:7" ht="15" x14ac:dyDescent="0.4">
      <c r="G1639"/>
    </row>
    <row r="1640" spans="7:7" ht="15" x14ac:dyDescent="0.4">
      <c r="G1640"/>
    </row>
    <row r="1641" spans="7:7" ht="15" x14ac:dyDescent="0.4">
      <c r="G1641"/>
    </row>
    <row r="1642" spans="7:7" ht="15" x14ac:dyDescent="0.4">
      <c r="G1642"/>
    </row>
    <row r="1643" spans="7:7" ht="15" x14ac:dyDescent="0.4">
      <c r="G1643"/>
    </row>
    <row r="1644" spans="7:7" ht="15" x14ac:dyDescent="0.4">
      <c r="G1644"/>
    </row>
    <row r="1645" spans="7:7" ht="15" x14ac:dyDescent="0.4">
      <c r="G1645"/>
    </row>
    <row r="1646" spans="7:7" ht="15" x14ac:dyDescent="0.4">
      <c r="G1646"/>
    </row>
    <row r="1647" spans="7:7" ht="15" x14ac:dyDescent="0.4">
      <c r="G1647"/>
    </row>
    <row r="1648" spans="7:7" ht="15" x14ac:dyDescent="0.4">
      <c r="G1648"/>
    </row>
    <row r="1649" spans="7:7" ht="15" x14ac:dyDescent="0.4">
      <c r="G1649"/>
    </row>
    <row r="1650" spans="7:7" ht="15" x14ac:dyDescent="0.4">
      <c r="G1650"/>
    </row>
    <row r="1651" spans="7:7" ht="15" x14ac:dyDescent="0.4">
      <c r="G1651"/>
    </row>
    <row r="1652" spans="7:7" ht="15" x14ac:dyDescent="0.4">
      <c r="G1652"/>
    </row>
    <row r="1653" spans="7:7" ht="15" x14ac:dyDescent="0.4">
      <c r="G1653"/>
    </row>
    <row r="1654" spans="7:7" ht="15" x14ac:dyDescent="0.4">
      <c r="G1654"/>
    </row>
    <row r="1655" spans="7:7" ht="15" x14ac:dyDescent="0.4">
      <c r="G1655"/>
    </row>
    <row r="1656" spans="7:7" ht="15" x14ac:dyDescent="0.4">
      <c r="G1656"/>
    </row>
    <row r="1657" spans="7:7" ht="15" x14ac:dyDescent="0.4">
      <c r="G1657"/>
    </row>
    <row r="1658" spans="7:7" ht="15" x14ac:dyDescent="0.4">
      <c r="G1658"/>
    </row>
    <row r="1659" spans="7:7" ht="15" x14ac:dyDescent="0.4">
      <c r="G1659"/>
    </row>
    <row r="1660" spans="7:7" ht="15" x14ac:dyDescent="0.4">
      <c r="G1660"/>
    </row>
    <row r="1661" spans="7:7" ht="15" x14ac:dyDescent="0.4">
      <c r="G1661"/>
    </row>
    <row r="1662" spans="7:7" ht="15" x14ac:dyDescent="0.4">
      <c r="G1662"/>
    </row>
    <row r="1663" spans="7:7" ht="15" x14ac:dyDescent="0.4">
      <c r="G1663"/>
    </row>
    <row r="1664" spans="7:7" ht="15" x14ac:dyDescent="0.4">
      <c r="G1664"/>
    </row>
    <row r="1665" spans="7:7" ht="15" x14ac:dyDescent="0.4">
      <c r="G1665"/>
    </row>
    <row r="1666" spans="7:7" ht="15" x14ac:dyDescent="0.4">
      <c r="G1666"/>
    </row>
    <row r="1667" spans="7:7" ht="15" x14ac:dyDescent="0.4">
      <c r="G1667"/>
    </row>
    <row r="1668" spans="7:7" ht="15" x14ac:dyDescent="0.4">
      <c r="G1668"/>
    </row>
    <row r="1669" spans="7:7" ht="15" x14ac:dyDescent="0.4">
      <c r="G1669"/>
    </row>
    <row r="1670" spans="7:7" ht="15" x14ac:dyDescent="0.4">
      <c r="G1670"/>
    </row>
    <row r="1671" spans="7:7" ht="15" x14ac:dyDescent="0.4">
      <c r="G1671"/>
    </row>
    <row r="1672" spans="7:7" ht="15" x14ac:dyDescent="0.4">
      <c r="G1672"/>
    </row>
    <row r="1673" spans="7:7" ht="15" x14ac:dyDescent="0.4">
      <c r="G1673"/>
    </row>
    <row r="1674" spans="7:7" ht="15" x14ac:dyDescent="0.4">
      <c r="G1674"/>
    </row>
    <row r="1675" spans="7:7" ht="15" x14ac:dyDescent="0.4">
      <c r="G1675"/>
    </row>
    <row r="1676" spans="7:7" ht="15" x14ac:dyDescent="0.4">
      <c r="G1676"/>
    </row>
    <row r="1677" spans="7:7" ht="15" x14ac:dyDescent="0.4">
      <c r="G1677"/>
    </row>
    <row r="1678" spans="7:7" ht="15" x14ac:dyDescent="0.4">
      <c r="G1678"/>
    </row>
    <row r="1679" spans="7:7" ht="15" x14ac:dyDescent="0.4">
      <c r="G1679"/>
    </row>
    <row r="1680" spans="7:7" ht="15" x14ac:dyDescent="0.4">
      <c r="G1680"/>
    </row>
    <row r="1681" spans="7:7" ht="15" x14ac:dyDescent="0.4">
      <c r="G1681"/>
    </row>
    <row r="1682" spans="7:7" ht="15" x14ac:dyDescent="0.4">
      <c r="G1682"/>
    </row>
    <row r="1683" spans="7:7" ht="15" x14ac:dyDescent="0.4">
      <c r="G1683"/>
    </row>
    <row r="1684" spans="7:7" ht="15" x14ac:dyDescent="0.4">
      <c r="G1684"/>
    </row>
    <row r="1685" spans="7:7" ht="15" x14ac:dyDescent="0.4">
      <c r="G1685"/>
    </row>
    <row r="1686" spans="7:7" ht="15" x14ac:dyDescent="0.4">
      <c r="G1686"/>
    </row>
    <row r="1687" spans="7:7" ht="15" x14ac:dyDescent="0.4">
      <c r="G1687"/>
    </row>
    <row r="1688" spans="7:7" ht="15" x14ac:dyDescent="0.4">
      <c r="G1688"/>
    </row>
    <row r="1689" spans="7:7" ht="15" x14ac:dyDescent="0.4">
      <c r="G1689"/>
    </row>
    <row r="1690" spans="7:7" ht="15" x14ac:dyDescent="0.4">
      <c r="G1690"/>
    </row>
    <row r="1691" spans="7:7" ht="15" x14ac:dyDescent="0.4">
      <c r="G1691"/>
    </row>
    <row r="1692" spans="7:7" ht="15" x14ac:dyDescent="0.4">
      <c r="G1692"/>
    </row>
    <row r="1693" spans="7:7" ht="15" x14ac:dyDescent="0.4">
      <c r="G1693"/>
    </row>
    <row r="1694" spans="7:7" ht="15" x14ac:dyDescent="0.4">
      <c r="G1694"/>
    </row>
    <row r="1695" spans="7:7" ht="15" x14ac:dyDescent="0.4">
      <c r="G1695"/>
    </row>
    <row r="1696" spans="7:7" ht="15" x14ac:dyDescent="0.4">
      <c r="G1696"/>
    </row>
    <row r="1697" spans="7:7" ht="15" x14ac:dyDescent="0.4">
      <c r="G1697"/>
    </row>
    <row r="1698" spans="7:7" ht="15" x14ac:dyDescent="0.4">
      <c r="G1698"/>
    </row>
    <row r="1699" spans="7:7" ht="15" x14ac:dyDescent="0.4">
      <c r="G1699"/>
    </row>
    <row r="1700" spans="7:7" ht="15" x14ac:dyDescent="0.4">
      <c r="G1700"/>
    </row>
    <row r="1701" spans="7:7" ht="15" x14ac:dyDescent="0.4">
      <c r="G1701"/>
    </row>
    <row r="1702" spans="7:7" ht="15" x14ac:dyDescent="0.4">
      <c r="G1702"/>
    </row>
    <row r="1703" spans="7:7" ht="15" x14ac:dyDescent="0.4">
      <c r="G1703"/>
    </row>
    <row r="1704" spans="7:7" ht="15" x14ac:dyDescent="0.4">
      <c r="G1704"/>
    </row>
    <row r="1705" spans="7:7" ht="15" x14ac:dyDescent="0.4">
      <c r="G1705"/>
    </row>
    <row r="1706" spans="7:7" ht="15" x14ac:dyDescent="0.4">
      <c r="G1706"/>
    </row>
    <row r="1707" spans="7:7" ht="15" x14ac:dyDescent="0.4">
      <c r="G1707"/>
    </row>
    <row r="1708" spans="7:7" ht="15" x14ac:dyDescent="0.4">
      <c r="G1708"/>
    </row>
    <row r="1709" spans="7:7" ht="15" x14ac:dyDescent="0.4">
      <c r="G1709"/>
    </row>
    <row r="1710" spans="7:7" ht="15" x14ac:dyDescent="0.4">
      <c r="G1710"/>
    </row>
    <row r="1711" spans="7:7" ht="15" x14ac:dyDescent="0.4">
      <c r="G1711"/>
    </row>
    <row r="1712" spans="7:7" ht="15" x14ac:dyDescent="0.4">
      <c r="G1712"/>
    </row>
    <row r="1713" spans="7:7" ht="15" x14ac:dyDescent="0.4">
      <c r="G1713"/>
    </row>
    <row r="1714" spans="7:7" ht="15" x14ac:dyDescent="0.4">
      <c r="G1714"/>
    </row>
    <row r="1715" spans="7:7" ht="15" x14ac:dyDescent="0.4">
      <c r="G1715"/>
    </row>
    <row r="1716" spans="7:7" ht="15" x14ac:dyDescent="0.4">
      <c r="G1716"/>
    </row>
    <row r="1717" spans="7:7" ht="15" x14ac:dyDescent="0.4">
      <c r="G1717"/>
    </row>
    <row r="1718" spans="7:7" ht="15" x14ac:dyDescent="0.4">
      <c r="G1718"/>
    </row>
    <row r="1719" spans="7:7" ht="15" x14ac:dyDescent="0.4">
      <c r="G1719"/>
    </row>
    <row r="1720" spans="7:7" ht="15" x14ac:dyDescent="0.4">
      <c r="G1720"/>
    </row>
    <row r="1721" spans="7:7" ht="15" x14ac:dyDescent="0.4">
      <c r="G1721"/>
    </row>
    <row r="1722" spans="7:7" ht="15" x14ac:dyDescent="0.4">
      <c r="G1722"/>
    </row>
    <row r="1723" spans="7:7" ht="15" x14ac:dyDescent="0.4">
      <c r="G1723"/>
    </row>
    <row r="1724" spans="7:7" ht="15" x14ac:dyDescent="0.4">
      <c r="G1724"/>
    </row>
    <row r="1725" spans="7:7" ht="15" x14ac:dyDescent="0.4">
      <c r="G1725"/>
    </row>
    <row r="1726" spans="7:7" ht="15" x14ac:dyDescent="0.4">
      <c r="G1726"/>
    </row>
    <row r="1727" spans="7:7" ht="15" x14ac:dyDescent="0.4">
      <c r="G1727"/>
    </row>
    <row r="1728" spans="7:7" ht="15" x14ac:dyDescent="0.4">
      <c r="G1728"/>
    </row>
    <row r="1729" spans="7:7" ht="15" x14ac:dyDescent="0.4">
      <c r="G1729"/>
    </row>
    <row r="1730" spans="7:7" ht="15" x14ac:dyDescent="0.4">
      <c r="G1730"/>
    </row>
    <row r="1731" spans="7:7" ht="15" x14ac:dyDescent="0.4">
      <c r="G1731"/>
    </row>
    <row r="1732" spans="7:7" ht="15" x14ac:dyDescent="0.4">
      <c r="G1732"/>
    </row>
    <row r="1733" spans="7:7" ht="15" x14ac:dyDescent="0.4">
      <c r="G1733"/>
    </row>
    <row r="1734" spans="7:7" ht="15" x14ac:dyDescent="0.4">
      <c r="G1734"/>
    </row>
    <row r="1735" spans="7:7" ht="15" x14ac:dyDescent="0.4">
      <c r="G1735"/>
    </row>
    <row r="1736" spans="7:7" ht="15" x14ac:dyDescent="0.4">
      <c r="G1736"/>
    </row>
    <row r="1737" spans="7:7" ht="15" x14ac:dyDescent="0.4">
      <c r="G1737"/>
    </row>
    <row r="1738" spans="7:7" ht="15" x14ac:dyDescent="0.4">
      <c r="G1738"/>
    </row>
    <row r="1739" spans="7:7" ht="15" x14ac:dyDescent="0.4">
      <c r="G1739"/>
    </row>
    <row r="1740" spans="7:7" ht="15" x14ac:dyDescent="0.4">
      <c r="G1740"/>
    </row>
    <row r="1741" spans="7:7" ht="15" x14ac:dyDescent="0.4">
      <c r="G1741"/>
    </row>
    <row r="1742" spans="7:7" ht="15" x14ac:dyDescent="0.4">
      <c r="G1742"/>
    </row>
    <row r="1743" spans="7:7" ht="15" x14ac:dyDescent="0.4">
      <c r="G1743"/>
    </row>
    <row r="1744" spans="7:7" ht="15" x14ac:dyDescent="0.4">
      <c r="G1744"/>
    </row>
    <row r="1745" spans="7:7" ht="15" x14ac:dyDescent="0.4">
      <c r="G1745"/>
    </row>
    <row r="1746" spans="7:7" ht="15" x14ac:dyDescent="0.4">
      <c r="G1746"/>
    </row>
    <row r="1747" spans="7:7" ht="15" x14ac:dyDescent="0.4">
      <c r="G1747"/>
    </row>
    <row r="1748" spans="7:7" ht="15" x14ac:dyDescent="0.4">
      <c r="G1748"/>
    </row>
    <row r="1749" spans="7:7" ht="15" x14ac:dyDescent="0.4">
      <c r="G1749"/>
    </row>
    <row r="1750" spans="7:7" ht="15" x14ac:dyDescent="0.4">
      <c r="G1750"/>
    </row>
    <row r="1751" spans="7:7" ht="15" x14ac:dyDescent="0.4">
      <c r="G1751"/>
    </row>
    <row r="1752" spans="7:7" ht="15" x14ac:dyDescent="0.4">
      <c r="G1752"/>
    </row>
    <row r="1753" spans="7:7" ht="15" x14ac:dyDescent="0.4">
      <c r="G1753"/>
    </row>
    <row r="1754" spans="7:7" ht="15" x14ac:dyDescent="0.4">
      <c r="G1754"/>
    </row>
    <row r="1755" spans="7:7" ht="15" x14ac:dyDescent="0.4">
      <c r="G1755"/>
    </row>
    <row r="1756" spans="7:7" ht="15" x14ac:dyDescent="0.4">
      <c r="G1756"/>
    </row>
    <row r="1757" spans="7:7" ht="15" x14ac:dyDescent="0.4">
      <c r="G1757"/>
    </row>
    <row r="1758" spans="7:7" ht="15" x14ac:dyDescent="0.4">
      <c r="G1758"/>
    </row>
    <row r="1759" spans="7:7" ht="15" x14ac:dyDescent="0.4">
      <c r="G1759"/>
    </row>
    <row r="1760" spans="7:7" ht="15" x14ac:dyDescent="0.4">
      <c r="G1760"/>
    </row>
    <row r="1761" spans="7:7" ht="15" x14ac:dyDescent="0.4">
      <c r="G1761"/>
    </row>
    <row r="1762" spans="7:7" ht="15" x14ac:dyDescent="0.4">
      <c r="G1762"/>
    </row>
    <row r="1763" spans="7:7" ht="15" x14ac:dyDescent="0.4">
      <c r="G1763"/>
    </row>
    <row r="1764" spans="7:7" ht="15" x14ac:dyDescent="0.4">
      <c r="G1764"/>
    </row>
    <row r="1765" spans="7:7" ht="15" x14ac:dyDescent="0.4">
      <c r="G1765"/>
    </row>
    <row r="1766" spans="7:7" ht="15" x14ac:dyDescent="0.4">
      <c r="G1766"/>
    </row>
    <row r="1767" spans="7:7" ht="15" x14ac:dyDescent="0.4">
      <c r="G1767"/>
    </row>
    <row r="1768" spans="7:7" ht="15" x14ac:dyDescent="0.4">
      <c r="G1768"/>
    </row>
    <row r="1769" spans="7:7" ht="15" x14ac:dyDescent="0.4">
      <c r="G1769"/>
    </row>
    <row r="1770" spans="7:7" ht="15" x14ac:dyDescent="0.4">
      <c r="G1770"/>
    </row>
    <row r="1771" spans="7:7" ht="15" x14ac:dyDescent="0.4">
      <c r="G1771"/>
    </row>
    <row r="1772" spans="7:7" ht="15" x14ac:dyDescent="0.4">
      <c r="G1772"/>
    </row>
    <row r="1773" spans="7:7" ht="15" x14ac:dyDescent="0.4">
      <c r="G1773"/>
    </row>
    <row r="1774" spans="7:7" ht="15" x14ac:dyDescent="0.4">
      <c r="G1774"/>
    </row>
    <row r="1775" spans="7:7" ht="15" x14ac:dyDescent="0.4">
      <c r="G1775"/>
    </row>
    <row r="1776" spans="7:7" ht="15" x14ac:dyDescent="0.4">
      <c r="G1776"/>
    </row>
    <row r="1777" spans="7:7" ht="15" x14ac:dyDescent="0.4">
      <c r="G1777"/>
    </row>
    <row r="1778" spans="7:7" ht="15" x14ac:dyDescent="0.4">
      <c r="G1778"/>
    </row>
    <row r="1779" spans="7:7" ht="15" x14ac:dyDescent="0.4">
      <c r="G1779"/>
    </row>
    <row r="1780" spans="7:7" ht="15" x14ac:dyDescent="0.4">
      <c r="G1780"/>
    </row>
    <row r="1781" spans="7:7" ht="15" x14ac:dyDescent="0.4">
      <c r="G1781"/>
    </row>
    <row r="1782" spans="7:7" ht="15" x14ac:dyDescent="0.4">
      <c r="G1782"/>
    </row>
    <row r="1783" spans="7:7" ht="15" x14ac:dyDescent="0.4">
      <c r="G1783"/>
    </row>
    <row r="1784" spans="7:7" ht="15" x14ac:dyDescent="0.4">
      <c r="G1784"/>
    </row>
    <row r="1785" spans="7:7" ht="15" x14ac:dyDescent="0.4">
      <c r="G1785"/>
    </row>
    <row r="1786" spans="7:7" ht="15" x14ac:dyDescent="0.4">
      <c r="G1786"/>
    </row>
    <row r="1787" spans="7:7" ht="15" x14ac:dyDescent="0.4">
      <c r="G1787"/>
    </row>
    <row r="1788" spans="7:7" ht="15" x14ac:dyDescent="0.4">
      <c r="G1788"/>
    </row>
    <row r="1789" spans="7:7" ht="15" x14ac:dyDescent="0.4">
      <c r="G1789"/>
    </row>
    <row r="1790" spans="7:7" ht="15" x14ac:dyDescent="0.4">
      <c r="G1790"/>
    </row>
    <row r="1791" spans="7:7" ht="15" x14ac:dyDescent="0.4">
      <c r="G1791"/>
    </row>
    <row r="1792" spans="7:7" ht="15" x14ac:dyDescent="0.4">
      <c r="G1792"/>
    </row>
    <row r="1793" spans="7:7" ht="15" x14ac:dyDescent="0.4">
      <c r="G1793"/>
    </row>
    <row r="1794" spans="7:7" ht="15" x14ac:dyDescent="0.4">
      <c r="G1794"/>
    </row>
    <row r="1795" spans="7:7" ht="15" x14ac:dyDescent="0.4">
      <c r="G1795"/>
    </row>
    <row r="1796" spans="7:7" ht="15" x14ac:dyDescent="0.4">
      <c r="G1796"/>
    </row>
    <row r="1797" spans="7:7" ht="15" x14ac:dyDescent="0.4">
      <c r="G1797"/>
    </row>
    <row r="1798" spans="7:7" ht="15" x14ac:dyDescent="0.4">
      <c r="G1798"/>
    </row>
    <row r="1799" spans="7:7" ht="15" x14ac:dyDescent="0.4">
      <c r="G1799"/>
    </row>
    <row r="1800" spans="7:7" ht="15" x14ac:dyDescent="0.4">
      <c r="G1800"/>
    </row>
    <row r="1801" spans="7:7" ht="15" x14ac:dyDescent="0.4">
      <c r="G1801"/>
    </row>
    <row r="1802" spans="7:7" ht="15" x14ac:dyDescent="0.4">
      <c r="G1802"/>
    </row>
    <row r="1803" spans="7:7" ht="15" x14ac:dyDescent="0.4">
      <c r="G1803"/>
    </row>
    <row r="1804" spans="7:7" ht="15" x14ac:dyDescent="0.4">
      <c r="G1804"/>
    </row>
    <row r="1805" spans="7:7" ht="15" x14ac:dyDescent="0.4">
      <c r="G1805"/>
    </row>
    <row r="1806" spans="7:7" ht="15" x14ac:dyDescent="0.4">
      <c r="G1806"/>
    </row>
    <row r="1807" spans="7:7" ht="15" x14ac:dyDescent="0.4">
      <c r="G1807"/>
    </row>
    <row r="1808" spans="7:7" ht="15" x14ac:dyDescent="0.4">
      <c r="G1808"/>
    </row>
    <row r="1809" spans="7:7" ht="15" x14ac:dyDescent="0.4">
      <c r="G1809"/>
    </row>
    <row r="1810" spans="7:7" ht="15" x14ac:dyDescent="0.4">
      <c r="G1810"/>
    </row>
    <row r="1811" spans="7:7" ht="15" x14ac:dyDescent="0.4">
      <c r="G1811"/>
    </row>
    <row r="1812" spans="7:7" ht="15" x14ac:dyDescent="0.4">
      <c r="G1812"/>
    </row>
    <row r="1813" spans="7:7" ht="15" x14ac:dyDescent="0.4">
      <c r="G1813"/>
    </row>
    <row r="1814" spans="7:7" ht="15" x14ac:dyDescent="0.4">
      <c r="G1814"/>
    </row>
    <row r="1815" spans="7:7" ht="15" x14ac:dyDescent="0.4">
      <c r="G1815"/>
    </row>
    <row r="1816" spans="7:7" ht="15" x14ac:dyDescent="0.4">
      <c r="G1816"/>
    </row>
    <row r="1817" spans="7:7" ht="15" x14ac:dyDescent="0.4">
      <c r="G1817"/>
    </row>
    <row r="1818" spans="7:7" ht="15" x14ac:dyDescent="0.4">
      <c r="G1818"/>
    </row>
    <row r="1819" spans="7:7" ht="15" x14ac:dyDescent="0.4">
      <c r="G1819"/>
    </row>
    <row r="1820" spans="7:7" ht="15" x14ac:dyDescent="0.4">
      <c r="G1820"/>
    </row>
    <row r="1821" spans="7:7" ht="15" x14ac:dyDescent="0.4">
      <c r="G1821"/>
    </row>
    <row r="1822" spans="7:7" ht="15" x14ac:dyDescent="0.4">
      <c r="G1822"/>
    </row>
    <row r="1823" spans="7:7" ht="15" x14ac:dyDescent="0.4">
      <c r="G1823"/>
    </row>
    <row r="1824" spans="7:7" ht="15" x14ac:dyDescent="0.4">
      <c r="G1824"/>
    </row>
    <row r="1825" spans="7:7" ht="15" x14ac:dyDescent="0.4">
      <c r="G1825"/>
    </row>
    <row r="1826" spans="7:7" ht="15" x14ac:dyDescent="0.4">
      <c r="G1826"/>
    </row>
    <row r="1827" spans="7:7" ht="15" x14ac:dyDescent="0.4">
      <c r="G1827"/>
    </row>
    <row r="1828" spans="7:7" ht="15" x14ac:dyDescent="0.4">
      <c r="G1828"/>
    </row>
    <row r="1829" spans="7:7" ht="15" x14ac:dyDescent="0.4">
      <c r="G1829"/>
    </row>
    <row r="1830" spans="7:7" ht="15" x14ac:dyDescent="0.4">
      <c r="G1830"/>
    </row>
    <row r="1831" spans="7:7" ht="15" x14ac:dyDescent="0.4">
      <c r="G1831"/>
    </row>
    <row r="1832" spans="7:7" ht="15" x14ac:dyDescent="0.4">
      <c r="G1832"/>
    </row>
    <row r="1833" spans="7:7" ht="15" x14ac:dyDescent="0.4">
      <c r="G1833"/>
    </row>
    <row r="1834" spans="7:7" ht="15" x14ac:dyDescent="0.4">
      <c r="G1834"/>
    </row>
    <row r="1835" spans="7:7" ht="15" x14ac:dyDescent="0.4">
      <c r="G1835"/>
    </row>
    <row r="1836" spans="7:7" ht="15" x14ac:dyDescent="0.4">
      <c r="G1836"/>
    </row>
    <row r="1837" spans="7:7" ht="15" x14ac:dyDescent="0.4">
      <c r="G1837"/>
    </row>
    <row r="1838" spans="7:7" ht="15" x14ac:dyDescent="0.4">
      <c r="G1838"/>
    </row>
    <row r="1839" spans="7:7" ht="15" x14ac:dyDescent="0.4">
      <c r="G1839"/>
    </row>
    <row r="1840" spans="7:7" ht="15" x14ac:dyDescent="0.4">
      <c r="G1840"/>
    </row>
    <row r="1841" spans="7:7" ht="15" x14ac:dyDescent="0.4">
      <c r="G1841"/>
    </row>
    <row r="1842" spans="7:7" ht="15" x14ac:dyDescent="0.4">
      <c r="G1842"/>
    </row>
    <row r="1843" spans="7:7" ht="15" x14ac:dyDescent="0.4">
      <c r="G1843"/>
    </row>
    <row r="1844" spans="7:7" ht="15" x14ac:dyDescent="0.4">
      <c r="G1844"/>
    </row>
    <row r="1845" spans="7:7" ht="15" x14ac:dyDescent="0.4">
      <c r="G1845"/>
    </row>
    <row r="1846" spans="7:7" ht="15" x14ac:dyDescent="0.4">
      <c r="G1846"/>
    </row>
    <row r="1847" spans="7:7" ht="15" x14ac:dyDescent="0.4">
      <c r="G1847"/>
    </row>
    <row r="1848" spans="7:7" ht="15" x14ac:dyDescent="0.4">
      <c r="G1848"/>
    </row>
    <row r="1849" spans="7:7" ht="15" x14ac:dyDescent="0.4">
      <c r="G1849"/>
    </row>
    <row r="1850" spans="7:7" ht="15" x14ac:dyDescent="0.4">
      <c r="G1850"/>
    </row>
    <row r="1851" spans="7:7" ht="15" x14ac:dyDescent="0.4">
      <c r="G1851"/>
    </row>
    <row r="1852" spans="7:7" ht="15" x14ac:dyDescent="0.4">
      <c r="G1852"/>
    </row>
    <row r="1853" spans="7:7" ht="15" x14ac:dyDescent="0.4">
      <c r="G1853"/>
    </row>
    <row r="1854" spans="7:7" ht="15" x14ac:dyDescent="0.4">
      <c r="G1854"/>
    </row>
    <row r="1855" spans="7:7" ht="15" x14ac:dyDescent="0.4">
      <c r="G1855"/>
    </row>
    <row r="1856" spans="7:7" ht="15" x14ac:dyDescent="0.4">
      <c r="G1856"/>
    </row>
    <row r="1857" spans="7:7" ht="15" x14ac:dyDescent="0.4">
      <c r="G1857"/>
    </row>
    <row r="1858" spans="7:7" ht="15" x14ac:dyDescent="0.4">
      <c r="G1858"/>
    </row>
    <row r="1859" spans="7:7" ht="15" x14ac:dyDescent="0.4">
      <c r="G1859"/>
    </row>
    <row r="1860" spans="7:7" ht="15" x14ac:dyDescent="0.4">
      <c r="G1860"/>
    </row>
    <row r="1861" spans="7:7" ht="15" x14ac:dyDescent="0.4">
      <c r="G1861"/>
    </row>
    <row r="1862" spans="7:7" ht="15" x14ac:dyDescent="0.4">
      <c r="G1862"/>
    </row>
    <row r="1863" spans="7:7" ht="15" x14ac:dyDescent="0.4">
      <c r="G1863"/>
    </row>
    <row r="1864" spans="7:7" ht="15" x14ac:dyDescent="0.4">
      <c r="G1864"/>
    </row>
    <row r="1865" spans="7:7" ht="15" x14ac:dyDescent="0.4">
      <c r="G1865"/>
    </row>
    <row r="1866" spans="7:7" ht="15" x14ac:dyDescent="0.4">
      <c r="G1866"/>
    </row>
    <row r="1867" spans="7:7" ht="15" x14ac:dyDescent="0.4">
      <c r="G1867"/>
    </row>
    <row r="1868" spans="7:7" ht="15" x14ac:dyDescent="0.4">
      <c r="G1868"/>
    </row>
    <row r="1869" spans="7:7" ht="15" x14ac:dyDescent="0.4">
      <c r="G1869"/>
    </row>
    <row r="1870" spans="7:7" ht="15" x14ac:dyDescent="0.4">
      <c r="G1870"/>
    </row>
    <row r="1871" spans="7:7" ht="15" x14ac:dyDescent="0.4">
      <c r="G1871"/>
    </row>
    <row r="1872" spans="7:7" ht="15" x14ac:dyDescent="0.4">
      <c r="G1872"/>
    </row>
    <row r="1873" spans="7:7" ht="15" x14ac:dyDescent="0.4">
      <c r="G1873"/>
    </row>
    <row r="1874" spans="7:7" ht="15" x14ac:dyDescent="0.4">
      <c r="G1874"/>
    </row>
    <row r="1875" spans="7:7" ht="15" x14ac:dyDescent="0.4">
      <c r="G1875"/>
    </row>
    <row r="1876" spans="7:7" ht="15" x14ac:dyDescent="0.4">
      <c r="G1876"/>
    </row>
    <row r="1877" spans="7:7" ht="15" x14ac:dyDescent="0.4">
      <c r="G1877"/>
    </row>
    <row r="1878" spans="7:7" ht="15" x14ac:dyDescent="0.4">
      <c r="G1878"/>
    </row>
    <row r="1879" spans="7:7" ht="15" x14ac:dyDescent="0.4">
      <c r="G1879"/>
    </row>
    <row r="1880" spans="7:7" ht="15" x14ac:dyDescent="0.4">
      <c r="G1880"/>
    </row>
    <row r="1881" spans="7:7" ht="15" x14ac:dyDescent="0.4">
      <c r="G1881"/>
    </row>
    <row r="1882" spans="7:7" ht="15" x14ac:dyDescent="0.4">
      <c r="G1882"/>
    </row>
    <row r="1883" spans="7:7" ht="15" x14ac:dyDescent="0.4">
      <c r="G1883"/>
    </row>
    <row r="1884" spans="7:7" ht="15" x14ac:dyDescent="0.4">
      <c r="G1884"/>
    </row>
    <row r="1885" spans="7:7" ht="15" x14ac:dyDescent="0.4">
      <c r="G1885"/>
    </row>
    <row r="1886" spans="7:7" ht="15" x14ac:dyDescent="0.4">
      <c r="G1886"/>
    </row>
    <row r="1887" spans="7:7" ht="15" x14ac:dyDescent="0.4">
      <c r="G1887"/>
    </row>
    <row r="1888" spans="7:7" ht="15" x14ac:dyDescent="0.4">
      <c r="G1888"/>
    </row>
    <row r="1889" spans="7:7" ht="15" x14ac:dyDescent="0.4">
      <c r="G1889"/>
    </row>
    <row r="1890" spans="7:7" ht="15" x14ac:dyDescent="0.4">
      <c r="G1890"/>
    </row>
    <row r="1891" spans="7:7" ht="15" x14ac:dyDescent="0.4">
      <c r="G1891"/>
    </row>
    <row r="1892" spans="7:7" ht="15" x14ac:dyDescent="0.4">
      <c r="G1892"/>
    </row>
    <row r="1893" spans="7:7" ht="15" x14ac:dyDescent="0.4">
      <c r="G1893"/>
    </row>
    <row r="1894" spans="7:7" ht="15" x14ac:dyDescent="0.4">
      <c r="G1894"/>
    </row>
    <row r="1895" spans="7:7" ht="15" x14ac:dyDescent="0.4">
      <c r="G1895"/>
    </row>
    <row r="1896" spans="7:7" ht="15" x14ac:dyDescent="0.4">
      <c r="G1896"/>
    </row>
    <row r="1897" spans="7:7" ht="15" x14ac:dyDescent="0.4">
      <c r="G1897"/>
    </row>
    <row r="1898" spans="7:7" ht="15" x14ac:dyDescent="0.4">
      <c r="G1898"/>
    </row>
    <row r="1899" spans="7:7" ht="15" x14ac:dyDescent="0.4">
      <c r="G1899"/>
    </row>
    <row r="1900" spans="7:7" ht="15" x14ac:dyDescent="0.4">
      <c r="G1900"/>
    </row>
    <row r="1901" spans="7:7" ht="15" x14ac:dyDescent="0.4">
      <c r="G1901"/>
    </row>
    <row r="1902" spans="7:7" ht="15" x14ac:dyDescent="0.4">
      <c r="G1902"/>
    </row>
    <row r="1903" spans="7:7" ht="15" x14ac:dyDescent="0.4">
      <c r="G1903"/>
    </row>
    <row r="1904" spans="7:7" ht="15" x14ac:dyDescent="0.4">
      <c r="G1904"/>
    </row>
    <row r="1905" spans="7:7" ht="15" x14ac:dyDescent="0.4">
      <c r="G1905"/>
    </row>
    <row r="1906" spans="7:7" ht="15" x14ac:dyDescent="0.4">
      <c r="G1906"/>
    </row>
    <row r="1907" spans="7:7" ht="15" x14ac:dyDescent="0.4">
      <c r="G1907"/>
    </row>
    <row r="1908" spans="7:7" ht="15" x14ac:dyDescent="0.4">
      <c r="G1908"/>
    </row>
    <row r="1909" spans="7:7" ht="15" x14ac:dyDescent="0.4">
      <c r="G1909"/>
    </row>
    <row r="1910" spans="7:7" ht="15" x14ac:dyDescent="0.4">
      <c r="G1910"/>
    </row>
    <row r="1911" spans="7:7" ht="15" x14ac:dyDescent="0.4">
      <c r="G1911"/>
    </row>
    <row r="1912" spans="7:7" ht="15" x14ac:dyDescent="0.4">
      <c r="G1912"/>
    </row>
    <row r="1913" spans="7:7" ht="15" x14ac:dyDescent="0.4">
      <c r="G1913"/>
    </row>
    <row r="1914" spans="7:7" ht="15" x14ac:dyDescent="0.4">
      <c r="G1914"/>
    </row>
    <row r="1915" spans="7:7" ht="15" x14ac:dyDescent="0.4">
      <c r="G1915"/>
    </row>
    <row r="1916" spans="7:7" ht="15" x14ac:dyDescent="0.4">
      <c r="G1916"/>
    </row>
    <row r="1917" spans="7:7" ht="15" x14ac:dyDescent="0.4">
      <c r="G1917"/>
    </row>
    <row r="1918" spans="7:7" ht="15" x14ac:dyDescent="0.4">
      <c r="G1918"/>
    </row>
    <row r="1919" spans="7:7" ht="15" x14ac:dyDescent="0.4">
      <c r="G1919"/>
    </row>
    <row r="1920" spans="7:7" ht="15" x14ac:dyDescent="0.4">
      <c r="G1920"/>
    </row>
    <row r="1921" spans="7:7" ht="15" x14ac:dyDescent="0.4">
      <c r="G1921"/>
    </row>
    <row r="1922" spans="7:7" ht="15" x14ac:dyDescent="0.4">
      <c r="G1922"/>
    </row>
    <row r="1923" spans="7:7" ht="15" x14ac:dyDescent="0.4">
      <c r="G1923"/>
    </row>
    <row r="1924" spans="7:7" ht="15" x14ac:dyDescent="0.4">
      <c r="G1924"/>
    </row>
    <row r="1925" spans="7:7" ht="15" x14ac:dyDescent="0.4">
      <c r="G1925"/>
    </row>
    <row r="1926" spans="7:7" ht="15" x14ac:dyDescent="0.4">
      <c r="G1926"/>
    </row>
    <row r="1927" spans="7:7" ht="15" x14ac:dyDescent="0.4">
      <c r="G1927"/>
    </row>
    <row r="1928" spans="7:7" ht="15" x14ac:dyDescent="0.4">
      <c r="G1928"/>
    </row>
    <row r="1929" spans="7:7" ht="15" x14ac:dyDescent="0.4">
      <c r="G1929"/>
    </row>
    <row r="1930" spans="7:7" ht="15" x14ac:dyDescent="0.4">
      <c r="G1930"/>
    </row>
    <row r="1931" spans="7:7" ht="15" x14ac:dyDescent="0.4">
      <c r="G1931"/>
    </row>
    <row r="1932" spans="7:7" ht="15" x14ac:dyDescent="0.4">
      <c r="G1932"/>
    </row>
    <row r="1933" spans="7:7" ht="15" x14ac:dyDescent="0.4">
      <c r="G1933"/>
    </row>
    <row r="1934" spans="7:7" ht="15" x14ac:dyDescent="0.4">
      <c r="G1934"/>
    </row>
    <row r="1935" spans="7:7" ht="15" x14ac:dyDescent="0.4">
      <c r="G1935"/>
    </row>
    <row r="1936" spans="7:7" ht="15" x14ac:dyDescent="0.4">
      <c r="G1936"/>
    </row>
    <row r="1937" spans="7:7" ht="15" x14ac:dyDescent="0.4">
      <c r="G1937"/>
    </row>
    <row r="1938" spans="7:7" ht="15" x14ac:dyDescent="0.4">
      <c r="G1938"/>
    </row>
    <row r="1939" spans="7:7" ht="15" x14ac:dyDescent="0.4">
      <c r="G1939"/>
    </row>
    <row r="1940" spans="7:7" ht="15" x14ac:dyDescent="0.4">
      <c r="G1940"/>
    </row>
    <row r="1941" spans="7:7" ht="15" x14ac:dyDescent="0.4">
      <c r="G1941"/>
    </row>
    <row r="1942" spans="7:7" ht="15" x14ac:dyDescent="0.4">
      <c r="G1942"/>
    </row>
    <row r="1943" spans="7:7" ht="15" x14ac:dyDescent="0.4">
      <c r="G1943"/>
    </row>
    <row r="1944" spans="7:7" ht="15" x14ac:dyDescent="0.4">
      <c r="G1944"/>
    </row>
    <row r="1945" spans="7:7" ht="15" x14ac:dyDescent="0.4">
      <c r="G1945"/>
    </row>
    <row r="1946" spans="7:7" ht="15" x14ac:dyDescent="0.4">
      <c r="G1946"/>
    </row>
    <row r="1947" spans="7:7" ht="15" x14ac:dyDescent="0.4">
      <c r="G1947"/>
    </row>
    <row r="1948" spans="7:7" ht="15" x14ac:dyDescent="0.4">
      <c r="G1948"/>
    </row>
    <row r="1949" spans="7:7" ht="15" x14ac:dyDescent="0.4">
      <c r="G1949"/>
    </row>
    <row r="1950" spans="7:7" ht="15" x14ac:dyDescent="0.4">
      <c r="G1950"/>
    </row>
    <row r="1951" spans="7:7" ht="15" x14ac:dyDescent="0.4">
      <c r="G1951"/>
    </row>
    <row r="1952" spans="7:7" ht="15" x14ac:dyDescent="0.4">
      <c r="G1952"/>
    </row>
    <row r="1953" spans="7:7" ht="15" x14ac:dyDescent="0.4">
      <c r="G1953"/>
    </row>
    <row r="1954" spans="7:7" ht="15" x14ac:dyDescent="0.4">
      <c r="G1954"/>
    </row>
    <row r="1955" spans="7:7" ht="15" x14ac:dyDescent="0.4">
      <c r="G1955"/>
    </row>
    <row r="1956" spans="7:7" ht="15" x14ac:dyDescent="0.4">
      <c r="G1956"/>
    </row>
    <row r="1957" spans="7:7" ht="15" x14ac:dyDescent="0.4">
      <c r="G1957"/>
    </row>
    <row r="1958" spans="7:7" ht="15" x14ac:dyDescent="0.4">
      <c r="G1958"/>
    </row>
    <row r="1959" spans="7:7" ht="15" x14ac:dyDescent="0.4">
      <c r="G1959"/>
    </row>
    <row r="1960" spans="7:7" ht="15" x14ac:dyDescent="0.4">
      <c r="G1960"/>
    </row>
    <row r="1961" spans="7:7" ht="15" x14ac:dyDescent="0.4">
      <c r="G1961"/>
    </row>
    <row r="1962" spans="7:7" ht="15" x14ac:dyDescent="0.4">
      <c r="G1962"/>
    </row>
    <row r="1963" spans="7:7" ht="15" x14ac:dyDescent="0.4">
      <c r="G1963"/>
    </row>
    <row r="1964" spans="7:7" ht="15" x14ac:dyDescent="0.4">
      <c r="G1964"/>
    </row>
    <row r="1965" spans="7:7" ht="15" x14ac:dyDescent="0.4">
      <c r="G1965"/>
    </row>
    <row r="1966" spans="7:7" ht="15" x14ac:dyDescent="0.4">
      <c r="G1966"/>
    </row>
    <row r="1967" spans="7:7" ht="15" x14ac:dyDescent="0.4">
      <c r="G1967"/>
    </row>
    <row r="1968" spans="7:7" ht="15" x14ac:dyDescent="0.4">
      <c r="G1968"/>
    </row>
    <row r="1969" spans="7:7" ht="15" x14ac:dyDescent="0.4">
      <c r="G1969"/>
    </row>
    <row r="1970" spans="7:7" ht="15" x14ac:dyDescent="0.4">
      <c r="G1970"/>
    </row>
    <row r="1971" spans="7:7" ht="15" x14ac:dyDescent="0.4">
      <c r="G1971"/>
    </row>
    <row r="1972" spans="7:7" ht="15" x14ac:dyDescent="0.4">
      <c r="G1972"/>
    </row>
    <row r="1973" spans="7:7" ht="15" x14ac:dyDescent="0.4">
      <c r="G1973"/>
    </row>
    <row r="1974" spans="7:7" ht="15" x14ac:dyDescent="0.4">
      <c r="G1974"/>
    </row>
    <row r="1975" spans="7:7" ht="15" x14ac:dyDescent="0.4">
      <c r="G1975"/>
    </row>
    <row r="1976" spans="7:7" ht="15" x14ac:dyDescent="0.4">
      <c r="G1976"/>
    </row>
    <row r="1977" spans="7:7" ht="15" x14ac:dyDescent="0.4">
      <c r="G1977"/>
    </row>
    <row r="1978" spans="7:7" ht="15" x14ac:dyDescent="0.4">
      <c r="G1978"/>
    </row>
    <row r="1979" spans="7:7" ht="15" x14ac:dyDescent="0.4">
      <c r="G1979"/>
    </row>
    <row r="1980" spans="7:7" ht="15" x14ac:dyDescent="0.4">
      <c r="G1980"/>
    </row>
    <row r="1981" spans="7:7" ht="15" x14ac:dyDescent="0.4">
      <c r="G1981"/>
    </row>
    <row r="1982" spans="7:7" ht="15" x14ac:dyDescent="0.4">
      <c r="G1982"/>
    </row>
    <row r="1983" spans="7:7" ht="15" x14ac:dyDescent="0.4">
      <c r="G1983"/>
    </row>
    <row r="1984" spans="7:7" ht="15" x14ac:dyDescent="0.4">
      <c r="G1984"/>
    </row>
    <row r="1985" spans="7:7" ht="15" x14ac:dyDescent="0.4">
      <c r="G1985"/>
    </row>
    <row r="1986" spans="7:7" ht="15" x14ac:dyDescent="0.4">
      <c r="G1986"/>
    </row>
    <row r="1987" spans="7:7" ht="15" x14ac:dyDescent="0.4">
      <c r="G1987"/>
    </row>
    <row r="1988" spans="7:7" ht="15" x14ac:dyDescent="0.4">
      <c r="G1988"/>
    </row>
    <row r="1989" spans="7:7" ht="15" x14ac:dyDescent="0.4">
      <c r="G1989"/>
    </row>
    <row r="1990" spans="7:7" ht="15" x14ac:dyDescent="0.4">
      <c r="G1990"/>
    </row>
    <row r="1991" spans="7:7" ht="15" x14ac:dyDescent="0.4">
      <c r="G1991"/>
    </row>
    <row r="1992" spans="7:7" ht="15" x14ac:dyDescent="0.4">
      <c r="G1992"/>
    </row>
    <row r="1993" spans="7:7" ht="15" x14ac:dyDescent="0.4">
      <c r="G1993"/>
    </row>
    <row r="1994" spans="7:7" ht="15" x14ac:dyDescent="0.4">
      <c r="G1994"/>
    </row>
    <row r="1995" spans="7:7" ht="15" x14ac:dyDescent="0.4">
      <c r="G1995"/>
    </row>
    <row r="1996" spans="7:7" ht="15" x14ac:dyDescent="0.4">
      <c r="G1996"/>
    </row>
    <row r="1997" spans="7:7" ht="15" x14ac:dyDescent="0.4">
      <c r="G1997"/>
    </row>
    <row r="1998" spans="7:7" ht="15" x14ac:dyDescent="0.4">
      <c r="G1998"/>
    </row>
    <row r="1999" spans="7:7" ht="15" x14ac:dyDescent="0.4">
      <c r="G1999"/>
    </row>
    <row r="2000" spans="7:7" ht="15" x14ac:dyDescent="0.4">
      <c r="G2000"/>
    </row>
    <row r="2001" spans="7:7" ht="15" x14ac:dyDescent="0.4">
      <c r="G2001"/>
    </row>
    <row r="2002" spans="7:7" ht="15" x14ac:dyDescent="0.4">
      <c r="G2002"/>
    </row>
    <row r="2003" spans="7:7" ht="15" x14ac:dyDescent="0.4">
      <c r="G2003"/>
    </row>
    <row r="2004" spans="7:7" ht="15" x14ac:dyDescent="0.4">
      <c r="G2004"/>
    </row>
    <row r="2005" spans="7:7" ht="15" x14ac:dyDescent="0.4">
      <c r="G2005"/>
    </row>
    <row r="2006" spans="7:7" ht="15" x14ac:dyDescent="0.4">
      <c r="G2006"/>
    </row>
    <row r="2007" spans="7:7" ht="15" x14ac:dyDescent="0.4">
      <c r="G2007"/>
    </row>
    <row r="2008" spans="7:7" ht="15" x14ac:dyDescent="0.4">
      <c r="G2008"/>
    </row>
    <row r="2009" spans="7:7" ht="15" x14ac:dyDescent="0.4">
      <c r="G2009"/>
    </row>
    <row r="2010" spans="7:7" ht="15" x14ac:dyDescent="0.4">
      <c r="G2010"/>
    </row>
    <row r="2011" spans="7:7" ht="15" x14ac:dyDescent="0.4">
      <c r="G2011"/>
    </row>
    <row r="2012" spans="7:7" ht="15" x14ac:dyDescent="0.4">
      <c r="G2012"/>
    </row>
    <row r="2013" spans="7:7" ht="15" x14ac:dyDescent="0.4">
      <c r="G2013"/>
    </row>
    <row r="2014" spans="7:7" ht="15" x14ac:dyDescent="0.4">
      <c r="G2014"/>
    </row>
    <row r="2015" spans="7:7" ht="15" x14ac:dyDescent="0.4">
      <c r="G2015"/>
    </row>
    <row r="2016" spans="7:7" ht="15" x14ac:dyDescent="0.4">
      <c r="G2016"/>
    </row>
    <row r="2017" spans="7:7" ht="15" x14ac:dyDescent="0.4">
      <c r="G2017"/>
    </row>
    <row r="2018" spans="7:7" ht="15" x14ac:dyDescent="0.4">
      <c r="G2018"/>
    </row>
    <row r="2019" spans="7:7" ht="15" x14ac:dyDescent="0.4">
      <c r="G2019"/>
    </row>
    <row r="2020" spans="7:7" ht="15" x14ac:dyDescent="0.4">
      <c r="G2020"/>
    </row>
    <row r="2021" spans="7:7" ht="15" x14ac:dyDescent="0.4">
      <c r="G2021"/>
    </row>
    <row r="2022" spans="7:7" ht="15" x14ac:dyDescent="0.4">
      <c r="G2022"/>
    </row>
    <row r="2023" spans="7:7" ht="15" x14ac:dyDescent="0.4">
      <c r="G2023"/>
    </row>
    <row r="2024" spans="7:7" ht="15" x14ac:dyDescent="0.4">
      <c r="G2024"/>
    </row>
    <row r="2025" spans="7:7" ht="15" x14ac:dyDescent="0.4">
      <c r="G2025"/>
    </row>
    <row r="2026" spans="7:7" ht="15" x14ac:dyDescent="0.4">
      <c r="G2026"/>
    </row>
    <row r="2027" spans="7:7" ht="15" x14ac:dyDescent="0.4">
      <c r="G2027"/>
    </row>
    <row r="2028" spans="7:7" ht="15" x14ac:dyDescent="0.4">
      <c r="G2028"/>
    </row>
    <row r="2029" spans="7:7" ht="15" x14ac:dyDescent="0.4">
      <c r="G2029"/>
    </row>
    <row r="2030" spans="7:7" ht="15" x14ac:dyDescent="0.4">
      <c r="G2030"/>
    </row>
    <row r="2031" spans="7:7" ht="15" x14ac:dyDescent="0.4">
      <c r="G2031"/>
    </row>
    <row r="2032" spans="7:7" ht="15" x14ac:dyDescent="0.4">
      <c r="G2032"/>
    </row>
    <row r="2033" spans="7:7" ht="15" x14ac:dyDescent="0.4">
      <c r="G2033"/>
    </row>
    <row r="2034" spans="7:7" ht="15" x14ac:dyDescent="0.4">
      <c r="G2034"/>
    </row>
    <row r="2035" spans="7:7" ht="15" x14ac:dyDescent="0.4">
      <c r="G2035"/>
    </row>
    <row r="2036" spans="7:7" ht="15" x14ac:dyDescent="0.4">
      <c r="G2036"/>
    </row>
    <row r="2037" spans="7:7" ht="15" x14ac:dyDescent="0.4">
      <c r="G2037"/>
    </row>
    <row r="2038" spans="7:7" ht="15" x14ac:dyDescent="0.4">
      <c r="G2038"/>
    </row>
    <row r="2039" spans="7:7" ht="15" x14ac:dyDescent="0.4">
      <c r="G2039"/>
    </row>
    <row r="2040" spans="7:7" ht="15" x14ac:dyDescent="0.4">
      <c r="G2040"/>
    </row>
    <row r="2041" spans="7:7" ht="15" x14ac:dyDescent="0.4">
      <c r="G2041"/>
    </row>
    <row r="2042" spans="7:7" ht="15" x14ac:dyDescent="0.4">
      <c r="G2042"/>
    </row>
    <row r="2043" spans="7:7" ht="15" x14ac:dyDescent="0.4">
      <c r="G2043"/>
    </row>
    <row r="2044" spans="7:7" ht="15" x14ac:dyDescent="0.4">
      <c r="G2044"/>
    </row>
    <row r="2045" spans="7:7" ht="15" x14ac:dyDescent="0.4">
      <c r="G2045"/>
    </row>
    <row r="2046" spans="7:7" ht="15" x14ac:dyDescent="0.4">
      <c r="G2046"/>
    </row>
    <row r="2047" spans="7:7" ht="15" x14ac:dyDescent="0.4">
      <c r="G2047"/>
    </row>
    <row r="2048" spans="7:7" ht="15" x14ac:dyDescent="0.4">
      <c r="G2048"/>
    </row>
    <row r="2049" spans="7:7" ht="15" x14ac:dyDescent="0.4">
      <c r="G2049"/>
    </row>
    <row r="2050" spans="7:7" ht="15" x14ac:dyDescent="0.4">
      <c r="G2050"/>
    </row>
    <row r="2051" spans="7:7" ht="15" x14ac:dyDescent="0.4">
      <c r="G2051"/>
    </row>
    <row r="2052" spans="7:7" ht="15" x14ac:dyDescent="0.4">
      <c r="G2052"/>
    </row>
    <row r="2053" spans="7:7" ht="15" x14ac:dyDescent="0.4">
      <c r="G2053"/>
    </row>
    <row r="2054" spans="7:7" ht="15" x14ac:dyDescent="0.4">
      <c r="G2054"/>
    </row>
    <row r="2055" spans="7:7" ht="15" x14ac:dyDescent="0.4">
      <c r="G2055"/>
    </row>
    <row r="2056" spans="7:7" ht="15" x14ac:dyDescent="0.4">
      <c r="G2056"/>
    </row>
    <row r="2057" spans="7:7" ht="15" x14ac:dyDescent="0.4">
      <c r="G2057"/>
    </row>
    <row r="2058" spans="7:7" ht="15" x14ac:dyDescent="0.4">
      <c r="G2058"/>
    </row>
    <row r="2059" spans="7:7" ht="15" x14ac:dyDescent="0.4">
      <c r="G2059"/>
    </row>
    <row r="2060" spans="7:7" ht="15" x14ac:dyDescent="0.4">
      <c r="G2060"/>
    </row>
    <row r="2061" spans="7:7" ht="15" x14ac:dyDescent="0.4">
      <c r="G2061"/>
    </row>
    <row r="2062" spans="7:7" ht="15" x14ac:dyDescent="0.4">
      <c r="G2062"/>
    </row>
    <row r="2063" spans="7:7" ht="15" x14ac:dyDescent="0.4">
      <c r="G2063"/>
    </row>
    <row r="2064" spans="7:7" ht="15" x14ac:dyDescent="0.4">
      <c r="G2064"/>
    </row>
    <row r="2065" spans="7:7" ht="15" x14ac:dyDescent="0.4">
      <c r="G2065"/>
    </row>
    <row r="2066" spans="7:7" ht="15" x14ac:dyDescent="0.4">
      <c r="G2066"/>
    </row>
    <row r="2067" spans="7:7" ht="15" x14ac:dyDescent="0.4">
      <c r="G2067"/>
    </row>
    <row r="2068" spans="7:7" ht="15" x14ac:dyDescent="0.4">
      <c r="G2068"/>
    </row>
    <row r="2069" spans="7:7" ht="15" x14ac:dyDescent="0.4">
      <c r="G2069"/>
    </row>
    <row r="2070" spans="7:7" ht="15" x14ac:dyDescent="0.4">
      <c r="G2070"/>
    </row>
    <row r="2071" spans="7:7" ht="15" x14ac:dyDescent="0.4">
      <c r="G2071"/>
    </row>
    <row r="2072" spans="7:7" ht="15" x14ac:dyDescent="0.4">
      <c r="G2072"/>
    </row>
    <row r="2073" spans="7:7" ht="15" x14ac:dyDescent="0.4">
      <c r="G2073"/>
    </row>
    <row r="2074" spans="7:7" ht="15" x14ac:dyDescent="0.4">
      <c r="G2074"/>
    </row>
    <row r="2075" spans="7:7" ht="15" x14ac:dyDescent="0.4">
      <c r="G2075"/>
    </row>
    <row r="2076" spans="7:7" ht="15" x14ac:dyDescent="0.4">
      <c r="G2076"/>
    </row>
    <row r="2077" spans="7:7" ht="15" x14ac:dyDescent="0.4">
      <c r="G2077"/>
    </row>
    <row r="2078" spans="7:7" ht="15" x14ac:dyDescent="0.4">
      <c r="G2078"/>
    </row>
    <row r="2079" spans="7:7" ht="15" x14ac:dyDescent="0.4">
      <c r="G2079"/>
    </row>
    <row r="2080" spans="7:7" ht="15" x14ac:dyDescent="0.4">
      <c r="G2080"/>
    </row>
    <row r="2081" spans="7:7" ht="15" x14ac:dyDescent="0.4">
      <c r="G2081"/>
    </row>
    <row r="2082" spans="7:7" ht="15" x14ac:dyDescent="0.4">
      <c r="G2082"/>
    </row>
    <row r="2083" spans="7:7" ht="15" x14ac:dyDescent="0.4">
      <c r="G2083"/>
    </row>
    <row r="2084" spans="7:7" ht="15" x14ac:dyDescent="0.4">
      <c r="G2084"/>
    </row>
    <row r="2085" spans="7:7" ht="15" x14ac:dyDescent="0.4">
      <c r="G2085"/>
    </row>
    <row r="2086" spans="7:7" ht="15" x14ac:dyDescent="0.4">
      <c r="G2086"/>
    </row>
    <row r="2087" spans="7:7" ht="15" x14ac:dyDescent="0.4">
      <c r="G2087"/>
    </row>
    <row r="2088" spans="7:7" ht="15" x14ac:dyDescent="0.4">
      <c r="G2088"/>
    </row>
    <row r="2089" spans="7:7" ht="15" x14ac:dyDescent="0.4">
      <c r="G2089"/>
    </row>
    <row r="2090" spans="7:7" ht="15" x14ac:dyDescent="0.4">
      <c r="G2090"/>
    </row>
    <row r="2091" spans="7:7" ht="15" x14ac:dyDescent="0.4">
      <c r="G2091"/>
    </row>
    <row r="2092" spans="7:7" ht="15" x14ac:dyDescent="0.4">
      <c r="G2092"/>
    </row>
    <row r="2093" spans="7:7" ht="15" x14ac:dyDescent="0.4">
      <c r="G2093"/>
    </row>
    <row r="2094" spans="7:7" ht="15" x14ac:dyDescent="0.4">
      <c r="G2094"/>
    </row>
    <row r="2095" spans="7:7" ht="15" x14ac:dyDescent="0.4">
      <c r="G2095"/>
    </row>
    <row r="2096" spans="7:7" ht="15" x14ac:dyDescent="0.4">
      <c r="G2096"/>
    </row>
    <row r="2097" spans="7:7" ht="15" x14ac:dyDescent="0.4">
      <c r="G2097"/>
    </row>
    <row r="2098" spans="7:7" ht="15" x14ac:dyDescent="0.4">
      <c r="G2098"/>
    </row>
    <row r="2099" spans="7:7" ht="15" x14ac:dyDescent="0.4">
      <c r="G2099"/>
    </row>
    <row r="2100" spans="7:7" ht="15" x14ac:dyDescent="0.4">
      <c r="G2100"/>
    </row>
    <row r="2101" spans="7:7" ht="15" x14ac:dyDescent="0.4">
      <c r="G2101"/>
    </row>
    <row r="2102" spans="7:7" ht="15" x14ac:dyDescent="0.4">
      <c r="G2102"/>
    </row>
    <row r="2103" spans="7:7" ht="15" x14ac:dyDescent="0.4">
      <c r="G2103"/>
    </row>
    <row r="2104" spans="7:7" ht="15" x14ac:dyDescent="0.4">
      <c r="G2104"/>
    </row>
    <row r="2105" spans="7:7" ht="15" x14ac:dyDescent="0.4">
      <c r="G2105"/>
    </row>
    <row r="2106" spans="7:7" ht="15" x14ac:dyDescent="0.4">
      <c r="G2106"/>
    </row>
    <row r="2107" spans="7:7" ht="15" x14ac:dyDescent="0.4">
      <c r="G2107"/>
    </row>
    <row r="2108" spans="7:7" ht="15" x14ac:dyDescent="0.4">
      <c r="G2108"/>
    </row>
    <row r="2109" spans="7:7" ht="15" x14ac:dyDescent="0.4">
      <c r="G2109"/>
    </row>
    <row r="2110" spans="7:7" ht="15" x14ac:dyDescent="0.4">
      <c r="G2110"/>
    </row>
    <row r="2111" spans="7:7" ht="15" x14ac:dyDescent="0.4">
      <c r="G2111"/>
    </row>
  </sheetData>
  <mergeCells count="66">
    <mergeCell ref="C70:D70"/>
    <mergeCell ref="C71:D71"/>
    <mergeCell ref="B66:B67"/>
    <mergeCell ref="C66:D66"/>
    <mergeCell ref="C67:D67"/>
    <mergeCell ref="B68:B69"/>
    <mergeCell ref="C68:D68"/>
    <mergeCell ref="C69:D69"/>
    <mergeCell ref="B58:B60"/>
    <mergeCell ref="C58:D58"/>
    <mergeCell ref="C59:D59"/>
    <mergeCell ref="C60:D60"/>
    <mergeCell ref="B61:B65"/>
    <mergeCell ref="C62:C65"/>
    <mergeCell ref="B49:B51"/>
    <mergeCell ref="C49:D49"/>
    <mergeCell ref="C50:D50"/>
    <mergeCell ref="C51:D51"/>
    <mergeCell ref="B52:B57"/>
    <mergeCell ref="C52:C54"/>
    <mergeCell ref="C55:C57"/>
    <mergeCell ref="B47:B48"/>
    <mergeCell ref="C47:D47"/>
    <mergeCell ref="C48:D48"/>
    <mergeCell ref="C27:D27"/>
    <mergeCell ref="C28:D28"/>
    <mergeCell ref="C29:D29"/>
    <mergeCell ref="B30:B42"/>
    <mergeCell ref="C30:D30"/>
    <mergeCell ref="C31:C33"/>
    <mergeCell ref="C34:C39"/>
    <mergeCell ref="C40:C42"/>
    <mergeCell ref="C43:D43"/>
    <mergeCell ref="B44:B46"/>
    <mergeCell ref="C44:D44"/>
    <mergeCell ref="C45:D45"/>
    <mergeCell ref="C46:D46"/>
    <mergeCell ref="C17:D17"/>
    <mergeCell ref="B19:H19"/>
    <mergeCell ref="C20:D20"/>
    <mergeCell ref="B21:B29"/>
    <mergeCell ref="C21:D21"/>
    <mergeCell ref="C22:D22"/>
    <mergeCell ref="C23:D23"/>
    <mergeCell ref="C24:D24"/>
    <mergeCell ref="C25:D25"/>
    <mergeCell ref="C26:D26"/>
    <mergeCell ref="F10:F11"/>
    <mergeCell ref="G10:G11"/>
    <mergeCell ref="C12:D12"/>
    <mergeCell ref="C13:D13"/>
    <mergeCell ref="C14:D14"/>
    <mergeCell ref="E10:E11"/>
    <mergeCell ref="C15:D15"/>
    <mergeCell ref="B7:B16"/>
    <mergeCell ref="C7:D7"/>
    <mergeCell ref="C8:D8"/>
    <mergeCell ref="C9:D9"/>
    <mergeCell ref="C10:D11"/>
    <mergeCell ref="C16:D16"/>
    <mergeCell ref="E1:H1"/>
    <mergeCell ref="B3:H3"/>
    <mergeCell ref="C4:D4"/>
    <mergeCell ref="B5:B6"/>
    <mergeCell ref="C5:D5"/>
    <mergeCell ref="C6:D6"/>
  </mergeCells>
  <hyperlinks>
    <hyperlink ref="H11" r:id="rId1" location="eel-SSAs" xr:uid="{00000000-0004-0000-0300-000000000000}"/>
    <hyperlink ref="H41" r:id="rId2" display="https://hub.fasst.org.uk/Learning%20Aims/Pages/default.aspx" xr:uid="{00000000-0004-0000-0300-000001000000}"/>
    <hyperlink ref="H44" r:id="rId3" xr:uid="{00000000-0004-0000-0300-000002000000}"/>
    <hyperlink ref="H45" r:id="rId4" xr:uid="{00000000-0004-0000-0300-000003000000}"/>
    <hyperlink ref="H68" r:id="rId5" location="qualifying-students" display="qualifying-students" xr:uid="{00000000-0004-0000-0300-000004000000}"/>
    <hyperlink ref="H70" r:id="rId6" display="https://www.gov.uk/guidance/16-to-19-funding-high-value-courses-premium" xr:uid="{00000000-0004-0000-0300-000005000000}"/>
    <hyperlink ref="H54" r:id="rId7" display="https://www.gov.uk/guidance/16-to-19-funding-level-3-programme-maths-and-english-payment" xr:uid="{00000000-0004-0000-0300-000006000000}"/>
    <hyperlink ref="H57" r:id="rId8" display="https://www.gov.uk/guidance/16-to-19-funding-level-3-programme-maths-and-english-payment" xr:uid="{00000000-0004-0000-0300-000007000000}"/>
    <hyperlink ref="E1" r:id="rId9" xr:uid="{00000000-0004-0000-0300-000008000000}"/>
  </hyperlinks>
  <pageMargins left="0.25" right="0.25" top="0.75" bottom="0.75" header="0.3" footer="0.3"/>
  <pageSetup paperSize="8" scale="59" fitToHeight="0" orientation="portrait" r:id="rId10"/>
  <headerFooter alignWithMargins="0">
    <oddFooter>&amp;CPage &amp;P of &amp;N</oddFooter>
  </headerFooter>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theme="1"/>
    <pageSetUpPr fitToPage="1"/>
  </sheetPr>
  <dimension ref="B1:C5995"/>
  <sheetViews>
    <sheetView showGridLines="0" zoomScale="75" zoomScaleNormal="75" zoomScaleSheetLayoutView="100" workbookViewId="0"/>
  </sheetViews>
  <sheetFormatPr defaultColWidth="8.88671875" defaultRowHeight="12.75" x14ac:dyDescent="0.4"/>
  <cols>
    <col min="1" max="1" width="1.77734375" style="27" customWidth="1"/>
    <col min="2" max="2" width="27.88671875" style="234" customWidth="1"/>
    <col min="3" max="3" width="49.77734375" style="27" customWidth="1"/>
    <col min="4" max="16384" width="8.88671875" style="27"/>
  </cols>
  <sheetData>
    <row r="1" spans="2:3" ht="69" customHeight="1" x14ac:dyDescent="0.4">
      <c r="C1" s="79" t="s">
        <v>765</v>
      </c>
    </row>
    <row r="2" spans="2:3" ht="28.5" customHeight="1" x14ac:dyDescent="0.4">
      <c r="B2" s="431" t="s">
        <v>766</v>
      </c>
      <c r="C2" s="431"/>
    </row>
    <row r="3" spans="2:3" ht="38.25" customHeight="1" x14ac:dyDescent="0.4">
      <c r="B3" s="432" t="s">
        <v>767</v>
      </c>
      <c r="C3" s="432"/>
    </row>
    <row r="4" spans="2:3" s="235" customFormat="1" ht="29.25" customHeight="1" x14ac:dyDescent="0.35">
      <c r="B4" s="432" t="s">
        <v>768</v>
      </c>
      <c r="C4" s="432"/>
    </row>
    <row r="6" spans="2:3" ht="13.15" x14ac:dyDescent="0.4">
      <c r="B6" s="236" t="s">
        <v>769</v>
      </c>
      <c r="C6" s="237" t="s">
        <v>64</v>
      </c>
    </row>
    <row r="7" spans="2:3" x14ac:dyDescent="0.4">
      <c r="B7" s="244" t="s">
        <v>770</v>
      </c>
      <c r="C7" s="238" t="s">
        <v>771</v>
      </c>
    </row>
    <row r="8" spans="2:3" x14ac:dyDescent="0.4">
      <c r="B8" s="245" t="s">
        <v>778</v>
      </c>
      <c r="C8" s="76" t="s">
        <v>778</v>
      </c>
    </row>
    <row r="9" spans="2:3" x14ac:dyDescent="0.4">
      <c r="B9" s="246"/>
      <c r="C9" s="239"/>
    </row>
    <row r="10" spans="2:3" x14ac:dyDescent="0.4">
      <c r="B10" s="247"/>
      <c r="C10" s="240"/>
    </row>
    <row r="11" spans="2:3" x14ac:dyDescent="0.4">
      <c r="B11" s="246"/>
      <c r="C11" s="239"/>
    </row>
    <row r="12" spans="2:3" x14ac:dyDescent="0.4">
      <c r="B12" s="247"/>
      <c r="C12" s="240"/>
    </row>
    <row r="13" spans="2:3" x14ac:dyDescent="0.4">
      <c r="B13" s="246"/>
      <c r="C13" s="239"/>
    </row>
    <row r="14" spans="2:3" x14ac:dyDescent="0.4">
      <c r="B14" s="247"/>
      <c r="C14" s="240"/>
    </row>
    <row r="15" spans="2:3" x14ac:dyDescent="0.4">
      <c r="B15" s="246"/>
      <c r="C15" s="239"/>
    </row>
    <row r="16" spans="2:3" x14ac:dyDescent="0.4">
      <c r="B16" s="247"/>
      <c r="C16" s="240"/>
    </row>
    <row r="17" spans="2:3" x14ac:dyDescent="0.4">
      <c r="B17" s="246"/>
      <c r="C17" s="239"/>
    </row>
    <row r="18" spans="2:3" x14ac:dyDescent="0.4">
      <c r="B18" s="247"/>
      <c r="C18" s="240"/>
    </row>
    <row r="19" spans="2:3" x14ac:dyDescent="0.4">
      <c r="B19" s="246"/>
      <c r="C19" s="239"/>
    </row>
    <row r="20" spans="2:3" x14ac:dyDescent="0.4">
      <c r="B20" s="247"/>
      <c r="C20" s="240"/>
    </row>
    <row r="21" spans="2:3" x14ac:dyDescent="0.4">
      <c r="B21" s="246"/>
      <c r="C21" s="239"/>
    </row>
    <row r="22" spans="2:3" x14ac:dyDescent="0.4">
      <c r="B22" s="247"/>
      <c r="C22" s="240"/>
    </row>
    <row r="23" spans="2:3" x14ac:dyDescent="0.4">
      <c r="B23" s="246"/>
      <c r="C23" s="239"/>
    </row>
    <row r="24" spans="2:3" x14ac:dyDescent="0.4">
      <c r="B24" s="247"/>
      <c r="C24" s="240"/>
    </row>
    <row r="25" spans="2:3" x14ac:dyDescent="0.4">
      <c r="B25" s="246"/>
      <c r="C25" s="239"/>
    </row>
    <row r="26" spans="2:3" x14ac:dyDescent="0.4">
      <c r="B26" s="247"/>
      <c r="C26" s="240"/>
    </row>
    <row r="27" spans="2:3" x14ac:dyDescent="0.4">
      <c r="B27" s="246"/>
      <c r="C27" s="239"/>
    </row>
    <row r="28" spans="2:3" x14ac:dyDescent="0.4">
      <c r="B28" s="247"/>
      <c r="C28" s="240"/>
    </row>
    <row r="29" spans="2:3" x14ac:dyDescent="0.4">
      <c r="B29" s="246"/>
      <c r="C29" s="239"/>
    </row>
    <row r="30" spans="2:3" x14ac:dyDescent="0.4">
      <c r="B30" s="247"/>
      <c r="C30" s="240"/>
    </row>
    <row r="31" spans="2:3" x14ac:dyDescent="0.4">
      <c r="B31" s="246"/>
      <c r="C31" s="239"/>
    </row>
    <row r="32" spans="2:3" x14ac:dyDescent="0.4">
      <c r="B32" s="247"/>
      <c r="C32" s="240"/>
    </row>
    <row r="33" spans="2:3" x14ac:dyDescent="0.4">
      <c r="B33" s="246"/>
      <c r="C33" s="239"/>
    </row>
    <row r="34" spans="2:3" x14ac:dyDescent="0.4">
      <c r="B34" s="247"/>
      <c r="C34" s="240"/>
    </row>
    <row r="35" spans="2:3" x14ac:dyDescent="0.4">
      <c r="B35" s="246"/>
      <c r="C35" s="239"/>
    </row>
    <row r="36" spans="2:3" x14ac:dyDescent="0.4">
      <c r="B36" s="247"/>
      <c r="C36" s="240"/>
    </row>
    <row r="37" spans="2:3" x14ac:dyDescent="0.4">
      <c r="B37" s="246"/>
      <c r="C37" s="239"/>
    </row>
    <row r="38" spans="2:3" x14ac:dyDescent="0.4">
      <c r="B38" s="247"/>
      <c r="C38" s="240"/>
    </row>
    <row r="39" spans="2:3" x14ac:dyDescent="0.4">
      <c r="B39" s="246"/>
      <c r="C39" s="239"/>
    </row>
    <row r="40" spans="2:3" x14ac:dyDescent="0.4">
      <c r="B40" s="247"/>
      <c r="C40" s="240"/>
    </row>
    <row r="41" spans="2:3" x14ac:dyDescent="0.4">
      <c r="B41" s="246"/>
      <c r="C41" s="239"/>
    </row>
    <row r="42" spans="2:3" x14ac:dyDescent="0.4">
      <c r="B42" s="247"/>
      <c r="C42" s="240"/>
    </row>
    <row r="43" spans="2:3" x14ac:dyDescent="0.4">
      <c r="B43" s="246"/>
      <c r="C43" s="239"/>
    </row>
    <row r="44" spans="2:3" x14ac:dyDescent="0.4">
      <c r="B44" s="247"/>
      <c r="C44" s="240"/>
    </row>
    <row r="45" spans="2:3" x14ac:dyDescent="0.4">
      <c r="B45" s="246"/>
      <c r="C45" s="239"/>
    </row>
    <row r="46" spans="2:3" x14ac:dyDescent="0.4">
      <c r="B46" s="247"/>
      <c r="C46" s="240"/>
    </row>
    <row r="47" spans="2:3" x14ac:dyDescent="0.4">
      <c r="B47" s="246"/>
      <c r="C47" s="239"/>
    </row>
    <row r="48" spans="2:3" x14ac:dyDescent="0.4">
      <c r="B48" s="247"/>
      <c r="C48" s="240"/>
    </row>
    <row r="49" spans="2:3" x14ac:dyDescent="0.4">
      <c r="B49" s="246"/>
      <c r="C49" s="239"/>
    </row>
    <row r="50" spans="2:3" x14ac:dyDescent="0.4">
      <c r="B50" s="247"/>
      <c r="C50" s="240"/>
    </row>
    <row r="51" spans="2:3" x14ac:dyDescent="0.4">
      <c r="B51" s="246"/>
      <c r="C51" s="239"/>
    </row>
    <row r="52" spans="2:3" x14ac:dyDescent="0.4">
      <c r="B52" s="247"/>
      <c r="C52" s="240"/>
    </row>
    <row r="53" spans="2:3" x14ac:dyDescent="0.4">
      <c r="B53" s="246"/>
      <c r="C53" s="239"/>
    </row>
    <row r="54" spans="2:3" x14ac:dyDescent="0.4">
      <c r="B54" s="247"/>
      <c r="C54" s="240"/>
    </row>
    <row r="55" spans="2:3" x14ac:dyDescent="0.4">
      <c r="B55" s="246"/>
      <c r="C55" s="239"/>
    </row>
    <row r="56" spans="2:3" x14ac:dyDescent="0.4">
      <c r="B56" s="247"/>
      <c r="C56" s="240"/>
    </row>
    <row r="57" spans="2:3" x14ac:dyDescent="0.4">
      <c r="B57" s="246"/>
      <c r="C57" s="239"/>
    </row>
    <row r="58" spans="2:3" x14ac:dyDescent="0.4">
      <c r="B58" s="247"/>
      <c r="C58" s="240"/>
    </row>
    <row r="59" spans="2:3" x14ac:dyDescent="0.4">
      <c r="B59" s="246"/>
      <c r="C59" s="239"/>
    </row>
    <row r="60" spans="2:3" x14ac:dyDescent="0.4">
      <c r="B60" s="247"/>
      <c r="C60" s="240"/>
    </row>
    <row r="61" spans="2:3" x14ac:dyDescent="0.4">
      <c r="B61" s="246"/>
      <c r="C61" s="239"/>
    </row>
    <row r="62" spans="2:3" x14ac:dyDescent="0.4">
      <c r="B62" s="247"/>
      <c r="C62" s="240"/>
    </row>
    <row r="63" spans="2:3" x14ac:dyDescent="0.4">
      <c r="B63" s="246"/>
      <c r="C63" s="239"/>
    </row>
    <row r="64" spans="2:3" x14ac:dyDescent="0.4">
      <c r="B64" s="247"/>
      <c r="C64" s="240"/>
    </row>
    <row r="65" spans="2:3" x14ac:dyDescent="0.4">
      <c r="B65" s="246"/>
      <c r="C65" s="239"/>
    </row>
    <row r="66" spans="2:3" x14ac:dyDescent="0.4">
      <c r="B66" s="247"/>
      <c r="C66" s="240"/>
    </row>
    <row r="67" spans="2:3" x14ac:dyDescent="0.4">
      <c r="B67" s="246"/>
      <c r="C67" s="239"/>
    </row>
    <row r="68" spans="2:3" x14ac:dyDescent="0.4">
      <c r="B68" s="247"/>
      <c r="C68" s="240"/>
    </row>
    <row r="69" spans="2:3" x14ac:dyDescent="0.4">
      <c r="B69" s="246"/>
      <c r="C69" s="239"/>
    </row>
    <row r="70" spans="2:3" x14ac:dyDescent="0.4">
      <c r="B70" s="247"/>
      <c r="C70" s="240"/>
    </row>
    <row r="71" spans="2:3" x14ac:dyDescent="0.4">
      <c r="B71" s="246"/>
      <c r="C71" s="239"/>
    </row>
    <row r="72" spans="2:3" x14ac:dyDescent="0.4">
      <c r="B72" s="247"/>
      <c r="C72" s="240"/>
    </row>
    <row r="73" spans="2:3" x14ac:dyDescent="0.4">
      <c r="B73" s="246"/>
      <c r="C73" s="239"/>
    </row>
    <row r="74" spans="2:3" x14ac:dyDescent="0.4">
      <c r="B74" s="247"/>
      <c r="C74" s="240"/>
    </row>
    <row r="75" spans="2:3" x14ac:dyDescent="0.4">
      <c r="B75" s="246"/>
      <c r="C75" s="239"/>
    </row>
    <row r="76" spans="2:3" x14ac:dyDescent="0.4">
      <c r="B76" s="247"/>
      <c r="C76" s="240"/>
    </row>
    <row r="77" spans="2:3" x14ac:dyDescent="0.4">
      <c r="B77" s="246"/>
      <c r="C77" s="239"/>
    </row>
    <row r="78" spans="2:3" x14ac:dyDescent="0.4">
      <c r="B78" s="247"/>
      <c r="C78" s="240"/>
    </row>
    <row r="79" spans="2:3" x14ac:dyDescent="0.4">
      <c r="B79" s="246"/>
      <c r="C79" s="239"/>
    </row>
    <row r="80" spans="2:3" x14ac:dyDescent="0.4">
      <c r="B80" s="247"/>
      <c r="C80" s="240"/>
    </row>
    <row r="81" spans="2:3" x14ac:dyDescent="0.4">
      <c r="B81" s="246"/>
      <c r="C81" s="239"/>
    </row>
    <row r="82" spans="2:3" x14ac:dyDescent="0.4">
      <c r="B82" s="247"/>
      <c r="C82" s="240"/>
    </row>
    <row r="83" spans="2:3" x14ac:dyDescent="0.4">
      <c r="B83" s="246"/>
      <c r="C83" s="239"/>
    </row>
    <row r="84" spans="2:3" x14ac:dyDescent="0.4">
      <c r="B84" s="247"/>
      <c r="C84" s="240"/>
    </row>
    <row r="85" spans="2:3" x14ac:dyDescent="0.4">
      <c r="B85" s="246"/>
      <c r="C85" s="239"/>
    </row>
    <row r="86" spans="2:3" x14ac:dyDescent="0.4">
      <c r="B86" s="247"/>
      <c r="C86" s="240"/>
    </row>
    <row r="87" spans="2:3" x14ac:dyDescent="0.4">
      <c r="B87" s="246"/>
      <c r="C87" s="239"/>
    </row>
    <row r="88" spans="2:3" x14ac:dyDescent="0.4">
      <c r="B88" s="247"/>
      <c r="C88" s="240"/>
    </row>
    <row r="89" spans="2:3" x14ac:dyDescent="0.4">
      <c r="B89" s="246"/>
      <c r="C89" s="239"/>
    </row>
    <row r="90" spans="2:3" x14ac:dyDescent="0.4">
      <c r="B90" s="247"/>
      <c r="C90" s="240"/>
    </row>
    <row r="91" spans="2:3" x14ac:dyDescent="0.4">
      <c r="B91" s="246"/>
      <c r="C91" s="239"/>
    </row>
    <row r="92" spans="2:3" x14ac:dyDescent="0.4">
      <c r="B92" s="247"/>
      <c r="C92" s="240"/>
    </row>
    <row r="93" spans="2:3" x14ac:dyDescent="0.4">
      <c r="B93" s="246"/>
      <c r="C93" s="239"/>
    </row>
    <row r="94" spans="2:3" x14ac:dyDescent="0.4">
      <c r="B94" s="247"/>
      <c r="C94" s="240"/>
    </row>
    <row r="95" spans="2:3" x14ac:dyDescent="0.4">
      <c r="B95" s="246"/>
      <c r="C95" s="239"/>
    </row>
    <row r="96" spans="2:3" x14ac:dyDescent="0.4">
      <c r="B96" s="247"/>
      <c r="C96" s="240"/>
    </row>
    <row r="97" spans="2:3" x14ac:dyDescent="0.4">
      <c r="B97" s="246"/>
      <c r="C97" s="239"/>
    </row>
    <row r="98" spans="2:3" x14ac:dyDescent="0.4">
      <c r="B98" s="247"/>
      <c r="C98" s="240"/>
    </row>
    <row r="99" spans="2:3" x14ac:dyDescent="0.4">
      <c r="B99" s="246"/>
      <c r="C99" s="239"/>
    </row>
    <row r="100" spans="2:3" x14ac:dyDescent="0.4">
      <c r="B100" s="247"/>
      <c r="C100" s="240"/>
    </row>
    <row r="101" spans="2:3" x14ac:dyDescent="0.4">
      <c r="B101" s="246"/>
      <c r="C101" s="239"/>
    </row>
    <row r="102" spans="2:3" x14ac:dyDescent="0.4">
      <c r="B102" s="247"/>
      <c r="C102" s="240"/>
    </row>
    <row r="103" spans="2:3" x14ac:dyDescent="0.4">
      <c r="B103" s="246"/>
      <c r="C103" s="239"/>
    </row>
    <row r="104" spans="2:3" x14ac:dyDescent="0.4">
      <c r="B104" s="247"/>
      <c r="C104" s="240"/>
    </row>
    <row r="105" spans="2:3" x14ac:dyDescent="0.4">
      <c r="B105" s="246"/>
      <c r="C105" s="239"/>
    </row>
    <row r="106" spans="2:3" x14ac:dyDescent="0.4">
      <c r="B106" s="247"/>
      <c r="C106" s="240"/>
    </row>
    <row r="107" spans="2:3" x14ac:dyDescent="0.4">
      <c r="B107" s="246"/>
      <c r="C107" s="239"/>
    </row>
    <row r="108" spans="2:3" x14ac:dyDescent="0.4">
      <c r="B108" s="247"/>
      <c r="C108" s="240"/>
    </row>
    <row r="109" spans="2:3" x14ac:dyDescent="0.4">
      <c r="B109" s="246"/>
      <c r="C109" s="239"/>
    </row>
    <row r="110" spans="2:3" x14ac:dyDescent="0.4">
      <c r="B110" s="247"/>
      <c r="C110" s="240"/>
    </row>
    <row r="111" spans="2:3" x14ac:dyDescent="0.4">
      <c r="B111" s="246"/>
      <c r="C111" s="239"/>
    </row>
    <row r="112" spans="2:3" x14ac:dyDescent="0.4">
      <c r="B112" s="247"/>
      <c r="C112" s="240"/>
    </row>
    <row r="113" spans="2:3" x14ac:dyDescent="0.4">
      <c r="B113" s="246"/>
      <c r="C113" s="239"/>
    </row>
    <row r="114" spans="2:3" x14ac:dyDescent="0.4">
      <c r="B114" s="247"/>
      <c r="C114" s="240"/>
    </row>
    <row r="115" spans="2:3" x14ac:dyDescent="0.4">
      <c r="B115" s="246"/>
      <c r="C115" s="239"/>
    </row>
    <row r="116" spans="2:3" x14ac:dyDescent="0.4">
      <c r="B116" s="247"/>
      <c r="C116" s="240"/>
    </row>
    <row r="117" spans="2:3" x14ac:dyDescent="0.4">
      <c r="B117" s="246"/>
      <c r="C117" s="239"/>
    </row>
    <row r="118" spans="2:3" x14ac:dyDescent="0.4">
      <c r="B118" s="247"/>
      <c r="C118" s="240"/>
    </row>
    <row r="119" spans="2:3" x14ac:dyDescent="0.4">
      <c r="B119" s="246"/>
      <c r="C119" s="239"/>
    </row>
    <row r="120" spans="2:3" x14ac:dyDescent="0.4">
      <c r="B120" s="247"/>
      <c r="C120" s="240"/>
    </row>
    <row r="121" spans="2:3" x14ac:dyDescent="0.4">
      <c r="B121" s="246"/>
      <c r="C121" s="239"/>
    </row>
    <row r="122" spans="2:3" x14ac:dyDescent="0.4">
      <c r="B122" s="247"/>
      <c r="C122" s="240"/>
    </row>
    <row r="123" spans="2:3" x14ac:dyDescent="0.4">
      <c r="B123" s="246"/>
      <c r="C123" s="239"/>
    </row>
    <row r="124" spans="2:3" x14ac:dyDescent="0.4">
      <c r="B124" s="247"/>
      <c r="C124" s="240"/>
    </row>
    <row r="125" spans="2:3" x14ac:dyDescent="0.4">
      <c r="B125" s="246"/>
      <c r="C125" s="239"/>
    </row>
    <row r="126" spans="2:3" x14ac:dyDescent="0.4">
      <c r="B126" s="247"/>
      <c r="C126" s="240"/>
    </row>
    <row r="127" spans="2:3" x14ac:dyDescent="0.4">
      <c r="B127" s="246"/>
      <c r="C127" s="239"/>
    </row>
    <row r="128" spans="2:3" x14ac:dyDescent="0.4">
      <c r="B128" s="247"/>
      <c r="C128" s="240"/>
    </row>
    <row r="129" spans="2:3" x14ac:dyDescent="0.4">
      <c r="B129" s="246"/>
      <c r="C129" s="239"/>
    </row>
    <row r="130" spans="2:3" x14ac:dyDescent="0.4">
      <c r="B130" s="247"/>
      <c r="C130" s="240"/>
    </row>
    <row r="131" spans="2:3" x14ac:dyDescent="0.4">
      <c r="B131" s="246"/>
      <c r="C131" s="239"/>
    </row>
    <row r="132" spans="2:3" x14ac:dyDescent="0.4">
      <c r="B132" s="247"/>
      <c r="C132" s="240"/>
    </row>
    <row r="133" spans="2:3" x14ac:dyDescent="0.4">
      <c r="B133" s="246"/>
      <c r="C133" s="239"/>
    </row>
    <row r="134" spans="2:3" x14ac:dyDescent="0.4">
      <c r="B134" s="247"/>
      <c r="C134" s="240"/>
    </row>
    <row r="135" spans="2:3" x14ac:dyDescent="0.4">
      <c r="B135" s="246"/>
      <c r="C135" s="239"/>
    </row>
    <row r="136" spans="2:3" x14ac:dyDescent="0.4">
      <c r="B136" s="247"/>
      <c r="C136" s="240"/>
    </row>
    <row r="137" spans="2:3" x14ac:dyDescent="0.4">
      <c r="B137" s="246"/>
      <c r="C137" s="239"/>
    </row>
    <row r="138" spans="2:3" x14ac:dyDescent="0.4">
      <c r="B138" s="247"/>
      <c r="C138" s="240"/>
    </row>
    <row r="139" spans="2:3" x14ac:dyDescent="0.4">
      <c r="B139" s="246"/>
      <c r="C139" s="239"/>
    </row>
    <row r="140" spans="2:3" x14ac:dyDescent="0.4">
      <c r="B140" s="247"/>
      <c r="C140" s="240"/>
    </row>
    <row r="141" spans="2:3" x14ac:dyDescent="0.4">
      <c r="B141" s="246"/>
      <c r="C141" s="239"/>
    </row>
    <row r="142" spans="2:3" x14ac:dyDescent="0.4">
      <c r="B142" s="247"/>
      <c r="C142" s="240"/>
    </row>
    <row r="143" spans="2:3" x14ac:dyDescent="0.4">
      <c r="B143" s="246"/>
      <c r="C143" s="239"/>
    </row>
    <row r="144" spans="2:3" x14ac:dyDescent="0.4">
      <c r="B144" s="247"/>
      <c r="C144" s="240"/>
    </row>
    <row r="145" spans="2:3" x14ac:dyDescent="0.4">
      <c r="B145" s="246"/>
      <c r="C145" s="239"/>
    </row>
    <row r="146" spans="2:3" x14ac:dyDescent="0.4">
      <c r="B146" s="247"/>
      <c r="C146" s="240"/>
    </row>
    <row r="147" spans="2:3" x14ac:dyDescent="0.4">
      <c r="B147" s="246"/>
      <c r="C147" s="239"/>
    </row>
    <row r="148" spans="2:3" x14ac:dyDescent="0.4">
      <c r="B148" s="247"/>
      <c r="C148" s="240"/>
    </row>
    <row r="149" spans="2:3" x14ac:dyDescent="0.4">
      <c r="B149" s="246"/>
      <c r="C149" s="239"/>
    </row>
    <row r="150" spans="2:3" x14ac:dyDescent="0.4">
      <c r="B150" s="247"/>
      <c r="C150" s="240"/>
    </row>
    <row r="151" spans="2:3" x14ac:dyDescent="0.4">
      <c r="B151" s="246"/>
      <c r="C151" s="239"/>
    </row>
    <row r="152" spans="2:3" x14ac:dyDescent="0.4">
      <c r="B152" s="247"/>
      <c r="C152" s="240"/>
    </row>
    <row r="153" spans="2:3" x14ac:dyDescent="0.4">
      <c r="B153" s="246"/>
      <c r="C153" s="239"/>
    </row>
    <row r="154" spans="2:3" x14ac:dyDescent="0.4">
      <c r="B154" s="247"/>
      <c r="C154" s="240"/>
    </row>
    <row r="155" spans="2:3" x14ac:dyDescent="0.4">
      <c r="B155" s="246"/>
      <c r="C155" s="239"/>
    </row>
    <row r="156" spans="2:3" x14ac:dyDescent="0.4">
      <c r="B156" s="247"/>
      <c r="C156" s="240"/>
    </row>
    <row r="157" spans="2:3" x14ac:dyDescent="0.4">
      <c r="B157" s="246"/>
      <c r="C157" s="239"/>
    </row>
    <row r="158" spans="2:3" x14ac:dyDescent="0.4">
      <c r="B158" s="247"/>
      <c r="C158" s="240"/>
    </row>
    <row r="159" spans="2:3" x14ac:dyDescent="0.4">
      <c r="B159" s="246"/>
      <c r="C159" s="239"/>
    </row>
    <row r="160" spans="2:3" x14ac:dyDescent="0.4">
      <c r="B160" s="247"/>
      <c r="C160" s="240"/>
    </row>
    <row r="161" spans="2:3" x14ac:dyDescent="0.4">
      <c r="B161" s="246"/>
      <c r="C161" s="239"/>
    </row>
    <row r="162" spans="2:3" x14ac:dyDescent="0.4">
      <c r="B162" s="247"/>
      <c r="C162" s="240"/>
    </row>
    <row r="163" spans="2:3" x14ac:dyDescent="0.4">
      <c r="B163" s="246"/>
      <c r="C163" s="239"/>
    </row>
    <row r="164" spans="2:3" x14ac:dyDescent="0.4">
      <c r="B164" s="247"/>
      <c r="C164" s="240"/>
    </row>
    <row r="165" spans="2:3" x14ac:dyDescent="0.4">
      <c r="B165" s="246"/>
      <c r="C165" s="239"/>
    </row>
    <row r="166" spans="2:3" x14ac:dyDescent="0.4">
      <c r="B166" s="247"/>
      <c r="C166" s="240"/>
    </row>
    <row r="167" spans="2:3" x14ac:dyDescent="0.4">
      <c r="B167" s="246"/>
      <c r="C167" s="239"/>
    </row>
    <row r="168" spans="2:3" x14ac:dyDescent="0.4">
      <c r="B168" s="247"/>
      <c r="C168" s="240"/>
    </row>
    <row r="169" spans="2:3" x14ac:dyDescent="0.4">
      <c r="B169" s="246"/>
      <c r="C169" s="239"/>
    </row>
    <row r="170" spans="2:3" x14ac:dyDescent="0.4">
      <c r="B170" s="247"/>
      <c r="C170" s="240"/>
    </row>
    <row r="171" spans="2:3" x14ac:dyDescent="0.4">
      <c r="B171" s="246"/>
      <c r="C171" s="239"/>
    </row>
    <row r="172" spans="2:3" x14ac:dyDescent="0.4">
      <c r="B172" s="247"/>
      <c r="C172" s="240"/>
    </row>
    <row r="173" spans="2:3" x14ac:dyDescent="0.4">
      <c r="B173" s="246"/>
      <c r="C173" s="239"/>
    </row>
    <row r="174" spans="2:3" x14ac:dyDescent="0.4">
      <c r="B174" s="247"/>
      <c r="C174" s="240"/>
    </row>
    <row r="175" spans="2:3" x14ac:dyDescent="0.4">
      <c r="B175" s="246"/>
      <c r="C175" s="239"/>
    </row>
    <row r="176" spans="2:3" x14ac:dyDescent="0.4">
      <c r="B176" s="247"/>
      <c r="C176" s="240"/>
    </row>
    <row r="177" spans="2:3" x14ac:dyDescent="0.4">
      <c r="B177" s="246"/>
      <c r="C177" s="239"/>
    </row>
    <row r="178" spans="2:3" x14ac:dyDescent="0.4">
      <c r="B178" s="247"/>
      <c r="C178" s="240"/>
    </row>
    <row r="179" spans="2:3" x14ac:dyDescent="0.4">
      <c r="B179" s="246"/>
      <c r="C179" s="239"/>
    </row>
    <row r="180" spans="2:3" x14ac:dyDescent="0.4">
      <c r="B180" s="247"/>
      <c r="C180" s="240"/>
    </row>
    <row r="181" spans="2:3" x14ac:dyDescent="0.4">
      <c r="B181" s="246"/>
      <c r="C181" s="239"/>
    </row>
    <row r="182" spans="2:3" x14ac:dyDescent="0.4">
      <c r="B182" s="247"/>
      <c r="C182" s="240"/>
    </row>
    <row r="183" spans="2:3" x14ac:dyDescent="0.4">
      <c r="B183" s="246"/>
      <c r="C183" s="239"/>
    </row>
    <row r="184" spans="2:3" x14ac:dyDescent="0.4">
      <c r="B184" s="247"/>
      <c r="C184" s="240"/>
    </row>
    <row r="185" spans="2:3" x14ac:dyDescent="0.4">
      <c r="B185" s="246"/>
      <c r="C185" s="239"/>
    </row>
    <row r="186" spans="2:3" x14ac:dyDescent="0.4">
      <c r="B186" s="247"/>
      <c r="C186" s="240"/>
    </row>
    <row r="187" spans="2:3" x14ac:dyDescent="0.4">
      <c r="B187" s="246"/>
      <c r="C187" s="239"/>
    </row>
    <row r="188" spans="2:3" x14ac:dyDescent="0.4">
      <c r="B188" s="247"/>
      <c r="C188" s="240"/>
    </row>
    <row r="189" spans="2:3" x14ac:dyDescent="0.4">
      <c r="B189" s="246"/>
      <c r="C189" s="239"/>
    </row>
    <row r="190" spans="2:3" x14ac:dyDescent="0.4">
      <c r="B190" s="247"/>
      <c r="C190" s="240"/>
    </row>
    <row r="191" spans="2:3" x14ac:dyDescent="0.4">
      <c r="B191" s="246"/>
      <c r="C191" s="239"/>
    </row>
    <row r="192" spans="2:3" x14ac:dyDescent="0.4">
      <c r="B192" s="247"/>
      <c r="C192" s="240"/>
    </row>
    <row r="193" spans="2:3" x14ac:dyDescent="0.4">
      <c r="B193" s="246"/>
      <c r="C193" s="239"/>
    </row>
    <row r="194" spans="2:3" x14ac:dyDescent="0.4">
      <c r="B194" s="247"/>
      <c r="C194" s="240"/>
    </row>
    <row r="195" spans="2:3" x14ac:dyDescent="0.4">
      <c r="B195" s="246"/>
      <c r="C195" s="239"/>
    </row>
    <row r="196" spans="2:3" x14ac:dyDescent="0.4">
      <c r="B196" s="247"/>
      <c r="C196" s="240"/>
    </row>
    <row r="197" spans="2:3" x14ac:dyDescent="0.4">
      <c r="B197" s="246"/>
      <c r="C197" s="239"/>
    </row>
    <row r="198" spans="2:3" x14ac:dyDescent="0.4">
      <c r="B198" s="247"/>
      <c r="C198" s="240"/>
    </row>
    <row r="199" spans="2:3" x14ac:dyDescent="0.4">
      <c r="B199" s="246"/>
      <c r="C199" s="239"/>
    </row>
    <row r="200" spans="2:3" x14ac:dyDescent="0.4">
      <c r="B200" s="247"/>
      <c r="C200" s="240"/>
    </row>
    <row r="201" spans="2:3" x14ac:dyDescent="0.4">
      <c r="B201" s="246"/>
      <c r="C201" s="239"/>
    </row>
    <row r="202" spans="2:3" x14ac:dyDescent="0.4">
      <c r="B202" s="247"/>
      <c r="C202" s="240"/>
    </row>
    <row r="203" spans="2:3" x14ac:dyDescent="0.4">
      <c r="B203" s="246"/>
      <c r="C203" s="239"/>
    </row>
    <row r="204" spans="2:3" x14ac:dyDescent="0.4">
      <c r="B204" s="247"/>
      <c r="C204" s="240"/>
    </row>
    <row r="205" spans="2:3" x14ac:dyDescent="0.4">
      <c r="B205" s="246"/>
      <c r="C205" s="239"/>
    </row>
    <row r="206" spans="2:3" x14ac:dyDescent="0.4">
      <c r="B206" s="247"/>
      <c r="C206" s="240"/>
    </row>
    <row r="207" spans="2:3" x14ac:dyDescent="0.4">
      <c r="B207" s="246"/>
      <c r="C207" s="239"/>
    </row>
    <row r="208" spans="2:3" x14ac:dyDescent="0.4">
      <c r="B208" s="247"/>
      <c r="C208" s="240"/>
    </row>
    <row r="209" spans="2:3" x14ac:dyDescent="0.4">
      <c r="B209" s="246"/>
      <c r="C209" s="239"/>
    </row>
    <row r="210" spans="2:3" x14ac:dyDescent="0.4">
      <c r="B210" s="247"/>
      <c r="C210" s="240"/>
    </row>
    <row r="211" spans="2:3" x14ac:dyDescent="0.4">
      <c r="B211" s="246"/>
      <c r="C211" s="239"/>
    </row>
    <row r="212" spans="2:3" x14ac:dyDescent="0.4">
      <c r="B212" s="247"/>
      <c r="C212" s="240"/>
    </row>
    <row r="213" spans="2:3" x14ac:dyDescent="0.4">
      <c r="B213" s="246"/>
      <c r="C213" s="239"/>
    </row>
    <row r="214" spans="2:3" x14ac:dyDescent="0.4">
      <c r="B214" s="247"/>
      <c r="C214" s="240"/>
    </row>
    <row r="215" spans="2:3" x14ac:dyDescent="0.4">
      <c r="B215" s="246"/>
      <c r="C215" s="239"/>
    </row>
    <row r="216" spans="2:3" x14ac:dyDescent="0.4">
      <c r="B216" s="247"/>
      <c r="C216" s="240"/>
    </row>
    <row r="217" spans="2:3" x14ac:dyDescent="0.4">
      <c r="B217" s="246"/>
      <c r="C217" s="239"/>
    </row>
    <row r="218" spans="2:3" x14ac:dyDescent="0.4">
      <c r="B218" s="247"/>
      <c r="C218" s="240"/>
    </row>
    <row r="219" spans="2:3" x14ac:dyDescent="0.4">
      <c r="B219" s="246"/>
      <c r="C219" s="239"/>
    </row>
    <row r="220" spans="2:3" x14ac:dyDescent="0.4">
      <c r="B220" s="247"/>
      <c r="C220" s="240"/>
    </row>
    <row r="221" spans="2:3" x14ac:dyDescent="0.4">
      <c r="B221" s="246"/>
      <c r="C221" s="239"/>
    </row>
    <row r="222" spans="2:3" x14ac:dyDescent="0.4">
      <c r="B222" s="247"/>
      <c r="C222" s="240"/>
    </row>
    <row r="223" spans="2:3" x14ac:dyDescent="0.4">
      <c r="B223" s="246"/>
      <c r="C223" s="239"/>
    </row>
    <row r="224" spans="2:3" x14ac:dyDescent="0.4">
      <c r="B224" s="247"/>
      <c r="C224" s="240"/>
    </row>
    <row r="225" spans="2:3" x14ac:dyDescent="0.4">
      <c r="B225" s="246"/>
      <c r="C225" s="239"/>
    </row>
    <row r="226" spans="2:3" x14ac:dyDescent="0.4">
      <c r="B226" s="247"/>
      <c r="C226" s="240"/>
    </row>
    <row r="227" spans="2:3" x14ac:dyDescent="0.4">
      <c r="B227" s="246"/>
      <c r="C227" s="239"/>
    </row>
    <row r="228" spans="2:3" x14ac:dyDescent="0.4">
      <c r="B228" s="247"/>
      <c r="C228" s="240"/>
    </row>
    <row r="229" spans="2:3" x14ac:dyDescent="0.4">
      <c r="B229" s="246"/>
      <c r="C229" s="239"/>
    </row>
    <row r="230" spans="2:3" x14ac:dyDescent="0.4">
      <c r="B230" s="247"/>
      <c r="C230" s="240"/>
    </row>
    <row r="231" spans="2:3" x14ac:dyDescent="0.4">
      <c r="B231" s="246"/>
      <c r="C231" s="239"/>
    </row>
    <row r="232" spans="2:3" x14ac:dyDescent="0.4">
      <c r="B232" s="247"/>
      <c r="C232" s="240"/>
    </row>
    <row r="233" spans="2:3" x14ac:dyDescent="0.4">
      <c r="B233" s="246"/>
      <c r="C233" s="239"/>
    </row>
    <row r="234" spans="2:3" x14ac:dyDescent="0.4">
      <c r="B234" s="247"/>
      <c r="C234" s="240"/>
    </row>
    <row r="235" spans="2:3" x14ac:dyDescent="0.4">
      <c r="B235" s="246"/>
      <c r="C235" s="239"/>
    </row>
    <row r="236" spans="2:3" x14ac:dyDescent="0.4">
      <c r="B236" s="247"/>
      <c r="C236" s="240"/>
    </row>
    <row r="237" spans="2:3" x14ac:dyDescent="0.4">
      <c r="B237" s="246"/>
      <c r="C237" s="239"/>
    </row>
    <row r="238" spans="2:3" x14ac:dyDescent="0.4">
      <c r="B238" s="247"/>
      <c r="C238" s="240"/>
    </row>
    <row r="239" spans="2:3" x14ac:dyDescent="0.4">
      <c r="B239" s="246"/>
      <c r="C239" s="239"/>
    </row>
    <row r="240" spans="2:3" x14ac:dyDescent="0.4">
      <c r="B240" s="247"/>
      <c r="C240" s="240"/>
    </row>
    <row r="241" spans="2:3" x14ac:dyDescent="0.4">
      <c r="B241" s="246"/>
      <c r="C241" s="239"/>
    </row>
    <row r="242" spans="2:3" x14ac:dyDescent="0.4">
      <c r="B242" s="247"/>
      <c r="C242" s="240"/>
    </row>
    <row r="243" spans="2:3" x14ac:dyDescent="0.4">
      <c r="B243" s="246"/>
      <c r="C243" s="239"/>
    </row>
    <row r="244" spans="2:3" x14ac:dyDescent="0.4">
      <c r="B244" s="247"/>
      <c r="C244" s="240"/>
    </row>
    <row r="245" spans="2:3" x14ac:dyDescent="0.4">
      <c r="B245" s="246"/>
      <c r="C245" s="239"/>
    </row>
    <row r="246" spans="2:3" x14ac:dyDescent="0.4">
      <c r="B246" s="247"/>
      <c r="C246" s="240"/>
    </row>
    <row r="247" spans="2:3" x14ac:dyDescent="0.4">
      <c r="B247" s="246"/>
      <c r="C247" s="239"/>
    </row>
    <row r="248" spans="2:3" x14ac:dyDescent="0.4">
      <c r="B248" s="247"/>
      <c r="C248" s="240"/>
    </row>
    <row r="249" spans="2:3" x14ac:dyDescent="0.4">
      <c r="B249" s="246"/>
      <c r="C249" s="239"/>
    </row>
    <row r="250" spans="2:3" x14ac:dyDescent="0.4">
      <c r="B250" s="247"/>
      <c r="C250" s="240"/>
    </row>
    <row r="251" spans="2:3" x14ac:dyDescent="0.4">
      <c r="B251" s="246"/>
      <c r="C251" s="239"/>
    </row>
    <row r="252" spans="2:3" x14ac:dyDescent="0.4">
      <c r="B252" s="247"/>
      <c r="C252" s="240"/>
    </row>
    <row r="253" spans="2:3" x14ac:dyDescent="0.4">
      <c r="B253" s="246"/>
      <c r="C253" s="239"/>
    </row>
    <row r="254" spans="2:3" x14ac:dyDescent="0.4">
      <c r="B254" s="247"/>
      <c r="C254" s="240"/>
    </row>
    <row r="255" spans="2:3" x14ac:dyDescent="0.4">
      <c r="B255" s="246"/>
      <c r="C255" s="239"/>
    </row>
    <row r="256" spans="2:3" x14ac:dyDescent="0.4">
      <c r="B256" s="247"/>
      <c r="C256" s="240"/>
    </row>
    <row r="257" spans="2:3" x14ac:dyDescent="0.4">
      <c r="B257" s="246"/>
      <c r="C257" s="239"/>
    </row>
    <row r="258" spans="2:3" x14ac:dyDescent="0.4">
      <c r="B258" s="247"/>
      <c r="C258" s="240"/>
    </row>
    <row r="259" spans="2:3" x14ac:dyDescent="0.4">
      <c r="B259" s="246"/>
      <c r="C259" s="239"/>
    </row>
    <row r="260" spans="2:3" x14ac:dyDescent="0.4">
      <c r="B260" s="247"/>
      <c r="C260" s="240"/>
    </row>
    <row r="261" spans="2:3" x14ac:dyDescent="0.4">
      <c r="B261" s="246"/>
      <c r="C261" s="239"/>
    </row>
    <row r="262" spans="2:3" x14ac:dyDescent="0.4">
      <c r="B262" s="247"/>
      <c r="C262" s="240"/>
    </row>
    <row r="263" spans="2:3" x14ac:dyDescent="0.4">
      <c r="B263" s="246"/>
      <c r="C263" s="239"/>
    </row>
    <row r="264" spans="2:3" x14ac:dyDescent="0.4">
      <c r="B264" s="247"/>
      <c r="C264" s="240"/>
    </row>
    <row r="265" spans="2:3" x14ac:dyDescent="0.4">
      <c r="B265" s="246"/>
      <c r="C265" s="239"/>
    </row>
    <row r="266" spans="2:3" x14ac:dyDescent="0.4">
      <c r="B266" s="247"/>
      <c r="C266" s="240"/>
    </row>
    <row r="267" spans="2:3" x14ac:dyDescent="0.4">
      <c r="B267" s="246"/>
      <c r="C267" s="239"/>
    </row>
    <row r="268" spans="2:3" x14ac:dyDescent="0.4">
      <c r="B268" s="247"/>
      <c r="C268" s="240"/>
    </row>
    <row r="269" spans="2:3" x14ac:dyDescent="0.4">
      <c r="B269" s="246"/>
      <c r="C269" s="239"/>
    </row>
    <row r="270" spans="2:3" x14ac:dyDescent="0.4">
      <c r="B270" s="247"/>
      <c r="C270" s="240"/>
    </row>
    <row r="271" spans="2:3" x14ac:dyDescent="0.4">
      <c r="B271" s="246"/>
      <c r="C271" s="239"/>
    </row>
    <row r="272" spans="2:3" x14ac:dyDescent="0.4">
      <c r="B272" s="247"/>
      <c r="C272" s="240"/>
    </row>
    <row r="273" spans="2:3" x14ac:dyDescent="0.4">
      <c r="B273" s="246"/>
      <c r="C273" s="239"/>
    </row>
    <row r="274" spans="2:3" x14ac:dyDescent="0.4">
      <c r="B274" s="247"/>
      <c r="C274" s="240"/>
    </row>
    <row r="275" spans="2:3" x14ac:dyDescent="0.4">
      <c r="B275" s="246"/>
      <c r="C275" s="239"/>
    </row>
    <row r="276" spans="2:3" x14ac:dyDescent="0.4">
      <c r="B276" s="247"/>
      <c r="C276" s="240"/>
    </row>
    <row r="277" spans="2:3" x14ac:dyDescent="0.4">
      <c r="B277" s="246"/>
      <c r="C277" s="239"/>
    </row>
    <row r="278" spans="2:3" x14ac:dyDescent="0.4">
      <c r="B278" s="247"/>
      <c r="C278" s="240"/>
    </row>
    <row r="279" spans="2:3" x14ac:dyDescent="0.4">
      <c r="B279" s="246"/>
      <c r="C279" s="239"/>
    </row>
    <row r="280" spans="2:3" x14ac:dyDescent="0.4">
      <c r="B280" s="247"/>
      <c r="C280" s="240"/>
    </row>
    <row r="281" spans="2:3" x14ac:dyDescent="0.4">
      <c r="B281" s="246"/>
      <c r="C281" s="239"/>
    </row>
    <row r="282" spans="2:3" x14ac:dyDescent="0.4">
      <c r="B282" s="247"/>
      <c r="C282" s="240"/>
    </row>
    <row r="283" spans="2:3" x14ac:dyDescent="0.4">
      <c r="B283" s="246"/>
      <c r="C283" s="239"/>
    </row>
    <row r="284" spans="2:3" x14ac:dyDescent="0.4">
      <c r="B284" s="247"/>
      <c r="C284" s="240"/>
    </row>
    <row r="285" spans="2:3" x14ac:dyDescent="0.4">
      <c r="B285" s="246"/>
      <c r="C285" s="239"/>
    </row>
    <row r="286" spans="2:3" x14ac:dyDescent="0.4">
      <c r="B286" s="247"/>
      <c r="C286" s="240"/>
    </row>
    <row r="287" spans="2:3" x14ac:dyDescent="0.4">
      <c r="B287" s="246"/>
      <c r="C287" s="239"/>
    </row>
    <row r="288" spans="2:3" x14ac:dyDescent="0.4">
      <c r="B288" s="247"/>
      <c r="C288" s="240"/>
    </row>
    <row r="289" spans="2:3" x14ac:dyDescent="0.4">
      <c r="B289" s="246"/>
      <c r="C289" s="239"/>
    </row>
    <row r="290" spans="2:3" x14ac:dyDescent="0.4">
      <c r="B290" s="247"/>
      <c r="C290" s="240"/>
    </row>
    <row r="291" spans="2:3" x14ac:dyDescent="0.4">
      <c r="B291" s="246"/>
      <c r="C291" s="239"/>
    </row>
    <row r="292" spans="2:3" x14ac:dyDescent="0.4">
      <c r="B292" s="247"/>
      <c r="C292" s="240"/>
    </row>
    <row r="293" spans="2:3" x14ac:dyDescent="0.4">
      <c r="B293" s="246"/>
      <c r="C293" s="239"/>
    </row>
    <row r="294" spans="2:3" x14ac:dyDescent="0.4">
      <c r="B294" s="247"/>
      <c r="C294" s="240"/>
    </row>
    <row r="295" spans="2:3" x14ac:dyDescent="0.4">
      <c r="B295" s="246"/>
      <c r="C295" s="239"/>
    </row>
    <row r="296" spans="2:3" x14ac:dyDescent="0.4">
      <c r="B296" s="247"/>
      <c r="C296" s="240"/>
    </row>
    <row r="297" spans="2:3" x14ac:dyDescent="0.4">
      <c r="B297" s="246"/>
      <c r="C297" s="239"/>
    </row>
    <row r="298" spans="2:3" x14ac:dyDescent="0.4">
      <c r="B298" s="247"/>
      <c r="C298" s="240"/>
    </row>
    <row r="299" spans="2:3" x14ac:dyDescent="0.4">
      <c r="B299" s="246"/>
      <c r="C299" s="239"/>
    </row>
    <row r="300" spans="2:3" x14ac:dyDescent="0.4">
      <c r="B300" s="247"/>
      <c r="C300" s="240"/>
    </row>
    <row r="301" spans="2:3" x14ac:dyDescent="0.4">
      <c r="B301" s="246"/>
      <c r="C301" s="239"/>
    </row>
    <row r="302" spans="2:3" x14ac:dyDescent="0.4">
      <c r="B302" s="247"/>
      <c r="C302" s="240"/>
    </row>
    <row r="303" spans="2:3" x14ac:dyDescent="0.4">
      <c r="B303" s="246"/>
      <c r="C303" s="239"/>
    </row>
    <row r="304" spans="2:3" x14ac:dyDescent="0.4">
      <c r="B304" s="247"/>
      <c r="C304" s="240"/>
    </row>
    <row r="305" spans="2:3" x14ac:dyDescent="0.4">
      <c r="B305" s="246"/>
      <c r="C305" s="239"/>
    </row>
    <row r="306" spans="2:3" x14ac:dyDescent="0.4">
      <c r="B306" s="247"/>
      <c r="C306" s="240"/>
    </row>
    <row r="307" spans="2:3" x14ac:dyDescent="0.4">
      <c r="B307" s="246"/>
      <c r="C307" s="239"/>
    </row>
    <row r="308" spans="2:3" x14ac:dyDescent="0.4">
      <c r="B308" s="247"/>
      <c r="C308" s="240"/>
    </row>
    <row r="309" spans="2:3" x14ac:dyDescent="0.4">
      <c r="B309" s="246"/>
      <c r="C309" s="239"/>
    </row>
    <row r="310" spans="2:3" x14ac:dyDescent="0.4">
      <c r="B310" s="247"/>
      <c r="C310" s="240"/>
    </row>
    <row r="311" spans="2:3" x14ac:dyDescent="0.4">
      <c r="B311" s="246"/>
      <c r="C311" s="239"/>
    </row>
    <row r="312" spans="2:3" x14ac:dyDescent="0.4">
      <c r="B312" s="247"/>
      <c r="C312" s="240"/>
    </row>
    <row r="313" spans="2:3" x14ac:dyDescent="0.4">
      <c r="B313" s="246"/>
      <c r="C313" s="239"/>
    </row>
    <row r="314" spans="2:3" x14ac:dyDescent="0.4">
      <c r="B314" s="247"/>
      <c r="C314" s="240"/>
    </row>
    <row r="315" spans="2:3" x14ac:dyDescent="0.4">
      <c r="B315" s="246"/>
      <c r="C315" s="239"/>
    </row>
    <row r="316" spans="2:3" x14ac:dyDescent="0.4">
      <c r="B316" s="247"/>
      <c r="C316" s="240"/>
    </row>
    <row r="317" spans="2:3" x14ac:dyDescent="0.4">
      <c r="B317" s="246"/>
      <c r="C317" s="239"/>
    </row>
    <row r="318" spans="2:3" x14ac:dyDescent="0.4">
      <c r="B318" s="247"/>
      <c r="C318" s="240"/>
    </row>
    <row r="319" spans="2:3" x14ac:dyDescent="0.4">
      <c r="B319" s="246"/>
      <c r="C319" s="239"/>
    </row>
    <row r="320" spans="2:3" x14ac:dyDescent="0.4">
      <c r="B320" s="247"/>
      <c r="C320" s="240"/>
    </row>
    <row r="321" spans="2:3" x14ac:dyDescent="0.4">
      <c r="B321" s="246"/>
      <c r="C321" s="239"/>
    </row>
    <row r="322" spans="2:3" x14ac:dyDescent="0.4">
      <c r="B322" s="247"/>
      <c r="C322" s="240"/>
    </row>
    <row r="323" spans="2:3" x14ac:dyDescent="0.4">
      <c r="B323" s="246"/>
      <c r="C323" s="239"/>
    </row>
    <row r="324" spans="2:3" x14ac:dyDescent="0.4">
      <c r="B324" s="247"/>
      <c r="C324" s="240"/>
    </row>
    <row r="325" spans="2:3" x14ac:dyDescent="0.4">
      <c r="B325" s="246"/>
      <c r="C325" s="239"/>
    </row>
    <row r="326" spans="2:3" x14ac:dyDescent="0.4">
      <c r="B326" s="247"/>
      <c r="C326" s="240"/>
    </row>
    <row r="327" spans="2:3" x14ac:dyDescent="0.4">
      <c r="B327" s="246"/>
      <c r="C327" s="239"/>
    </row>
    <row r="328" spans="2:3" x14ac:dyDescent="0.4">
      <c r="B328" s="247"/>
      <c r="C328" s="240"/>
    </row>
    <row r="329" spans="2:3" x14ac:dyDescent="0.4">
      <c r="B329" s="246"/>
      <c r="C329" s="239"/>
    </row>
    <row r="330" spans="2:3" x14ac:dyDescent="0.4">
      <c r="B330" s="247"/>
      <c r="C330" s="240"/>
    </row>
    <row r="331" spans="2:3" x14ac:dyDescent="0.4">
      <c r="B331" s="246"/>
      <c r="C331" s="239"/>
    </row>
    <row r="332" spans="2:3" x14ac:dyDescent="0.4">
      <c r="B332" s="247"/>
      <c r="C332" s="240"/>
    </row>
    <row r="333" spans="2:3" x14ac:dyDescent="0.4">
      <c r="B333" s="246"/>
      <c r="C333" s="239"/>
    </row>
    <row r="334" spans="2:3" x14ac:dyDescent="0.4">
      <c r="B334" s="247"/>
      <c r="C334" s="240"/>
    </row>
    <row r="335" spans="2:3" x14ac:dyDescent="0.4">
      <c r="B335" s="246"/>
      <c r="C335" s="239"/>
    </row>
    <row r="336" spans="2:3" x14ac:dyDescent="0.4">
      <c r="B336" s="247"/>
      <c r="C336" s="240"/>
    </row>
    <row r="337" spans="2:3" x14ac:dyDescent="0.4">
      <c r="B337" s="246"/>
      <c r="C337" s="239"/>
    </row>
    <row r="338" spans="2:3" x14ac:dyDescent="0.4">
      <c r="B338" s="247"/>
      <c r="C338" s="240"/>
    </row>
    <row r="339" spans="2:3" x14ac:dyDescent="0.4">
      <c r="B339" s="246"/>
      <c r="C339" s="239"/>
    </row>
    <row r="340" spans="2:3" x14ac:dyDescent="0.4">
      <c r="B340" s="247"/>
      <c r="C340" s="240"/>
    </row>
    <row r="341" spans="2:3" x14ac:dyDescent="0.4">
      <c r="B341" s="246"/>
      <c r="C341" s="239"/>
    </row>
    <row r="342" spans="2:3" x14ac:dyDescent="0.4">
      <c r="B342" s="247"/>
      <c r="C342" s="240"/>
    </row>
    <row r="343" spans="2:3" x14ac:dyDescent="0.4">
      <c r="B343" s="246"/>
      <c r="C343" s="239"/>
    </row>
    <row r="344" spans="2:3" x14ac:dyDescent="0.4">
      <c r="B344" s="247"/>
      <c r="C344" s="240"/>
    </row>
    <row r="345" spans="2:3" x14ac:dyDescent="0.4">
      <c r="B345" s="246"/>
      <c r="C345" s="239"/>
    </row>
    <row r="346" spans="2:3" x14ac:dyDescent="0.4">
      <c r="B346" s="247"/>
      <c r="C346" s="240"/>
    </row>
    <row r="347" spans="2:3" x14ac:dyDescent="0.4">
      <c r="B347" s="246"/>
      <c r="C347" s="239"/>
    </row>
    <row r="348" spans="2:3" x14ac:dyDescent="0.4">
      <c r="B348" s="247"/>
      <c r="C348" s="240"/>
    </row>
    <row r="349" spans="2:3" x14ac:dyDescent="0.4">
      <c r="B349" s="246"/>
      <c r="C349" s="239"/>
    </row>
    <row r="350" spans="2:3" x14ac:dyDescent="0.4">
      <c r="B350" s="247"/>
      <c r="C350" s="240"/>
    </row>
    <row r="351" spans="2:3" x14ac:dyDescent="0.4">
      <c r="B351" s="246"/>
      <c r="C351" s="239"/>
    </row>
    <row r="352" spans="2:3" x14ac:dyDescent="0.4">
      <c r="B352" s="247"/>
      <c r="C352" s="240"/>
    </row>
    <row r="353" spans="2:3" x14ac:dyDescent="0.4">
      <c r="B353" s="246"/>
      <c r="C353" s="239"/>
    </row>
    <row r="354" spans="2:3" x14ac:dyDescent="0.4">
      <c r="B354" s="247"/>
      <c r="C354" s="240"/>
    </row>
    <row r="355" spans="2:3" x14ac:dyDescent="0.4">
      <c r="B355" s="246"/>
      <c r="C355" s="239"/>
    </row>
    <row r="356" spans="2:3" x14ac:dyDescent="0.4">
      <c r="B356" s="247"/>
      <c r="C356" s="240"/>
    </row>
    <row r="357" spans="2:3" x14ac:dyDescent="0.4">
      <c r="B357" s="246"/>
      <c r="C357" s="239"/>
    </row>
    <row r="358" spans="2:3" x14ac:dyDescent="0.4">
      <c r="B358" s="247"/>
      <c r="C358" s="240"/>
    </row>
    <row r="359" spans="2:3" x14ac:dyDescent="0.4">
      <c r="B359" s="246"/>
      <c r="C359" s="239"/>
    </row>
    <row r="360" spans="2:3" x14ac:dyDescent="0.4">
      <c r="B360" s="247"/>
      <c r="C360" s="240"/>
    </row>
    <row r="361" spans="2:3" x14ac:dyDescent="0.4">
      <c r="B361" s="246"/>
      <c r="C361" s="239"/>
    </row>
    <row r="362" spans="2:3" x14ac:dyDescent="0.4">
      <c r="B362" s="247"/>
      <c r="C362" s="240"/>
    </row>
    <row r="363" spans="2:3" x14ac:dyDescent="0.4">
      <c r="B363" s="246"/>
      <c r="C363" s="239"/>
    </row>
    <row r="364" spans="2:3" x14ac:dyDescent="0.4">
      <c r="B364" s="247"/>
      <c r="C364" s="240"/>
    </row>
    <row r="365" spans="2:3" x14ac:dyDescent="0.4">
      <c r="B365" s="246"/>
      <c r="C365" s="239"/>
    </row>
    <row r="366" spans="2:3" x14ac:dyDescent="0.4">
      <c r="B366" s="247"/>
      <c r="C366" s="240"/>
    </row>
    <row r="367" spans="2:3" x14ac:dyDescent="0.4">
      <c r="B367" s="246"/>
      <c r="C367" s="239"/>
    </row>
    <row r="368" spans="2:3" x14ac:dyDescent="0.4">
      <c r="B368" s="247"/>
      <c r="C368" s="240"/>
    </row>
    <row r="369" spans="2:3" x14ac:dyDescent="0.4">
      <c r="B369" s="246"/>
      <c r="C369" s="239"/>
    </row>
    <row r="370" spans="2:3" x14ac:dyDescent="0.4">
      <c r="B370" s="247"/>
      <c r="C370" s="240"/>
    </row>
    <row r="371" spans="2:3" x14ac:dyDescent="0.4">
      <c r="B371" s="246"/>
      <c r="C371" s="239"/>
    </row>
    <row r="372" spans="2:3" x14ac:dyDescent="0.4">
      <c r="B372" s="247"/>
      <c r="C372" s="240"/>
    </row>
    <row r="373" spans="2:3" x14ac:dyDescent="0.4">
      <c r="B373" s="246"/>
      <c r="C373" s="239"/>
    </row>
    <row r="374" spans="2:3" x14ac:dyDescent="0.4">
      <c r="B374" s="247"/>
      <c r="C374" s="240"/>
    </row>
    <row r="375" spans="2:3" x14ac:dyDescent="0.4">
      <c r="B375" s="246"/>
      <c r="C375" s="239"/>
    </row>
    <row r="376" spans="2:3" x14ac:dyDescent="0.4">
      <c r="B376" s="247"/>
      <c r="C376" s="240"/>
    </row>
    <row r="377" spans="2:3" x14ac:dyDescent="0.4">
      <c r="B377" s="246"/>
      <c r="C377" s="239"/>
    </row>
    <row r="378" spans="2:3" x14ac:dyDescent="0.4">
      <c r="B378" s="247"/>
      <c r="C378" s="240"/>
    </row>
    <row r="379" spans="2:3" x14ac:dyDescent="0.4">
      <c r="B379" s="246"/>
      <c r="C379" s="239"/>
    </row>
    <row r="380" spans="2:3" x14ac:dyDescent="0.4">
      <c r="B380" s="247"/>
      <c r="C380" s="240"/>
    </row>
    <row r="381" spans="2:3" x14ac:dyDescent="0.4">
      <c r="B381" s="246"/>
      <c r="C381" s="239"/>
    </row>
    <row r="382" spans="2:3" x14ac:dyDescent="0.4">
      <c r="B382" s="247"/>
      <c r="C382" s="240"/>
    </row>
    <row r="383" spans="2:3" x14ac:dyDescent="0.4">
      <c r="B383" s="246"/>
      <c r="C383" s="239"/>
    </row>
    <row r="384" spans="2:3" x14ac:dyDescent="0.4">
      <c r="B384" s="247"/>
      <c r="C384" s="240"/>
    </row>
    <row r="385" spans="2:3" x14ac:dyDescent="0.4">
      <c r="B385" s="246"/>
      <c r="C385" s="239"/>
    </row>
    <row r="386" spans="2:3" x14ac:dyDescent="0.4">
      <c r="B386" s="247"/>
      <c r="C386" s="240"/>
    </row>
    <row r="387" spans="2:3" x14ac:dyDescent="0.4">
      <c r="B387" s="246"/>
      <c r="C387" s="239"/>
    </row>
    <row r="388" spans="2:3" x14ac:dyDescent="0.4">
      <c r="B388" s="247"/>
      <c r="C388" s="240"/>
    </row>
    <row r="389" spans="2:3" x14ac:dyDescent="0.4">
      <c r="B389" s="246"/>
      <c r="C389" s="239"/>
    </row>
    <row r="390" spans="2:3" x14ac:dyDescent="0.4">
      <c r="B390" s="247"/>
      <c r="C390" s="240"/>
    </row>
    <row r="391" spans="2:3" x14ac:dyDescent="0.4">
      <c r="B391" s="246"/>
      <c r="C391" s="239"/>
    </row>
    <row r="392" spans="2:3" x14ac:dyDescent="0.4">
      <c r="B392" s="247"/>
      <c r="C392" s="240"/>
    </row>
    <row r="393" spans="2:3" x14ac:dyDescent="0.4">
      <c r="B393" s="246"/>
      <c r="C393" s="239"/>
    </row>
    <row r="394" spans="2:3" x14ac:dyDescent="0.4">
      <c r="B394" s="247"/>
      <c r="C394" s="240"/>
    </row>
    <row r="395" spans="2:3" x14ac:dyDescent="0.4">
      <c r="B395" s="246"/>
      <c r="C395" s="239"/>
    </row>
    <row r="396" spans="2:3" x14ac:dyDescent="0.4">
      <c r="B396" s="247"/>
      <c r="C396" s="240"/>
    </row>
    <row r="397" spans="2:3" x14ac:dyDescent="0.4">
      <c r="B397" s="246"/>
      <c r="C397" s="239"/>
    </row>
    <row r="398" spans="2:3" x14ac:dyDescent="0.4">
      <c r="B398" s="247"/>
      <c r="C398" s="240"/>
    </row>
    <row r="399" spans="2:3" x14ac:dyDescent="0.4">
      <c r="B399" s="246"/>
      <c r="C399" s="239"/>
    </row>
    <row r="400" spans="2:3" x14ac:dyDescent="0.4">
      <c r="B400" s="247"/>
      <c r="C400" s="240"/>
    </row>
    <row r="401" spans="2:3" x14ac:dyDescent="0.4">
      <c r="B401" s="246"/>
      <c r="C401" s="239"/>
    </row>
    <row r="402" spans="2:3" x14ac:dyDescent="0.4">
      <c r="B402" s="247"/>
      <c r="C402" s="240"/>
    </row>
    <row r="403" spans="2:3" x14ac:dyDescent="0.4">
      <c r="B403" s="246"/>
      <c r="C403" s="239"/>
    </row>
    <row r="404" spans="2:3" x14ac:dyDescent="0.4">
      <c r="B404" s="247"/>
      <c r="C404" s="240"/>
    </row>
    <row r="405" spans="2:3" x14ac:dyDescent="0.4">
      <c r="B405" s="246"/>
      <c r="C405" s="239"/>
    </row>
    <row r="406" spans="2:3" x14ac:dyDescent="0.4">
      <c r="B406" s="247"/>
      <c r="C406" s="240"/>
    </row>
    <row r="407" spans="2:3" x14ac:dyDescent="0.4">
      <c r="B407" s="246"/>
      <c r="C407" s="239"/>
    </row>
    <row r="408" spans="2:3" x14ac:dyDescent="0.4">
      <c r="B408" s="247"/>
      <c r="C408" s="240"/>
    </row>
    <row r="409" spans="2:3" x14ac:dyDescent="0.4">
      <c r="B409" s="246"/>
      <c r="C409" s="239"/>
    </row>
    <row r="410" spans="2:3" x14ac:dyDescent="0.4">
      <c r="B410" s="247"/>
      <c r="C410" s="240"/>
    </row>
    <row r="411" spans="2:3" x14ac:dyDescent="0.4">
      <c r="B411" s="246"/>
      <c r="C411" s="239"/>
    </row>
    <row r="412" spans="2:3" x14ac:dyDescent="0.4">
      <c r="B412" s="247"/>
      <c r="C412" s="240"/>
    </row>
    <row r="413" spans="2:3" x14ac:dyDescent="0.4">
      <c r="B413" s="246"/>
      <c r="C413" s="239"/>
    </row>
    <row r="414" spans="2:3" x14ac:dyDescent="0.4">
      <c r="B414" s="247"/>
      <c r="C414" s="240"/>
    </row>
    <row r="415" spans="2:3" x14ac:dyDescent="0.4">
      <c r="B415" s="246"/>
      <c r="C415" s="239"/>
    </row>
    <row r="416" spans="2:3" x14ac:dyDescent="0.4">
      <c r="B416" s="247"/>
      <c r="C416" s="240"/>
    </row>
    <row r="417" spans="2:3" x14ac:dyDescent="0.4">
      <c r="B417" s="246"/>
      <c r="C417" s="239"/>
    </row>
    <row r="418" spans="2:3" x14ac:dyDescent="0.4">
      <c r="B418" s="247"/>
      <c r="C418" s="240"/>
    </row>
    <row r="419" spans="2:3" x14ac:dyDescent="0.4">
      <c r="B419" s="246"/>
      <c r="C419" s="239"/>
    </row>
    <row r="420" spans="2:3" x14ac:dyDescent="0.4">
      <c r="B420" s="247"/>
      <c r="C420" s="240"/>
    </row>
    <row r="421" spans="2:3" x14ac:dyDescent="0.4">
      <c r="B421" s="246"/>
      <c r="C421" s="239"/>
    </row>
    <row r="422" spans="2:3" x14ac:dyDescent="0.4">
      <c r="B422" s="247"/>
      <c r="C422" s="240"/>
    </row>
    <row r="423" spans="2:3" x14ac:dyDescent="0.4">
      <c r="B423" s="246"/>
      <c r="C423" s="239"/>
    </row>
    <row r="424" spans="2:3" x14ac:dyDescent="0.4">
      <c r="B424" s="247"/>
      <c r="C424" s="240"/>
    </row>
    <row r="425" spans="2:3" x14ac:dyDescent="0.4">
      <c r="B425" s="246"/>
      <c r="C425" s="239"/>
    </row>
    <row r="426" spans="2:3" x14ac:dyDescent="0.4">
      <c r="B426" s="247"/>
      <c r="C426" s="240"/>
    </row>
    <row r="427" spans="2:3" x14ac:dyDescent="0.4">
      <c r="B427" s="246"/>
      <c r="C427" s="239"/>
    </row>
    <row r="428" spans="2:3" x14ac:dyDescent="0.4">
      <c r="B428" s="247"/>
      <c r="C428" s="240"/>
    </row>
    <row r="429" spans="2:3" x14ac:dyDescent="0.4">
      <c r="B429" s="246"/>
      <c r="C429" s="239"/>
    </row>
    <row r="430" spans="2:3" x14ac:dyDescent="0.4">
      <c r="B430" s="247"/>
      <c r="C430" s="240"/>
    </row>
    <row r="431" spans="2:3" x14ac:dyDescent="0.4">
      <c r="B431" s="246"/>
      <c r="C431" s="239"/>
    </row>
    <row r="432" spans="2:3" x14ac:dyDescent="0.4">
      <c r="B432" s="247"/>
      <c r="C432" s="240"/>
    </row>
    <row r="433" spans="2:3" x14ac:dyDescent="0.4">
      <c r="B433" s="246"/>
      <c r="C433" s="239"/>
    </row>
    <row r="434" spans="2:3" x14ac:dyDescent="0.4">
      <c r="B434" s="247"/>
      <c r="C434" s="240"/>
    </row>
    <row r="435" spans="2:3" x14ac:dyDescent="0.4">
      <c r="B435" s="246"/>
      <c r="C435" s="239"/>
    </row>
    <row r="436" spans="2:3" x14ac:dyDescent="0.4">
      <c r="B436" s="247"/>
      <c r="C436" s="240"/>
    </row>
    <row r="437" spans="2:3" x14ac:dyDescent="0.4">
      <c r="B437" s="246"/>
      <c r="C437" s="239"/>
    </row>
    <row r="438" spans="2:3" x14ac:dyDescent="0.4">
      <c r="B438" s="247"/>
      <c r="C438" s="240"/>
    </row>
    <row r="439" spans="2:3" x14ac:dyDescent="0.4">
      <c r="B439" s="246"/>
      <c r="C439" s="239"/>
    </row>
    <row r="440" spans="2:3" x14ac:dyDescent="0.4">
      <c r="B440" s="247"/>
      <c r="C440" s="240"/>
    </row>
    <row r="441" spans="2:3" x14ac:dyDescent="0.4">
      <c r="B441" s="246"/>
      <c r="C441" s="239"/>
    </row>
    <row r="442" spans="2:3" x14ac:dyDescent="0.4">
      <c r="B442" s="247"/>
      <c r="C442" s="240"/>
    </row>
    <row r="443" spans="2:3" x14ac:dyDescent="0.4">
      <c r="B443" s="246"/>
      <c r="C443" s="239"/>
    </row>
    <row r="444" spans="2:3" x14ac:dyDescent="0.4">
      <c r="B444" s="247"/>
      <c r="C444" s="240"/>
    </row>
    <row r="445" spans="2:3" x14ac:dyDescent="0.4">
      <c r="B445" s="246"/>
      <c r="C445" s="239"/>
    </row>
    <row r="446" spans="2:3" x14ac:dyDescent="0.4">
      <c r="B446" s="247"/>
      <c r="C446" s="240"/>
    </row>
    <row r="447" spans="2:3" x14ac:dyDescent="0.4">
      <c r="B447" s="246"/>
      <c r="C447" s="239"/>
    </row>
    <row r="448" spans="2:3" x14ac:dyDescent="0.4">
      <c r="B448" s="247"/>
      <c r="C448" s="240"/>
    </row>
    <row r="449" spans="2:3" x14ac:dyDescent="0.4">
      <c r="B449" s="246"/>
      <c r="C449" s="239"/>
    </row>
    <row r="450" spans="2:3" x14ac:dyDescent="0.4">
      <c r="B450" s="247"/>
      <c r="C450" s="240"/>
    </row>
    <row r="451" spans="2:3" x14ac:dyDescent="0.4">
      <c r="B451" s="246"/>
      <c r="C451" s="239"/>
    </row>
    <row r="452" spans="2:3" x14ac:dyDescent="0.4">
      <c r="B452" s="247"/>
      <c r="C452" s="240"/>
    </row>
    <row r="453" spans="2:3" x14ac:dyDescent="0.4">
      <c r="B453" s="246"/>
      <c r="C453" s="239"/>
    </row>
    <row r="454" spans="2:3" x14ac:dyDescent="0.4">
      <c r="B454" s="247"/>
      <c r="C454" s="240"/>
    </row>
    <row r="455" spans="2:3" x14ac:dyDescent="0.4">
      <c r="B455" s="246"/>
      <c r="C455" s="239"/>
    </row>
    <row r="456" spans="2:3" x14ac:dyDescent="0.4">
      <c r="B456" s="247"/>
      <c r="C456" s="240"/>
    </row>
    <row r="457" spans="2:3" x14ac:dyDescent="0.4">
      <c r="B457" s="246"/>
      <c r="C457" s="239"/>
    </row>
    <row r="458" spans="2:3" x14ac:dyDescent="0.4">
      <c r="B458" s="247"/>
      <c r="C458" s="240"/>
    </row>
    <row r="459" spans="2:3" x14ac:dyDescent="0.4">
      <c r="B459" s="246"/>
      <c r="C459" s="239"/>
    </row>
    <row r="460" spans="2:3" x14ac:dyDescent="0.4">
      <c r="B460" s="247"/>
      <c r="C460" s="240"/>
    </row>
    <row r="461" spans="2:3" x14ac:dyDescent="0.4">
      <c r="B461" s="246"/>
      <c r="C461" s="239"/>
    </row>
    <row r="462" spans="2:3" x14ac:dyDescent="0.4">
      <c r="B462" s="247"/>
      <c r="C462" s="240"/>
    </row>
    <row r="463" spans="2:3" x14ac:dyDescent="0.4">
      <c r="B463" s="246"/>
      <c r="C463" s="239"/>
    </row>
    <row r="464" spans="2:3" x14ac:dyDescent="0.4">
      <c r="B464" s="247"/>
      <c r="C464" s="240"/>
    </row>
    <row r="465" spans="2:3" x14ac:dyDescent="0.4">
      <c r="B465" s="246"/>
      <c r="C465" s="239"/>
    </row>
    <row r="466" spans="2:3" x14ac:dyDescent="0.4">
      <c r="B466" s="247"/>
      <c r="C466" s="240"/>
    </row>
    <row r="467" spans="2:3" x14ac:dyDescent="0.4">
      <c r="B467" s="246"/>
      <c r="C467" s="239"/>
    </row>
    <row r="468" spans="2:3" x14ac:dyDescent="0.4">
      <c r="B468" s="247"/>
      <c r="C468" s="240"/>
    </row>
    <row r="469" spans="2:3" x14ac:dyDescent="0.4">
      <c r="B469" s="246"/>
      <c r="C469" s="239"/>
    </row>
    <row r="470" spans="2:3" x14ac:dyDescent="0.4">
      <c r="B470" s="247"/>
      <c r="C470" s="240"/>
    </row>
    <row r="471" spans="2:3" x14ac:dyDescent="0.4">
      <c r="B471" s="246"/>
      <c r="C471" s="239"/>
    </row>
    <row r="472" spans="2:3" x14ac:dyDescent="0.4">
      <c r="B472" s="247"/>
      <c r="C472" s="240"/>
    </row>
    <row r="473" spans="2:3" x14ac:dyDescent="0.4">
      <c r="B473" s="246"/>
      <c r="C473" s="239"/>
    </row>
    <row r="474" spans="2:3" x14ac:dyDescent="0.4">
      <c r="B474" s="247"/>
      <c r="C474" s="240"/>
    </row>
    <row r="475" spans="2:3" x14ac:dyDescent="0.4">
      <c r="B475" s="246"/>
      <c r="C475" s="239"/>
    </row>
    <row r="476" spans="2:3" x14ac:dyDescent="0.4">
      <c r="B476" s="247"/>
      <c r="C476" s="240"/>
    </row>
    <row r="477" spans="2:3" x14ac:dyDescent="0.4">
      <c r="B477" s="246"/>
      <c r="C477" s="239"/>
    </row>
    <row r="478" spans="2:3" x14ac:dyDescent="0.4">
      <c r="B478" s="247"/>
      <c r="C478" s="240"/>
    </row>
    <row r="479" spans="2:3" x14ac:dyDescent="0.4">
      <c r="B479" s="246"/>
      <c r="C479" s="239"/>
    </row>
    <row r="480" spans="2:3" x14ac:dyDescent="0.4">
      <c r="B480" s="247"/>
      <c r="C480" s="240"/>
    </row>
    <row r="481" spans="2:3" x14ac:dyDescent="0.4">
      <c r="B481" s="246"/>
      <c r="C481" s="239"/>
    </row>
    <row r="482" spans="2:3" x14ac:dyDescent="0.4">
      <c r="B482" s="247"/>
      <c r="C482" s="240"/>
    </row>
    <row r="483" spans="2:3" x14ac:dyDescent="0.4">
      <c r="B483" s="246"/>
      <c r="C483" s="239"/>
    </row>
    <row r="484" spans="2:3" x14ac:dyDescent="0.4">
      <c r="B484" s="247"/>
      <c r="C484" s="240"/>
    </row>
    <row r="485" spans="2:3" x14ac:dyDescent="0.4">
      <c r="B485" s="246"/>
      <c r="C485" s="239"/>
    </row>
    <row r="486" spans="2:3" x14ac:dyDescent="0.4">
      <c r="B486" s="247"/>
      <c r="C486" s="240"/>
    </row>
    <row r="487" spans="2:3" x14ac:dyDescent="0.4">
      <c r="B487" s="246"/>
      <c r="C487" s="239"/>
    </row>
    <row r="488" spans="2:3" x14ac:dyDescent="0.4">
      <c r="B488" s="247"/>
      <c r="C488" s="240"/>
    </row>
    <row r="489" spans="2:3" x14ac:dyDescent="0.4">
      <c r="B489" s="246"/>
      <c r="C489" s="239"/>
    </row>
    <row r="490" spans="2:3" x14ac:dyDescent="0.4">
      <c r="B490" s="247"/>
      <c r="C490" s="240"/>
    </row>
    <row r="491" spans="2:3" x14ac:dyDescent="0.4">
      <c r="B491" s="246"/>
      <c r="C491" s="239"/>
    </row>
    <row r="492" spans="2:3" x14ac:dyDescent="0.4">
      <c r="B492" s="247"/>
      <c r="C492" s="240"/>
    </row>
    <row r="493" spans="2:3" x14ac:dyDescent="0.4">
      <c r="B493" s="246"/>
      <c r="C493" s="239"/>
    </row>
    <row r="494" spans="2:3" x14ac:dyDescent="0.4">
      <c r="B494" s="247"/>
      <c r="C494" s="240"/>
    </row>
    <row r="495" spans="2:3" x14ac:dyDescent="0.4">
      <c r="B495" s="246"/>
      <c r="C495" s="239"/>
    </row>
    <row r="496" spans="2:3" x14ac:dyDescent="0.4">
      <c r="B496" s="247"/>
      <c r="C496" s="240"/>
    </row>
    <row r="497" spans="2:3" x14ac:dyDescent="0.4">
      <c r="B497" s="246"/>
      <c r="C497" s="239"/>
    </row>
    <row r="498" spans="2:3" x14ac:dyDescent="0.4">
      <c r="B498" s="247"/>
      <c r="C498" s="240"/>
    </row>
    <row r="499" spans="2:3" x14ac:dyDescent="0.4">
      <c r="B499" s="246"/>
      <c r="C499" s="239"/>
    </row>
    <row r="500" spans="2:3" x14ac:dyDescent="0.4">
      <c r="B500" s="247"/>
      <c r="C500" s="240"/>
    </row>
    <row r="501" spans="2:3" x14ac:dyDescent="0.4">
      <c r="B501" s="246"/>
      <c r="C501" s="239"/>
    </row>
    <row r="502" spans="2:3" x14ac:dyDescent="0.4">
      <c r="B502" s="247"/>
      <c r="C502" s="240"/>
    </row>
    <row r="503" spans="2:3" x14ac:dyDescent="0.4">
      <c r="B503" s="246"/>
      <c r="C503" s="239"/>
    </row>
    <row r="504" spans="2:3" x14ac:dyDescent="0.4">
      <c r="B504" s="247"/>
      <c r="C504" s="240"/>
    </row>
    <row r="505" spans="2:3" x14ac:dyDescent="0.4">
      <c r="B505" s="246"/>
      <c r="C505" s="239"/>
    </row>
    <row r="506" spans="2:3" x14ac:dyDescent="0.4">
      <c r="B506" s="247"/>
      <c r="C506" s="240"/>
    </row>
    <row r="507" spans="2:3" x14ac:dyDescent="0.4">
      <c r="B507" s="246"/>
      <c r="C507" s="239"/>
    </row>
    <row r="508" spans="2:3" x14ac:dyDescent="0.4">
      <c r="B508" s="247"/>
      <c r="C508" s="240"/>
    </row>
    <row r="509" spans="2:3" x14ac:dyDescent="0.4">
      <c r="B509" s="246"/>
      <c r="C509" s="239"/>
    </row>
    <row r="510" spans="2:3" x14ac:dyDescent="0.4">
      <c r="B510" s="247"/>
      <c r="C510" s="240"/>
    </row>
    <row r="511" spans="2:3" x14ac:dyDescent="0.4">
      <c r="B511" s="246"/>
      <c r="C511" s="239"/>
    </row>
    <row r="512" spans="2:3" x14ac:dyDescent="0.4">
      <c r="B512" s="247"/>
      <c r="C512" s="240"/>
    </row>
    <row r="513" spans="2:3" x14ac:dyDescent="0.4">
      <c r="B513" s="246"/>
      <c r="C513" s="239"/>
    </row>
    <row r="514" spans="2:3" x14ac:dyDescent="0.4">
      <c r="B514" s="247"/>
      <c r="C514" s="240"/>
    </row>
    <row r="515" spans="2:3" x14ac:dyDescent="0.4">
      <c r="B515" s="246"/>
      <c r="C515" s="239"/>
    </row>
    <row r="516" spans="2:3" x14ac:dyDescent="0.4">
      <c r="B516" s="247"/>
      <c r="C516" s="240"/>
    </row>
    <row r="517" spans="2:3" x14ac:dyDescent="0.4">
      <c r="B517" s="246"/>
      <c r="C517" s="239"/>
    </row>
    <row r="518" spans="2:3" x14ac:dyDescent="0.4">
      <c r="B518" s="247"/>
      <c r="C518" s="240"/>
    </row>
    <row r="519" spans="2:3" x14ac:dyDescent="0.4">
      <c r="B519" s="246"/>
      <c r="C519" s="239"/>
    </row>
    <row r="520" spans="2:3" x14ac:dyDescent="0.4">
      <c r="B520" s="247"/>
      <c r="C520" s="240"/>
    </row>
    <row r="521" spans="2:3" x14ac:dyDescent="0.4">
      <c r="B521" s="246"/>
      <c r="C521" s="239"/>
    </row>
    <row r="522" spans="2:3" x14ac:dyDescent="0.4">
      <c r="B522" s="247"/>
      <c r="C522" s="240"/>
    </row>
    <row r="523" spans="2:3" x14ac:dyDescent="0.4">
      <c r="B523" s="246"/>
      <c r="C523" s="239"/>
    </row>
    <row r="524" spans="2:3" x14ac:dyDescent="0.4">
      <c r="B524" s="247"/>
      <c r="C524" s="240"/>
    </row>
    <row r="525" spans="2:3" x14ac:dyDescent="0.4">
      <c r="B525" s="246"/>
      <c r="C525" s="239"/>
    </row>
    <row r="526" spans="2:3" x14ac:dyDescent="0.4">
      <c r="B526" s="247"/>
      <c r="C526" s="240"/>
    </row>
    <row r="527" spans="2:3" x14ac:dyDescent="0.4">
      <c r="B527" s="246"/>
      <c r="C527" s="239"/>
    </row>
    <row r="528" spans="2:3" x14ac:dyDescent="0.4">
      <c r="B528" s="247"/>
      <c r="C528" s="240"/>
    </row>
    <row r="529" spans="2:3" x14ac:dyDescent="0.4">
      <c r="B529" s="246"/>
      <c r="C529" s="239"/>
    </row>
    <row r="530" spans="2:3" x14ac:dyDescent="0.4">
      <c r="B530" s="247"/>
      <c r="C530" s="240"/>
    </row>
    <row r="531" spans="2:3" x14ac:dyDescent="0.4">
      <c r="B531" s="246"/>
      <c r="C531" s="239"/>
    </row>
    <row r="532" spans="2:3" x14ac:dyDescent="0.4">
      <c r="B532" s="247"/>
      <c r="C532" s="240"/>
    </row>
    <row r="533" spans="2:3" x14ac:dyDescent="0.4">
      <c r="B533" s="246"/>
      <c r="C533" s="239"/>
    </row>
    <row r="534" spans="2:3" x14ac:dyDescent="0.4">
      <c r="B534" s="247"/>
      <c r="C534" s="240"/>
    </row>
    <row r="535" spans="2:3" x14ac:dyDescent="0.4">
      <c r="B535" s="246"/>
      <c r="C535" s="239"/>
    </row>
    <row r="536" spans="2:3" x14ac:dyDescent="0.4">
      <c r="B536" s="247"/>
      <c r="C536" s="240"/>
    </row>
    <row r="537" spans="2:3" x14ac:dyDescent="0.4">
      <c r="B537" s="246"/>
      <c r="C537" s="239"/>
    </row>
    <row r="538" spans="2:3" x14ac:dyDescent="0.4">
      <c r="B538" s="247"/>
      <c r="C538" s="240"/>
    </row>
    <row r="539" spans="2:3" x14ac:dyDescent="0.4">
      <c r="B539" s="246"/>
      <c r="C539" s="239"/>
    </row>
    <row r="540" spans="2:3" x14ac:dyDescent="0.4">
      <c r="B540" s="247"/>
      <c r="C540" s="240"/>
    </row>
    <row r="541" spans="2:3" x14ac:dyDescent="0.4">
      <c r="B541" s="246"/>
      <c r="C541" s="239"/>
    </row>
    <row r="542" spans="2:3" x14ac:dyDescent="0.4">
      <c r="B542" s="247"/>
      <c r="C542" s="240"/>
    </row>
    <row r="543" spans="2:3" x14ac:dyDescent="0.4">
      <c r="B543" s="246"/>
      <c r="C543" s="239"/>
    </row>
    <row r="544" spans="2:3" x14ac:dyDescent="0.4">
      <c r="B544" s="247"/>
      <c r="C544" s="240"/>
    </row>
    <row r="545" spans="2:3" x14ac:dyDescent="0.4">
      <c r="B545" s="246"/>
      <c r="C545" s="239"/>
    </row>
    <row r="546" spans="2:3" x14ac:dyDescent="0.4">
      <c r="B546" s="247"/>
      <c r="C546" s="240"/>
    </row>
    <row r="547" spans="2:3" x14ac:dyDescent="0.4">
      <c r="B547" s="246"/>
      <c r="C547" s="239"/>
    </row>
    <row r="548" spans="2:3" x14ac:dyDescent="0.4">
      <c r="B548" s="247"/>
      <c r="C548" s="240"/>
    </row>
    <row r="549" spans="2:3" x14ac:dyDescent="0.4">
      <c r="B549" s="246"/>
      <c r="C549" s="239"/>
    </row>
    <row r="550" spans="2:3" x14ac:dyDescent="0.4">
      <c r="B550" s="247"/>
      <c r="C550" s="240"/>
    </row>
    <row r="551" spans="2:3" x14ac:dyDescent="0.4">
      <c r="B551" s="246"/>
      <c r="C551" s="239"/>
    </row>
    <row r="552" spans="2:3" x14ac:dyDescent="0.4">
      <c r="B552" s="247"/>
      <c r="C552" s="240"/>
    </row>
    <row r="553" spans="2:3" x14ac:dyDescent="0.4">
      <c r="B553" s="246"/>
      <c r="C553" s="239"/>
    </row>
    <row r="554" spans="2:3" x14ac:dyDescent="0.4">
      <c r="B554" s="247"/>
      <c r="C554" s="240"/>
    </row>
    <row r="555" spans="2:3" x14ac:dyDescent="0.4">
      <c r="B555" s="246"/>
      <c r="C555" s="239"/>
    </row>
    <row r="556" spans="2:3" x14ac:dyDescent="0.4">
      <c r="B556" s="247"/>
      <c r="C556" s="240"/>
    </row>
    <row r="557" spans="2:3" x14ac:dyDescent="0.4">
      <c r="B557" s="246"/>
      <c r="C557" s="239"/>
    </row>
    <row r="558" spans="2:3" x14ac:dyDescent="0.4">
      <c r="B558" s="247"/>
      <c r="C558" s="240"/>
    </row>
    <row r="559" spans="2:3" x14ac:dyDescent="0.4">
      <c r="B559" s="246"/>
      <c r="C559" s="239"/>
    </row>
    <row r="560" spans="2:3" x14ac:dyDescent="0.4">
      <c r="B560" s="247"/>
      <c r="C560" s="240"/>
    </row>
    <row r="561" spans="2:3" x14ac:dyDescent="0.4">
      <c r="B561" s="246"/>
      <c r="C561" s="239"/>
    </row>
    <row r="562" spans="2:3" x14ac:dyDescent="0.4">
      <c r="B562" s="247"/>
      <c r="C562" s="240"/>
    </row>
    <row r="563" spans="2:3" x14ac:dyDescent="0.4">
      <c r="B563" s="246"/>
      <c r="C563" s="239"/>
    </row>
    <row r="564" spans="2:3" x14ac:dyDescent="0.4">
      <c r="B564" s="247"/>
      <c r="C564" s="240"/>
    </row>
    <row r="565" spans="2:3" x14ac:dyDescent="0.4">
      <c r="B565" s="246"/>
      <c r="C565" s="239"/>
    </row>
    <row r="566" spans="2:3" x14ac:dyDescent="0.4">
      <c r="B566" s="247"/>
      <c r="C566" s="240"/>
    </row>
    <row r="567" spans="2:3" x14ac:dyDescent="0.4">
      <c r="B567" s="246"/>
      <c r="C567" s="239"/>
    </row>
    <row r="568" spans="2:3" x14ac:dyDescent="0.4">
      <c r="B568" s="247"/>
      <c r="C568" s="240"/>
    </row>
    <row r="569" spans="2:3" x14ac:dyDescent="0.4">
      <c r="B569" s="246"/>
      <c r="C569" s="239"/>
    </row>
    <row r="570" spans="2:3" x14ac:dyDescent="0.4">
      <c r="B570" s="247"/>
      <c r="C570" s="240"/>
    </row>
    <row r="571" spans="2:3" x14ac:dyDescent="0.4">
      <c r="B571" s="246"/>
      <c r="C571" s="239"/>
    </row>
    <row r="572" spans="2:3" x14ac:dyDescent="0.4">
      <c r="B572" s="247"/>
      <c r="C572" s="240"/>
    </row>
    <row r="573" spans="2:3" x14ac:dyDescent="0.4">
      <c r="B573" s="246"/>
      <c r="C573" s="239"/>
    </row>
    <row r="574" spans="2:3" x14ac:dyDescent="0.4">
      <c r="B574" s="247"/>
      <c r="C574" s="240"/>
    </row>
    <row r="575" spans="2:3" x14ac:dyDescent="0.4">
      <c r="B575" s="246"/>
      <c r="C575" s="239"/>
    </row>
    <row r="576" spans="2:3" x14ac:dyDescent="0.4">
      <c r="B576" s="247"/>
      <c r="C576" s="240"/>
    </row>
    <row r="577" spans="2:3" x14ac:dyDescent="0.4">
      <c r="B577" s="246"/>
      <c r="C577" s="239"/>
    </row>
    <row r="578" spans="2:3" x14ac:dyDescent="0.4">
      <c r="B578" s="247"/>
      <c r="C578" s="240"/>
    </row>
    <row r="579" spans="2:3" x14ac:dyDescent="0.4">
      <c r="B579" s="246"/>
      <c r="C579" s="239"/>
    </row>
    <row r="580" spans="2:3" x14ac:dyDescent="0.4">
      <c r="B580" s="247"/>
      <c r="C580" s="240"/>
    </row>
    <row r="581" spans="2:3" x14ac:dyDescent="0.4">
      <c r="B581" s="246"/>
      <c r="C581" s="239"/>
    </row>
    <row r="582" spans="2:3" x14ac:dyDescent="0.4">
      <c r="B582" s="247"/>
      <c r="C582" s="240"/>
    </row>
    <row r="583" spans="2:3" x14ac:dyDescent="0.4">
      <c r="B583" s="246"/>
      <c r="C583" s="239"/>
    </row>
    <row r="584" spans="2:3" x14ac:dyDescent="0.4">
      <c r="B584" s="247"/>
      <c r="C584" s="240"/>
    </row>
    <row r="585" spans="2:3" x14ac:dyDescent="0.4">
      <c r="B585" s="246"/>
      <c r="C585" s="239"/>
    </row>
    <row r="586" spans="2:3" x14ac:dyDescent="0.4">
      <c r="B586" s="247"/>
      <c r="C586" s="240"/>
    </row>
    <row r="587" spans="2:3" x14ac:dyDescent="0.4">
      <c r="B587" s="246"/>
      <c r="C587" s="239"/>
    </row>
    <row r="588" spans="2:3" x14ac:dyDescent="0.4">
      <c r="B588" s="247"/>
      <c r="C588" s="240"/>
    </row>
    <row r="589" spans="2:3" x14ac:dyDescent="0.4">
      <c r="B589" s="246"/>
      <c r="C589" s="239"/>
    </row>
    <row r="590" spans="2:3" x14ac:dyDescent="0.4">
      <c r="B590" s="247"/>
      <c r="C590" s="240"/>
    </row>
    <row r="591" spans="2:3" x14ac:dyDescent="0.4">
      <c r="B591" s="246"/>
      <c r="C591" s="239"/>
    </row>
    <row r="592" spans="2:3" x14ac:dyDescent="0.4">
      <c r="B592" s="247"/>
      <c r="C592" s="240"/>
    </row>
    <row r="593" spans="2:3" x14ac:dyDescent="0.4">
      <c r="B593" s="246"/>
      <c r="C593" s="239"/>
    </row>
    <row r="594" spans="2:3" x14ac:dyDescent="0.4">
      <c r="B594" s="247"/>
      <c r="C594" s="240"/>
    </row>
    <row r="595" spans="2:3" x14ac:dyDescent="0.4">
      <c r="B595" s="246"/>
      <c r="C595" s="239"/>
    </row>
    <row r="596" spans="2:3" x14ac:dyDescent="0.4">
      <c r="B596" s="247"/>
      <c r="C596" s="240"/>
    </row>
    <row r="597" spans="2:3" x14ac:dyDescent="0.4">
      <c r="B597" s="246"/>
      <c r="C597" s="239"/>
    </row>
    <row r="598" spans="2:3" x14ac:dyDescent="0.4">
      <c r="B598" s="247"/>
      <c r="C598" s="240"/>
    </row>
    <row r="599" spans="2:3" x14ac:dyDescent="0.4">
      <c r="B599" s="246"/>
      <c r="C599" s="239"/>
    </row>
    <row r="600" spans="2:3" x14ac:dyDescent="0.4">
      <c r="B600" s="247"/>
      <c r="C600" s="240"/>
    </row>
    <row r="601" spans="2:3" x14ac:dyDescent="0.4">
      <c r="B601" s="246"/>
      <c r="C601" s="239"/>
    </row>
    <row r="602" spans="2:3" x14ac:dyDescent="0.4">
      <c r="B602" s="247"/>
      <c r="C602" s="240"/>
    </row>
    <row r="603" spans="2:3" x14ac:dyDescent="0.4">
      <c r="B603" s="246"/>
      <c r="C603" s="239"/>
    </row>
    <row r="604" spans="2:3" x14ac:dyDescent="0.4">
      <c r="B604" s="247"/>
      <c r="C604" s="240"/>
    </row>
    <row r="605" spans="2:3" x14ac:dyDescent="0.4">
      <c r="B605" s="246"/>
      <c r="C605" s="239"/>
    </row>
    <row r="606" spans="2:3" x14ac:dyDescent="0.4">
      <c r="B606" s="247"/>
      <c r="C606" s="240"/>
    </row>
    <row r="607" spans="2:3" x14ac:dyDescent="0.4">
      <c r="B607" s="246"/>
      <c r="C607" s="239"/>
    </row>
    <row r="608" spans="2:3" x14ac:dyDescent="0.4">
      <c r="B608" s="247"/>
      <c r="C608" s="240"/>
    </row>
    <row r="609" spans="2:3" x14ac:dyDescent="0.4">
      <c r="B609" s="246"/>
      <c r="C609" s="239"/>
    </row>
    <row r="610" spans="2:3" x14ac:dyDescent="0.4">
      <c r="B610" s="247"/>
      <c r="C610" s="240"/>
    </row>
    <row r="611" spans="2:3" x14ac:dyDescent="0.4">
      <c r="B611" s="246"/>
      <c r="C611" s="239"/>
    </row>
    <row r="612" spans="2:3" x14ac:dyDescent="0.4">
      <c r="B612" s="247"/>
      <c r="C612" s="240"/>
    </row>
    <row r="613" spans="2:3" x14ac:dyDescent="0.4">
      <c r="B613" s="246"/>
      <c r="C613" s="239"/>
    </row>
    <row r="614" spans="2:3" x14ac:dyDescent="0.4">
      <c r="B614" s="247"/>
      <c r="C614" s="240"/>
    </row>
    <row r="615" spans="2:3" x14ac:dyDescent="0.4">
      <c r="B615" s="246"/>
      <c r="C615" s="239"/>
    </row>
    <row r="616" spans="2:3" x14ac:dyDescent="0.4">
      <c r="B616" s="247"/>
      <c r="C616" s="240"/>
    </row>
    <row r="617" spans="2:3" x14ac:dyDescent="0.4">
      <c r="B617" s="246"/>
      <c r="C617" s="239"/>
    </row>
    <row r="618" spans="2:3" x14ac:dyDescent="0.4">
      <c r="B618" s="247"/>
      <c r="C618" s="240"/>
    </row>
    <row r="619" spans="2:3" x14ac:dyDescent="0.4">
      <c r="B619" s="246"/>
      <c r="C619" s="239"/>
    </row>
    <row r="620" spans="2:3" x14ac:dyDescent="0.4">
      <c r="B620" s="247"/>
      <c r="C620" s="240"/>
    </row>
    <row r="621" spans="2:3" x14ac:dyDescent="0.4">
      <c r="B621" s="246"/>
      <c r="C621" s="239"/>
    </row>
    <row r="622" spans="2:3" x14ac:dyDescent="0.4">
      <c r="B622" s="247"/>
      <c r="C622" s="240"/>
    </row>
    <row r="623" spans="2:3" x14ac:dyDescent="0.4">
      <c r="B623" s="246"/>
      <c r="C623" s="239"/>
    </row>
    <row r="624" spans="2:3" x14ac:dyDescent="0.4">
      <c r="B624" s="247"/>
      <c r="C624" s="240"/>
    </row>
    <row r="625" spans="2:3" x14ac:dyDescent="0.4">
      <c r="B625" s="246"/>
      <c r="C625" s="239"/>
    </row>
    <row r="626" spans="2:3" x14ac:dyDescent="0.4">
      <c r="B626" s="247"/>
      <c r="C626" s="240"/>
    </row>
    <row r="627" spans="2:3" x14ac:dyDescent="0.4">
      <c r="B627" s="246"/>
      <c r="C627" s="239"/>
    </row>
    <row r="628" spans="2:3" x14ac:dyDescent="0.4">
      <c r="B628" s="247"/>
      <c r="C628" s="240"/>
    </row>
    <row r="629" spans="2:3" x14ac:dyDescent="0.4">
      <c r="B629" s="246"/>
      <c r="C629" s="239"/>
    </row>
    <row r="630" spans="2:3" x14ac:dyDescent="0.4">
      <c r="B630" s="247"/>
      <c r="C630" s="240"/>
    </row>
    <row r="631" spans="2:3" x14ac:dyDescent="0.4">
      <c r="B631" s="246"/>
      <c r="C631" s="239"/>
    </row>
    <row r="632" spans="2:3" x14ac:dyDescent="0.4">
      <c r="B632" s="247"/>
      <c r="C632" s="240"/>
    </row>
    <row r="633" spans="2:3" x14ac:dyDescent="0.4">
      <c r="B633" s="246"/>
      <c r="C633" s="239"/>
    </row>
    <row r="634" spans="2:3" x14ac:dyDescent="0.4">
      <c r="B634" s="247"/>
      <c r="C634" s="240"/>
    </row>
    <row r="635" spans="2:3" x14ac:dyDescent="0.4">
      <c r="B635" s="246"/>
      <c r="C635" s="239"/>
    </row>
    <row r="636" spans="2:3" x14ac:dyDescent="0.4">
      <c r="B636" s="247"/>
      <c r="C636" s="240"/>
    </row>
    <row r="637" spans="2:3" x14ac:dyDescent="0.4">
      <c r="B637" s="246"/>
      <c r="C637" s="239"/>
    </row>
    <row r="638" spans="2:3" x14ac:dyDescent="0.4">
      <c r="B638" s="247"/>
      <c r="C638" s="240"/>
    </row>
    <row r="639" spans="2:3" x14ac:dyDescent="0.4">
      <c r="B639" s="246"/>
      <c r="C639" s="239"/>
    </row>
    <row r="640" spans="2:3" x14ac:dyDescent="0.4">
      <c r="B640" s="247"/>
      <c r="C640" s="240"/>
    </row>
    <row r="641" spans="2:3" x14ac:dyDescent="0.4">
      <c r="B641" s="246"/>
      <c r="C641" s="239"/>
    </row>
    <row r="642" spans="2:3" x14ac:dyDescent="0.4">
      <c r="B642" s="247"/>
      <c r="C642" s="240"/>
    </row>
    <row r="643" spans="2:3" x14ac:dyDescent="0.4">
      <c r="B643" s="246"/>
      <c r="C643" s="239"/>
    </row>
    <row r="644" spans="2:3" x14ac:dyDescent="0.4">
      <c r="B644" s="247"/>
      <c r="C644" s="240"/>
    </row>
    <row r="645" spans="2:3" x14ac:dyDescent="0.4">
      <c r="B645" s="246"/>
      <c r="C645" s="239"/>
    </row>
    <row r="646" spans="2:3" x14ac:dyDescent="0.4">
      <c r="B646" s="247"/>
      <c r="C646" s="240"/>
    </row>
    <row r="647" spans="2:3" x14ac:dyDescent="0.4">
      <c r="B647" s="246"/>
      <c r="C647" s="239"/>
    </row>
    <row r="648" spans="2:3" x14ac:dyDescent="0.4">
      <c r="B648" s="247"/>
      <c r="C648" s="240"/>
    </row>
    <row r="649" spans="2:3" x14ac:dyDescent="0.4">
      <c r="B649" s="246"/>
      <c r="C649" s="239"/>
    </row>
    <row r="650" spans="2:3" x14ac:dyDescent="0.4">
      <c r="B650" s="247"/>
      <c r="C650" s="240"/>
    </row>
    <row r="651" spans="2:3" x14ac:dyDescent="0.4">
      <c r="B651" s="246"/>
      <c r="C651" s="239"/>
    </row>
    <row r="652" spans="2:3" x14ac:dyDescent="0.4">
      <c r="B652" s="247"/>
      <c r="C652" s="240"/>
    </row>
    <row r="653" spans="2:3" x14ac:dyDescent="0.4">
      <c r="B653" s="246"/>
      <c r="C653" s="239"/>
    </row>
    <row r="654" spans="2:3" x14ac:dyDescent="0.4">
      <c r="B654" s="247"/>
      <c r="C654" s="240"/>
    </row>
    <row r="655" spans="2:3" x14ac:dyDescent="0.4">
      <c r="B655" s="246"/>
      <c r="C655" s="239"/>
    </row>
    <row r="656" spans="2:3" x14ac:dyDescent="0.4">
      <c r="B656" s="247"/>
      <c r="C656" s="240"/>
    </row>
    <row r="657" spans="2:3" x14ac:dyDescent="0.4">
      <c r="B657" s="246"/>
      <c r="C657" s="239"/>
    </row>
    <row r="658" spans="2:3" x14ac:dyDescent="0.4">
      <c r="B658" s="247"/>
      <c r="C658" s="240"/>
    </row>
    <row r="659" spans="2:3" x14ac:dyDescent="0.4">
      <c r="B659" s="246"/>
      <c r="C659" s="239"/>
    </row>
    <row r="660" spans="2:3" x14ac:dyDescent="0.4">
      <c r="B660" s="247"/>
      <c r="C660" s="240"/>
    </row>
    <row r="661" spans="2:3" x14ac:dyDescent="0.4">
      <c r="B661" s="246"/>
      <c r="C661" s="239"/>
    </row>
    <row r="662" spans="2:3" x14ac:dyDescent="0.4">
      <c r="B662" s="247"/>
      <c r="C662" s="240"/>
    </row>
    <row r="663" spans="2:3" x14ac:dyDescent="0.4">
      <c r="B663" s="246"/>
      <c r="C663" s="239"/>
    </row>
    <row r="664" spans="2:3" x14ac:dyDescent="0.4">
      <c r="B664" s="247"/>
      <c r="C664" s="240"/>
    </row>
    <row r="665" spans="2:3" x14ac:dyDescent="0.4">
      <c r="B665" s="246"/>
      <c r="C665" s="239"/>
    </row>
    <row r="666" spans="2:3" x14ac:dyDescent="0.4">
      <c r="B666" s="247"/>
      <c r="C666" s="240"/>
    </row>
    <row r="667" spans="2:3" x14ac:dyDescent="0.4">
      <c r="B667" s="246"/>
      <c r="C667" s="239"/>
    </row>
    <row r="668" spans="2:3" x14ac:dyDescent="0.4">
      <c r="B668" s="247"/>
      <c r="C668" s="240"/>
    </row>
    <row r="669" spans="2:3" x14ac:dyDescent="0.4">
      <c r="B669" s="246"/>
      <c r="C669" s="239"/>
    </row>
    <row r="670" spans="2:3" x14ac:dyDescent="0.4">
      <c r="B670" s="247"/>
      <c r="C670" s="240"/>
    </row>
    <row r="671" spans="2:3" x14ac:dyDescent="0.4">
      <c r="B671" s="246"/>
      <c r="C671" s="239"/>
    </row>
    <row r="672" spans="2:3" x14ac:dyDescent="0.4">
      <c r="B672" s="247"/>
      <c r="C672" s="240"/>
    </row>
    <row r="673" spans="2:3" x14ac:dyDescent="0.4">
      <c r="B673" s="246"/>
      <c r="C673" s="239"/>
    </row>
    <row r="674" spans="2:3" x14ac:dyDescent="0.4">
      <c r="B674" s="247"/>
      <c r="C674" s="240"/>
    </row>
    <row r="675" spans="2:3" x14ac:dyDescent="0.4">
      <c r="B675" s="246"/>
      <c r="C675" s="239"/>
    </row>
    <row r="676" spans="2:3" x14ac:dyDescent="0.4">
      <c r="B676" s="247"/>
      <c r="C676" s="240"/>
    </row>
    <row r="677" spans="2:3" x14ac:dyDescent="0.4">
      <c r="B677" s="246"/>
      <c r="C677" s="239"/>
    </row>
    <row r="678" spans="2:3" x14ac:dyDescent="0.4">
      <c r="B678" s="247"/>
      <c r="C678" s="240"/>
    </row>
    <row r="679" spans="2:3" x14ac:dyDescent="0.4">
      <c r="B679" s="246"/>
      <c r="C679" s="239"/>
    </row>
    <row r="680" spans="2:3" x14ac:dyDescent="0.4">
      <c r="B680" s="247"/>
      <c r="C680" s="240"/>
    </row>
    <row r="681" spans="2:3" x14ac:dyDescent="0.4">
      <c r="B681" s="246"/>
      <c r="C681" s="239"/>
    </row>
    <row r="682" spans="2:3" x14ac:dyDescent="0.4">
      <c r="B682" s="247"/>
      <c r="C682" s="240"/>
    </row>
    <row r="683" spans="2:3" x14ac:dyDescent="0.4">
      <c r="B683" s="246"/>
      <c r="C683" s="239"/>
    </row>
    <row r="684" spans="2:3" x14ac:dyDescent="0.4">
      <c r="B684" s="247"/>
      <c r="C684" s="240"/>
    </row>
    <row r="685" spans="2:3" x14ac:dyDescent="0.4">
      <c r="B685" s="246"/>
      <c r="C685" s="239"/>
    </row>
    <row r="686" spans="2:3" x14ac:dyDescent="0.4">
      <c r="B686" s="247"/>
      <c r="C686" s="240"/>
    </row>
    <row r="687" spans="2:3" x14ac:dyDescent="0.4">
      <c r="B687" s="246"/>
      <c r="C687" s="239"/>
    </row>
    <row r="688" spans="2:3" x14ac:dyDescent="0.4">
      <c r="B688" s="247"/>
      <c r="C688" s="240"/>
    </row>
    <row r="689" spans="2:3" x14ac:dyDescent="0.4">
      <c r="B689" s="246"/>
      <c r="C689" s="239"/>
    </row>
    <row r="690" spans="2:3" x14ac:dyDescent="0.4">
      <c r="B690" s="247"/>
      <c r="C690" s="240"/>
    </row>
    <row r="691" spans="2:3" x14ac:dyDescent="0.4">
      <c r="B691" s="246"/>
      <c r="C691" s="239"/>
    </row>
    <row r="692" spans="2:3" x14ac:dyDescent="0.4">
      <c r="B692" s="247"/>
      <c r="C692" s="240"/>
    </row>
    <row r="693" spans="2:3" x14ac:dyDescent="0.4">
      <c r="B693" s="246"/>
      <c r="C693" s="239"/>
    </row>
    <row r="694" spans="2:3" x14ac:dyDescent="0.4">
      <c r="B694" s="247"/>
      <c r="C694" s="240"/>
    </row>
    <row r="695" spans="2:3" x14ac:dyDescent="0.4">
      <c r="B695" s="246"/>
      <c r="C695" s="239"/>
    </row>
    <row r="696" spans="2:3" x14ac:dyDescent="0.4">
      <c r="B696" s="247"/>
      <c r="C696" s="240"/>
    </row>
    <row r="697" spans="2:3" x14ac:dyDescent="0.4">
      <c r="B697" s="246"/>
      <c r="C697" s="239"/>
    </row>
    <row r="698" spans="2:3" x14ac:dyDescent="0.4">
      <c r="B698" s="247"/>
      <c r="C698" s="240"/>
    </row>
    <row r="699" spans="2:3" x14ac:dyDescent="0.4">
      <c r="B699" s="246"/>
      <c r="C699" s="239"/>
    </row>
    <row r="700" spans="2:3" x14ac:dyDescent="0.4">
      <c r="B700" s="247"/>
      <c r="C700" s="240"/>
    </row>
    <row r="701" spans="2:3" x14ac:dyDescent="0.4">
      <c r="B701" s="246"/>
      <c r="C701" s="239"/>
    </row>
    <row r="702" spans="2:3" x14ac:dyDescent="0.4">
      <c r="B702" s="247"/>
      <c r="C702" s="240"/>
    </row>
    <row r="703" spans="2:3" x14ac:dyDescent="0.4">
      <c r="B703" s="246"/>
      <c r="C703" s="239"/>
    </row>
    <row r="704" spans="2:3" x14ac:dyDescent="0.4">
      <c r="B704" s="247"/>
      <c r="C704" s="240"/>
    </row>
    <row r="705" spans="2:3" x14ac:dyDescent="0.4">
      <c r="B705" s="246"/>
      <c r="C705" s="239"/>
    </row>
    <row r="706" spans="2:3" x14ac:dyDescent="0.4">
      <c r="B706" s="247"/>
      <c r="C706" s="240"/>
    </row>
    <row r="707" spans="2:3" x14ac:dyDescent="0.4">
      <c r="B707" s="246"/>
      <c r="C707" s="239"/>
    </row>
    <row r="708" spans="2:3" x14ac:dyDescent="0.4">
      <c r="B708" s="247"/>
      <c r="C708" s="240"/>
    </row>
    <row r="709" spans="2:3" x14ac:dyDescent="0.4">
      <c r="B709" s="246"/>
      <c r="C709" s="239"/>
    </row>
    <row r="710" spans="2:3" x14ac:dyDescent="0.4">
      <c r="B710" s="247"/>
      <c r="C710" s="240"/>
    </row>
    <row r="711" spans="2:3" x14ac:dyDescent="0.4">
      <c r="B711" s="246"/>
      <c r="C711" s="239"/>
    </row>
    <row r="712" spans="2:3" x14ac:dyDescent="0.4">
      <c r="B712" s="247"/>
      <c r="C712" s="240"/>
    </row>
    <row r="713" spans="2:3" x14ac:dyDescent="0.4">
      <c r="B713" s="246"/>
      <c r="C713" s="239"/>
    </row>
    <row r="714" spans="2:3" x14ac:dyDescent="0.4">
      <c r="B714" s="247"/>
      <c r="C714" s="240"/>
    </row>
    <row r="715" spans="2:3" x14ac:dyDescent="0.4">
      <c r="B715" s="246"/>
      <c r="C715" s="239"/>
    </row>
    <row r="716" spans="2:3" x14ac:dyDescent="0.4">
      <c r="B716" s="247"/>
      <c r="C716" s="240"/>
    </row>
    <row r="717" spans="2:3" x14ac:dyDescent="0.4">
      <c r="B717" s="246"/>
      <c r="C717" s="239"/>
    </row>
    <row r="718" spans="2:3" x14ac:dyDescent="0.4">
      <c r="B718" s="247"/>
      <c r="C718" s="240"/>
    </row>
    <row r="719" spans="2:3" x14ac:dyDescent="0.4">
      <c r="B719" s="246"/>
      <c r="C719" s="239"/>
    </row>
    <row r="720" spans="2:3" x14ac:dyDescent="0.4">
      <c r="B720" s="247"/>
      <c r="C720" s="240"/>
    </row>
    <row r="721" spans="2:3" x14ac:dyDescent="0.4">
      <c r="B721" s="246"/>
      <c r="C721" s="239"/>
    </row>
    <row r="722" spans="2:3" x14ac:dyDescent="0.4">
      <c r="B722" s="247"/>
      <c r="C722" s="240"/>
    </row>
    <row r="723" spans="2:3" x14ac:dyDescent="0.4">
      <c r="B723" s="246"/>
      <c r="C723" s="239"/>
    </row>
    <row r="724" spans="2:3" x14ac:dyDescent="0.4">
      <c r="B724" s="247"/>
      <c r="C724" s="240"/>
    </row>
    <row r="725" spans="2:3" x14ac:dyDescent="0.4">
      <c r="B725" s="246"/>
      <c r="C725" s="239"/>
    </row>
    <row r="726" spans="2:3" x14ac:dyDescent="0.4">
      <c r="B726" s="247"/>
      <c r="C726" s="240"/>
    </row>
    <row r="727" spans="2:3" x14ac:dyDescent="0.4">
      <c r="B727" s="246"/>
      <c r="C727" s="239"/>
    </row>
    <row r="728" spans="2:3" x14ac:dyDescent="0.4">
      <c r="B728" s="247"/>
      <c r="C728" s="240"/>
    </row>
    <row r="729" spans="2:3" x14ac:dyDescent="0.4">
      <c r="B729" s="246"/>
      <c r="C729" s="239"/>
    </row>
    <row r="730" spans="2:3" x14ac:dyDescent="0.4">
      <c r="B730" s="247"/>
      <c r="C730" s="240"/>
    </row>
    <row r="731" spans="2:3" x14ac:dyDescent="0.4">
      <c r="B731" s="246"/>
      <c r="C731" s="239"/>
    </row>
    <row r="732" spans="2:3" x14ac:dyDescent="0.4">
      <c r="B732" s="247"/>
      <c r="C732" s="240"/>
    </row>
    <row r="733" spans="2:3" x14ac:dyDescent="0.4">
      <c r="B733" s="246"/>
      <c r="C733" s="239"/>
    </row>
    <row r="734" spans="2:3" x14ac:dyDescent="0.4">
      <c r="B734" s="247"/>
      <c r="C734" s="240"/>
    </row>
    <row r="735" spans="2:3" x14ac:dyDescent="0.4">
      <c r="B735" s="246"/>
      <c r="C735" s="239"/>
    </row>
    <row r="736" spans="2:3" x14ac:dyDescent="0.4">
      <c r="B736" s="247"/>
      <c r="C736" s="240"/>
    </row>
    <row r="737" spans="2:3" x14ac:dyDescent="0.4">
      <c r="B737" s="246"/>
      <c r="C737" s="239"/>
    </row>
    <row r="738" spans="2:3" x14ac:dyDescent="0.4">
      <c r="B738" s="247"/>
      <c r="C738" s="240"/>
    </row>
    <row r="739" spans="2:3" x14ac:dyDescent="0.4">
      <c r="B739" s="246"/>
      <c r="C739" s="239"/>
    </row>
    <row r="740" spans="2:3" x14ac:dyDescent="0.4">
      <c r="B740" s="247"/>
      <c r="C740" s="240"/>
    </row>
    <row r="741" spans="2:3" x14ac:dyDescent="0.4">
      <c r="B741" s="246"/>
      <c r="C741" s="239"/>
    </row>
    <row r="742" spans="2:3" x14ac:dyDescent="0.4">
      <c r="B742" s="247"/>
      <c r="C742" s="240"/>
    </row>
    <row r="743" spans="2:3" x14ac:dyDescent="0.4">
      <c r="B743" s="246"/>
      <c r="C743" s="239"/>
    </row>
    <row r="744" spans="2:3" x14ac:dyDescent="0.4">
      <c r="B744" s="247"/>
      <c r="C744" s="240"/>
    </row>
    <row r="745" spans="2:3" x14ac:dyDescent="0.4">
      <c r="B745" s="246"/>
      <c r="C745" s="239"/>
    </row>
    <row r="746" spans="2:3" x14ac:dyDescent="0.4">
      <c r="B746" s="247"/>
      <c r="C746" s="240"/>
    </row>
    <row r="747" spans="2:3" x14ac:dyDescent="0.4">
      <c r="B747" s="246"/>
      <c r="C747" s="239"/>
    </row>
    <row r="748" spans="2:3" x14ac:dyDescent="0.4">
      <c r="B748" s="247"/>
      <c r="C748" s="240"/>
    </row>
    <row r="749" spans="2:3" x14ac:dyDescent="0.4">
      <c r="B749" s="246"/>
      <c r="C749" s="239"/>
    </row>
    <row r="750" spans="2:3" x14ac:dyDescent="0.4">
      <c r="B750" s="247"/>
      <c r="C750" s="240"/>
    </row>
    <row r="751" spans="2:3" x14ac:dyDescent="0.4">
      <c r="B751" s="246"/>
      <c r="C751" s="239"/>
    </row>
    <row r="752" spans="2:3" x14ac:dyDescent="0.4">
      <c r="B752" s="247"/>
      <c r="C752" s="240"/>
    </row>
    <row r="753" spans="2:3" x14ac:dyDescent="0.4">
      <c r="B753" s="246"/>
      <c r="C753" s="239"/>
    </row>
    <row r="754" spans="2:3" x14ac:dyDescent="0.4">
      <c r="B754" s="247"/>
      <c r="C754" s="240"/>
    </row>
    <row r="755" spans="2:3" x14ac:dyDescent="0.4">
      <c r="B755" s="246"/>
      <c r="C755" s="239"/>
    </row>
    <row r="756" spans="2:3" x14ac:dyDescent="0.4">
      <c r="B756" s="247"/>
      <c r="C756" s="240"/>
    </row>
    <row r="757" spans="2:3" x14ac:dyDescent="0.4">
      <c r="B757" s="246"/>
      <c r="C757" s="239"/>
    </row>
    <row r="758" spans="2:3" x14ac:dyDescent="0.4">
      <c r="B758" s="247"/>
      <c r="C758" s="240"/>
    </row>
    <row r="759" spans="2:3" x14ac:dyDescent="0.4">
      <c r="B759" s="246"/>
      <c r="C759" s="239"/>
    </row>
    <row r="760" spans="2:3" x14ac:dyDescent="0.4">
      <c r="B760" s="247"/>
      <c r="C760" s="240"/>
    </row>
    <row r="761" spans="2:3" x14ac:dyDescent="0.4">
      <c r="B761" s="246"/>
      <c r="C761" s="239"/>
    </row>
    <row r="762" spans="2:3" x14ac:dyDescent="0.4">
      <c r="B762" s="247"/>
      <c r="C762" s="240"/>
    </row>
    <row r="763" spans="2:3" x14ac:dyDescent="0.4">
      <c r="B763" s="246"/>
      <c r="C763" s="239"/>
    </row>
    <row r="764" spans="2:3" x14ac:dyDescent="0.4">
      <c r="B764" s="247"/>
      <c r="C764" s="240"/>
    </row>
    <row r="765" spans="2:3" x14ac:dyDescent="0.4">
      <c r="B765" s="246"/>
      <c r="C765" s="239"/>
    </row>
    <row r="766" spans="2:3" x14ac:dyDescent="0.4">
      <c r="B766" s="247"/>
      <c r="C766" s="240"/>
    </row>
    <row r="767" spans="2:3" x14ac:dyDescent="0.4">
      <c r="B767" s="246"/>
      <c r="C767" s="239"/>
    </row>
    <row r="768" spans="2:3" x14ac:dyDescent="0.4">
      <c r="B768" s="247"/>
      <c r="C768" s="240"/>
    </row>
    <row r="769" spans="2:3" x14ac:dyDescent="0.4">
      <c r="B769" s="246"/>
      <c r="C769" s="239"/>
    </row>
    <row r="770" spans="2:3" x14ac:dyDescent="0.4">
      <c r="B770" s="247"/>
      <c r="C770" s="240"/>
    </row>
    <row r="771" spans="2:3" x14ac:dyDescent="0.4">
      <c r="B771" s="246"/>
      <c r="C771" s="239"/>
    </row>
    <row r="772" spans="2:3" x14ac:dyDescent="0.4">
      <c r="B772" s="247"/>
      <c r="C772" s="240"/>
    </row>
    <row r="773" spans="2:3" x14ac:dyDescent="0.4">
      <c r="B773" s="246"/>
      <c r="C773" s="239"/>
    </row>
    <row r="774" spans="2:3" x14ac:dyDescent="0.4">
      <c r="B774" s="247"/>
      <c r="C774" s="240"/>
    </row>
    <row r="775" spans="2:3" x14ac:dyDescent="0.4">
      <c r="B775" s="246"/>
      <c r="C775" s="239"/>
    </row>
    <row r="776" spans="2:3" x14ac:dyDescent="0.4">
      <c r="B776" s="247"/>
      <c r="C776" s="240"/>
    </row>
    <row r="777" spans="2:3" x14ac:dyDescent="0.4">
      <c r="B777" s="246"/>
      <c r="C777" s="239"/>
    </row>
    <row r="778" spans="2:3" x14ac:dyDescent="0.4">
      <c r="B778" s="247"/>
      <c r="C778" s="240"/>
    </row>
    <row r="779" spans="2:3" x14ac:dyDescent="0.4">
      <c r="B779" s="246"/>
      <c r="C779" s="239"/>
    </row>
    <row r="780" spans="2:3" x14ac:dyDescent="0.4">
      <c r="B780" s="247"/>
      <c r="C780" s="240"/>
    </row>
    <row r="781" spans="2:3" x14ac:dyDescent="0.4">
      <c r="B781" s="246"/>
      <c r="C781" s="239"/>
    </row>
    <row r="782" spans="2:3" x14ac:dyDescent="0.4">
      <c r="B782" s="247"/>
      <c r="C782" s="240"/>
    </row>
    <row r="783" spans="2:3" x14ac:dyDescent="0.4">
      <c r="B783" s="246"/>
      <c r="C783" s="239"/>
    </row>
    <row r="784" spans="2:3" x14ac:dyDescent="0.4">
      <c r="B784" s="247"/>
      <c r="C784" s="240"/>
    </row>
    <row r="785" spans="2:3" x14ac:dyDescent="0.4">
      <c r="B785" s="246"/>
      <c r="C785" s="239"/>
    </row>
    <row r="786" spans="2:3" x14ac:dyDescent="0.4">
      <c r="B786" s="247"/>
      <c r="C786" s="240"/>
    </row>
    <row r="787" spans="2:3" x14ac:dyDescent="0.4">
      <c r="B787" s="246"/>
      <c r="C787" s="239"/>
    </row>
    <row r="788" spans="2:3" x14ac:dyDescent="0.4">
      <c r="B788" s="247"/>
      <c r="C788" s="240"/>
    </row>
    <row r="789" spans="2:3" x14ac:dyDescent="0.4">
      <c r="B789" s="246"/>
      <c r="C789" s="239"/>
    </row>
    <row r="790" spans="2:3" x14ac:dyDescent="0.4">
      <c r="B790" s="247"/>
      <c r="C790" s="240"/>
    </row>
    <row r="791" spans="2:3" x14ac:dyDescent="0.4">
      <c r="B791" s="246"/>
      <c r="C791" s="239"/>
    </row>
    <row r="792" spans="2:3" x14ac:dyDescent="0.4">
      <c r="B792" s="247"/>
      <c r="C792" s="240"/>
    </row>
    <row r="793" spans="2:3" x14ac:dyDescent="0.4">
      <c r="B793" s="246"/>
      <c r="C793" s="239"/>
    </row>
    <row r="794" spans="2:3" x14ac:dyDescent="0.4">
      <c r="B794" s="247"/>
      <c r="C794" s="240"/>
    </row>
    <row r="795" spans="2:3" x14ac:dyDescent="0.4">
      <c r="B795" s="246"/>
      <c r="C795" s="239"/>
    </row>
    <row r="796" spans="2:3" x14ac:dyDescent="0.4">
      <c r="B796" s="247"/>
      <c r="C796" s="240"/>
    </row>
    <row r="797" spans="2:3" x14ac:dyDescent="0.4">
      <c r="B797" s="246"/>
      <c r="C797" s="239"/>
    </row>
    <row r="798" spans="2:3" x14ac:dyDescent="0.4">
      <c r="B798" s="247"/>
      <c r="C798" s="240"/>
    </row>
    <row r="799" spans="2:3" x14ac:dyDescent="0.4">
      <c r="B799" s="246"/>
      <c r="C799" s="239"/>
    </row>
    <row r="800" spans="2:3" x14ac:dyDescent="0.4">
      <c r="B800" s="247"/>
      <c r="C800" s="240"/>
    </row>
    <row r="801" spans="2:3" x14ac:dyDescent="0.4">
      <c r="B801" s="246"/>
      <c r="C801" s="239"/>
    </row>
    <row r="802" spans="2:3" x14ac:dyDescent="0.4">
      <c r="B802" s="247"/>
      <c r="C802" s="240"/>
    </row>
    <row r="803" spans="2:3" x14ac:dyDescent="0.4">
      <c r="B803" s="246"/>
      <c r="C803" s="239"/>
    </row>
    <row r="804" spans="2:3" x14ac:dyDescent="0.4">
      <c r="B804" s="247"/>
      <c r="C804" s="240"/>
    </row>
    <row r="805" spans="2:3" x14ac:dyDescent="0.4">
      <c r="B805" s="246"/>
      <c r="C805" s="239"/>
    </row>
    <row r="806" spans="2:3" x14ac:dyDescent="0.4">
      <c r="B806" s="247"/>
      <c r="C806" s="240"/>
    </row>
    <row r="807" spans="2:3" x14ac:dyDescent="0.4">
      <c r="B807" s="246"/>
      <c r="C807" s="239"/>
    </row>
    <row r="808" spans="2:3" x14ac:dyDescent="0.4">
      <c r="B808" s="247"/>
      <c r="C808" s="240"/>
    </row>
    <row r="809" spans="2:3" x14ac:dyDescent="0.4">
      <c r="B809" s="246"/>
      <c r="C809" s="239"/>
    </row>
    <row r="810" spans="2:3" x14ac:dyDescent="0.4">
      <c r="B810" s="247"/>
      <c r="C810" s="240"/>
    </row>
    <row r="811" spans="2:3" x14ac:dyDescent="0.4">
      <c r="B811" s="246"/>
      <c r="C811" s="239"/>
    </row>
    <row r="812" spans="2:3" x14ac:dyDescent="0.4">
      <c r="B812" s="247"/>
      <c r="C812" s="240"/>
    </row>
    <row r="813" spans="2:3" x14ac:dyDescent="0.4">
      <c r="B813" s="246"/>
      <c r="C813" s="239"/>
    </row>
    <row r="814" spans="2:3" x14ac:dyDescent="0.4">
      <c r="B814" s="247"/>
      <c r="C814" s="240"/>
    </row>
    <row r="815" spans="2:3" x14ac:dyDescent="0.4">
      <c r="B815" s="246"/>
      <c r="C815" s="239"/>
    </row>
    <row r="816" spans="2:3" x14ac:dyDescent="0.4">
      <c r="B816" s="247"/>
      <c r="C816" s="240"/>
    </row>
    <row r="817" spans="2:3" x14ac:dyDescent="0.4">
      <c r="B817" s="246"/>
      <c r="C817" s="239"/>
    </row>
    <row r="818" spans="2:3" x14ac:dyDescent="0.4">
      <c r="B818" s="247"/>
      <c r="C818" s="240"/>
    </row>
    <row r="819" spans="2:3" x14ac:dyDescent="0.4">
      <c r="B819" s="246"/>
      <c r="C819" s="239"/>
    </row>
    <row r="820" spans="2:3" x14ac:dyDescent="0.4">
      <c r="B820" s="247"/>
      <c r="C820" s="240"/>
    </row>
    <row r="821" spans="2:3" x14ac:dyDescent="0.4">
      <c r="B821" s="246"/>
      <c r="C821" s="239"/>
    </row>
    <row r="822" spans="2:3" x14ac:dyDescent="0.4">
      <c r="B822" s="247"/>
      <c r="C822" s="240"/>
    </row>
    <row r="823" spans="2:3" x14ac:dyDescent="0.4">
      <c r="B823" s="246"/>
      <c r="C823" s="239"/>
    </row>
    <row r="824" spans="2:3" x14ac:dyDescent="0.4">
      <c r="B824" s="247"/>
      <c r="C824" s="240"/>
    </row>
    <row r="825" spans="2:3" x14ac:dyDescent="0.4">
      <c r="B825" s="246"/>
      <c r="C825" s="239"/>
    </row>
    <row r="826" spans="2:3" x14ac:dyDescent="0.4">
      <c r="B826" s="247"/>
      <c r="C826" s="240"/>
    </row>
    <row r="827" spans="2:3" x14ac:dyDescent="0.4">
      <c r="B827" s="246"/>
      <c r="C827" s="239"/>
    </row>
    <row r="828" spans="2:3" x14ac:dyDescent="0.4">
      <c r="B828" s="247"/>
      <c r="C828" s="240"/>
    </row>
    <row r="829" spans="2:3" x14ac:dyDescent="0.4">
      <c r="B829" s="246"/>
      <c r="C829" s="239"/>
    </row>
    <row r="830" spans="2:3" x14ac:dyDescent="0.4">
      <c r="B830" s="247"/>
      <c r="C830" s="240"/>
    </row>
    <row r="831" spans="2:3" x14ac:dyDescent="0.4">
      <c r="B831" s="246"/>
      <c r="C831" s="239"/>
    </row>
    <row r="832" spans="2:3" x14ac:dyDescent="0.4">
      <c r="B832" s="247"/>
      <c r="C832" s="240"/>
    </row>
    <row r="833" spans="2:3" x14ac:dyDescent="0.4">
      <c r="B833" s="246"/>
      <c r="C833" s="239"/>
    </row>
    <row r="834" spans="2:3" x14ac:dyDescent="0.4">
      <c r="B834" s="247"/>
      <c r="C834" s="240"/>
    </row>
    <row r="835" spans="2:3" x14ac:dyDescent="0.4">
      <c r="B835" s="246"/>
      <c r="C835" s="239"/>
    </row>
    <row r="836" spans="2:3" x14ac:dyDescent="0.4">
      <c r="B836" s="247"/>
      <c r="C836" s="240"/>
    </row>
    <row r="837" spans="2:3" x14ac:dyDescent="0.4">
      <c r="B837" s="246"/>
      <c r="C837" s="239"/>
    </row>
    <row r="838" spans="2:3" x14ac:dyDescent="0.4">
      <c r="B838" s="247"/>
      <c r="C838" s="240"/>
    </row>
    <row r="839" spans="2:3" x14ac:dyDescent="0.4">
      <c r="B839" s="246"/>
      <c r="C839" s="239"/>
    </row>
    <row r="840" spans="2:3" x14ac:dyDescent="0.4">
      <c r="B840" s="247"/>
      <c r="C840" s="240"/>
    </row>
    <row r="841" spans="2:3" x14ac:dyDescent="0.4">
      <c r="B841" s="246"/>
      <c r="C841" s="239"/>
    </row>
    <row r="842" spans="2:3" x14ac:dyDescent="0.4">
      <c r="B842" s="247"/>
      <c r="C842" s="240"/>
    </row>
    <row r="843" spans="2:3" x14ac:dyDescent="0.4">
      <c r="B843" s="246"/>
      <c r="C843" s="239"/>
    </row>
    <row r="844" spans="2:3" x14ac:dyDescent="0.4">
      <c r="B844" s="247"/>
      <c r="C844" s="240"/>
    </row>
    <row r="845" spans="2:3" x14ac:dyDescent="0.4">
      <c r="B845" s="246"/>
      <c r="C845" s="239"/>
    </row>
    <row r="846" spans="2:3" x14ac:dyDescent="0.4">
      <c r="B846" s="247"/>
      <c r="C846" s="240"/>
    </row>
    <row r="847" spans="2:3" x14ac:dyDescent="0.4">
      <c r="B847" s="246"/>
      <c r="C847" s="239"/>
    </row>
    <row r="848" spans="2:3" x14ac:dyDescent="0.4">
      <c r="B848" s="247"/>
      <c r="C848" s="240"/>
    </row>
    <row r="849" spans="2:3" x14ac:dyDescent="0.4">
      <c r="B849" s="246"/>
      <c r="C849" s="239"/>
    </row>
    <row r="850" spans="2:3" x14ac:dyDescent="0.4">
      <c r="B850" s="247"/>
      <c r="C850" s="240"/>
    </row>
    <row r="851" spans="2:3" x14ac:dyDescent="0.4">
      <c r="B851" s="246"/>
      <c r="C851" s="239"/>
    </row>
    <row r="852" spans="2:3" x14ac:dyDescent="0.4">
      <c r="B852" s="247"/>
      <c r="C852" s="240"/>
    </row>
    <row r="853" spans="2:3" x14ac:dyDescent="0.4">
      <c r="B853" s="246"/>
      <c r="C853" s="239"/>
    </row>
    <row r="854" spans="2:3" x14ac:dyDescent="0.4">
      <c r="B854" s="247"/>
      <c r="C854" s="240"/>
    </row>
    <row r="855" spans="2:3" x14ac:dyDescent="0.4">
      <c r="B855" s="246"/>
      <c r="C855" s="239"/>
    </row>
    <row r="856" spans="2:3" x14ac:dyDescent="0.4">
      <c r="B856" s="247"/>
      <c r="C856" s="240"/>
    </row>
    <row r="857" spans="2:3" x14ac:dyDescent="0.4">
      <c r="B857" s="246"/>
      <c r="C857" s="239"/>
    </row>
    <row r="858" spans="2:3" x14ac:dyDescent="0.4">
      <c r="B858" s="247"/>
      <c r="C858" s="240"/>
    </row>
    <row r="859" spans="2:3" x14ac:dyDescent="0.4">
      <c r="B859" s="246"/>
      <c r="C859" s="239"/>
    </row>
    <row r="860" spans="2:3" x14ac:dyDescent="0.4">
      <c r="B860" s="247"/>
      <c r="C860" s="240"/>
    </row>
    <row r="861" spans="2:3" x14ac:dyDescent="0.4">
      <c r="B861" s="246"/>
      <c r="C861" s="239"/>
    </row>
    <row r="862" spans="2:3" x14ac:dyDescent="0.4">
      <c r="B862" s="247"/>
      <c r="C862" s="240"/>
    </row>
    <row r="863" spans="2:3" x14ac:dyDescent="0.4">
      <c r="B863" s="246"/>
      <c r="C863" s="239"/>
    </row>
    <row r="864" spans="2:3" x14ac:dyDescent="0.4">
      <c r="B864" s="247"/>
      <c r="C864" s="240"/>
    </row>
    <row r="865" spans="2:3" x14ac:dyDescent="0.4">
      <c r="B865" s="246"/>
      <c r="C865" s="239"/>
    </row>
    <row r="866" spans="2:3" x14ac:dyDescent="0.4">
      <c r="B866" s="247"/>
      <c r="C866" s="240"/>
    </row>
    <row r="867" spans="2:3" x14ac:dyDescent="0.4">
      <c r="B867" s="246"/>
      <c r="C867" s="239"/>
    </row>
    <row r="868" spans="2:3" x14ac:dyDescent="0.4">
      <c r="B868" s="247"/>
      <c r="C868" s="240"/>
    </row>
    <row r="869" spans="2:3" x14ac:dyDescent="0.4">
      <c r="B869" s="246"/>
      <c r="C869" s="239"/>
    </row>
    <row r="870" spans="2:3" x14ac:dyDescent="0.4">
      <c r="B870" s="247"/>
      <c r="C870" s="240"/>
    </row>
    <row r="871" spans="2:3" x14ac:dyDescent="0.4">
      <c r="B871" s="246"/>
      <c r="C871" s="239"/>
    </row>
    <row r="872" spans="2:3" x14ac:dyDescent="0.4">
      <c r="B872" s="247"/>
      <c r="C872" s="240"/>
    </row>
    <row r="873" spans="2:3" x14ac:dyDescent="0.4">
      <c r="B873" s="246"/>
      <c r="C873" s="239"/>
    </row>
    <row r="874" spans="2:3" x14ac:dyDescent="0.4">
      <c r="B874" s="247"/>
      <c r="C874" s="240"/>
    </row>
    <row r="875" spans="2:3" x14ac:dyDescent="0.4">
      <c r="B875" s="246"/>
      <c r="C875" s="239"/>
    </row>
    <row r="876" spans="2:3" x14ac:dyDescent="0.4">
      <c r="B876" s="247"/>
      <c r="C876" s="240"/>
    </row>
    <row r="877" spans="2:3" x14ac:dyDescent="0.4">
      <c r="B877" s="246"/>
      <c r="C877" s="239"/>
    </row>
    <row r="878" spans="2:3" x14ac:dyDescent="0.4">
      <c r="B878" s="247"/>
      <c r="C878" s="240"/>
    </row>
    <row r="879" spans="2:3" x14ac:dyDescent="0.4">
      <c r="B879" s="246"/>
      <c r="C879" s="239"/>
    </row>
    <row r="880" spans="2:3" x14ac:dyDescent="0.4">
      <c r="B880" s="247"/>
      <c r="C880" s="240"/>
    </row>
    <row r="881" spans="2:3" x14ac:dyDescent="0.4">
      <c r="B881" s="246"/>
      <c r="C881" s="239"/>
    </row>
    <row r="882" spans="2:3" x14ac:dyDescent="0.4">
      <c r="B882" s="247"/>
      <c r="C882" s="240"/>
    </row>
    <row r="883" spans="2:3" x14ac:dyDescent="0.4">
      <c r="B883" s="246"/>
      <c r="C883" s="239"/>
    </row>
    <row r="884" spans="2:3" x14ac:dyDescent="0.4">
      <c r="B884" s="247"/>
      <c r="C884" s="240"/>
    </row>
    <row r="885" spans="2:3" x14ac:dyDescent="0.4">
      <c r="B885" s="246"/>
      <c r="C885" s="239"/>
    </row>
    <row r="886" spans="2:3" x14ac:dyDescent="0.4">
      <c r="B886" s="247"/>
      <c r="C886" s="240"/>
    </row>
    <row r="887" spans="2:3" x14ac:dyDescent="0.4">
      <c r="B887" s="246"/>
      <c r="C887" s="239"/>
    </row>
    <row r="888" spans="2:3" x14ac:dyDescent="0.4">
      <c r="B888" s="247"/>
      <c r="C888" s="240"/>
    </row>
    <row r="889" spans="2:3" x14ac:dyDescent="0.4">
      <c r="B889" s="246"/>
      <c r="C889" s="239"/>
    </row>
    <row r="890" spans="2:3" x14ac:dyDescent="0.4">
      <c r="B890" s="247"/>
      <c r="C890" s="240"/>
    </row>
    <row r="891" spans="2:3" x14ac:dyDescent="0.4">
      <c r="B891" s="246"/>
      <c r="C891" s="239"/>
    </row>
    <row r="892" spans="2:3" x14ac:dyDescent="0.4">
      <c r="B892" s="247"/>
      <c r="C892" s="240"/>
    </row>
    <row r="893" spans="2:3" x14ac:dyDescent="0.4">
      <c r="B893" s="246"/>
      <c r="C893" s="239"/>
    </row>
    <row r="894" spans="2:3" x14ac:dyDescent="0.4">
      <c r="B894" s="247"/>
      <c r="C894" s="240"/>
    </row>
    <row r="895" spans="2:3" x14ac:dyDescent="0.4">
      <c r="B895" s="246"/>
      <c r="C895" s="239"/>
    </row>
    <row r="896" spans="2:3" x14ac:dyDescent="0.4">
      <c r="B896" s="247"/>
      <c r="C896" s="240"/>
    </row>
    <row r="897" spans="2:3" x14ac:dyDescent="0.4">
      <c r="B897" s="246"/>
      <c r="C897" s="239"/>
    </row>
    <row r="898" spans="2:3" x14ac:dyDescent="0.4">
      <c r="B898" s="247"/>
      <c r="C898" s="240"/>
    </row>
    <row r="899" spans="2:3" x14ac:dyDescent="0.4">
      <c r="B899" s="246"/>
      <c r="C899" s="239"/>
    </row>
    <row r="900" spans="2:3" x14ac:dyDescent="0.4">
      <c r="B900" s="247"/>
      <c r="C900" s="240"/>
    </row>
    <row r="901" spans="2:3" x14ac:dyDescent="0.4">
      <c r="B901" s="246"/>
      <c r="C901" s="239"/>
    </row>
    <row r="902" spans="2:3" x14ac:dyDescent="0.4">
      <c r="B902" s="247"/>
      <c r="C902" s="240"/>
    </row>
    <row r="903" spans="2:3" x14ac:dyDescent="0.4">
      <c r="B903" s="246"/>
      <c r="C903" s="239"/>
    </row>
    <row r="904" spans="2:3" x14ac:dyDescent="0.4">
      <c r="B904" s="247"/>
      <c r="C904" s="240"/>
    </row>
    <row r="905" spans="2:3" x14ac:dyDescent="0.4">
      <c r="B905" s="246"/>
      <c r="C905" s="239"/>
    </row>
    <row r="906" spans="2:3" x14ac:dyDescent="0.4">
      <c r="B906" s="247"/>
      <c r="C906" s="240"/>
    </row>
    <row r="907" spans="2:3" x14ac:dyDescent="0.4">
      <c r="B907" s="246"/>
      <c r="C907" s="239"/>
    </row>
    <row r="908" spans="2:3" x14ac:dyDescent="0.4">
      <c r="B908" s="247"/>
      <c r="C908" s="240"/>
    </row>
    <row r="909" spans="2:3" x14ac:dyDescent="0.4">
      <c r="B909" s="246"/>
      <c r="C909" s="239"/>
    </row>
    <row r="910" spans="2:3" x14ac:dyDescent="0.4">
      <c r="B910" s="247"/>
      <c r="C910" s="240"/>
    </row>
    <row r="911" spans="2:3" x14ac:dyDescent="0.4">
      <c r="B911" s="246"/>
      <c r="C911" s="239"/>
    </row>
    <row r="912" spans="2:3" x14ac:dyDescent="0.4">
      <c r="B912" s="247"/>
      <c r="C912" s="240"/>
    </row>
    <row r="913" spans="2:3" x14ac:dyDescent="0.4">
      <c r="B913" s="246"/>
      <c r="C913" s="239"/>
    </row>
    <row r="914" spans="2:3" x14ac:dyDescent="0.4">
      <c r="B914" s="247"/>
      <c r="C914" s="240"/>
    </row>
    <row r="915" spans="2:3" x14ac:dyDescent="0.4">
      <c r="B915" s="246"/>
      <c r="C915" s="239"/>
    </row>
    <row r="916" spans="2:3" x14ac:dyDescent="0.4">
      <c r="B916" s="247"/>
      <c r="C916" s="240"/>
    </row>
    <row r="917" spans="2:3" x14ac:dyDescent="0.4">
      <c r="B917" s="246"/>
      <c r="C917" s="239"/>
    </row>
    <row r="918" spans="2:3" x14ac:dyDescent="0.4">
      <c r="B918" s="247"/>
      <c r="C918" s="240"/>
    </row>
    <row r="919" spans="2:3" x14ac:dyDescent="0.4">
      <c r="B919" s="246"/>
      <c r="C919" s="239"/>
    </row>
    <row r="920" spans="2:3" x14ac:dyDescent="0.4">
      <c r="B920" s="247"/>
      <c r="C920" s="240"/>
    </row>
    <row r="921" spans="2:3" x14ac:dyDescent="0.4">
      <c r="B921" s="246"/>
      <c r="C921" s="239"/>
    </row>
    <row r="922" spans="2:3" x14ac:dyDescent="0.4">
      <c r="B922" s="247"/>
      <c r="C922" s="240"/>
    </row>
    <row r="923" spans="2:3" x14ac:dyDescent="0.4">
      <c r="B923" s="246"/>
      <c r="C923" s="239"/>
    </row>
    <row r="924" spans="2:3" x14ac:dyDescent="0.4">
      <c r="B924" s="247"/>
      <c r="C924" s="240"/>
    </row>
    <row r="925" spans="2:3" x14ac:dyDescent="0.4">
      <c r="B925" s="246"/>
      <c r="C925" s="239"/>
    </row>
    <row r="926" spans="2:3" x14ac:dyDescent="0.4">
      <c r="B926" s="247"/>
      <c r="C926" s="240"/>
    </row>
    <row r="927" spans="2:3" x14ac:dyDescent="0.4">
      <c r="B927" s="246"/>
      <c r="C927" s="239"/>
    </row>
    <row r="928" spans="2:3" x14ac:dyDescent="0.4">
      <c r="B928" s="247"/>
      <c r="C928" s="240"/>
    </row>
    <row r="929" spans="2:3" x14ac:dyDescent="0.4">
      <c r="B929" s="246"/>
      <c r="C929" s="239"/>
    </row>
    <row r="930" spans="2:3" x14ac:dyDescent="0.4">
      <c r="B930" s="247"/>
      <c r="C930" s="240"/>
    </row>
    <row r="931" spans="2:3" x14ac:dyDescent="0.4">
      <c r="B931" s="246"/>
      <c r="C931" s="239"/>
    </row>
    <row r="932" spans="2:3" x14ac:dyDescent="0.4">
      <c r="B932" s="247"/>
      <c r="C932" s="240"/>
    </row>
    <row r="933" spans="2:3" x14ac:dyDescent="0.4">
      <c r="B933" s="246"/>
      <c r="C933" s="239"/>
    </row>
    <row r="934" spans="2:3" x14ac:dyDescent="0.4">
      <c r="B934" s="247"/>
      <c r="C934" s="240"/>
    </row>
    <row r="935" spans="2:3" x14ac:dyDescent="0.4">
      <c r="B935" s="246"/>
      <c r="C935" s="239"/>
    </row>
    <row r="936" spans="2:3" x14ac:dyDescent="0.4">
      <c r="B936" s="247"/>
      <c r="C936" s="240"/>
    </row>
    <row r="937" spans="2:3" x14ac:dyDescent="0.4">
      <c r="B937" s="246"/>
      <c r="C937" s="239"/>
    </row>
    <row r="938" spans="2:3" x14ac:dyDescent="0.4">
      <c r="B938" s="247"/>
      <c r="C938" s="240"/>
    </row>
    <row r="939" spans="2:3" x14ac:dyDescent="0.4">
      <c r="B939" s="246"/>
      <c r="C939" s="239"/>
    </row>
    <row r="940" spans="2:3" x14ac:dyDescent="0.4">
      <c r="B940" s="247"/>
      <c r="C940" s="240"/>
    </row>
    <row r="941" spans="2:3" x14ac:dyDescent="0.4">
      <c r="B941" s="246"/>
      <c r="C941" s="239"/>
    </row>
    <row r="942" spans="2:3" x14ac:dyDescent="0.4">
      <c r="B942" s="247"/>
      <c r="C942" s="240"/>
    </row>
    <row r="943" spans="2:3" x14ac:dyDescent="0.4">
      <c r="B943" s="246"/>
      <c r="C943" s="239"/>
    </row>
    <row r="944" spans="2:3" x14ac:dyDescent="0.4">
      <c r="B944" s="247"/>
      <c r="C944" s="240"/>
    </row>
    <row r="945" spans="2:3" x14ac:dyDescent="0.4">
      <c r="B945" s="246"/>
      <c r="C945" s="239"/>
    </row>
    <row r="946" spans="2:3" x14ac:dyDescent="0.4">
      <c r="B946" s="247"/>
      <c r="C946" s="240"/>
    </row>
    <row r="947" spans="2:3" x14ac:dyDescent="0.4">
      <c r="B947" s="246"/>
      <c r="C947" s="239"/>
    </row>
    <row r="948" spans="2:3" x14ac:dyDescent="0.4">
      <c r="B948" s="247"/>
      <c r="C948" s="240"/>
    </row>
    <row r="949" spans="2:3" x14ac:dyDescent="0.4">
      <c r="B949" s="246"/>
      <c r="C949" s="239"/>
    </row>
    <row r="950" spans="2:3" x14ac:dyDescent="0.4">
      <c r="B950" s="247"/>
      <c r="C950" s="240"/>
    </row>
    <row r="951" spans="2:3" x14ac:dyDescent="0.4">
      <c r="B951" s="246"/>
      <c r="C951" s="239"/>
    </row>
    <row r="952" spans="2:3" x14ac:dyDescent="0.4">
      <c r="B952" s="247"/>
      <c r="C952" s="240"/>
    </row>
    <row r="953" spans="2:3" x14ac:dyDescent="0.4">
      <c r="B953" s="246"/>
      <c r="C953" s="239"/>
    </row>
    <row r="954" spans="2:3" x14ac:dyDescent="0.4">
      <c r="B954" s="247"/>
      <c r="C954" s="240"/>
    </row>
    <row r="955" spans="2:3" x14ac:dyDescent="0.4">
      <c r="B955" s="246"/>
      <c r="C955" s="239"/>
    </row>
    <row r="956" spans="2:3" x14ac:dyDescent="0.4">
      <c r="B956" s="247"/>
      <c r="C956" s="240"/>
    </row>
    <row r="957" spans="2:3" x14ac:dyDescent="0.4">
      <c r="B957" s="246"/>
      <c r="C957" s="239"/>
    </row>
    <row r="958" spans="2:3" x14ac:dyDescent="0.4">
      <c r="B958" s="247"/>
      <c r="C958" s="240"/>
    </row>
    <row r="959" spans="2:3" x14ac:dyDescent="0.4">
      <c r="B959" s="246"/>
      <c r="C959" s="239"/>
    </row>
    <row r="960" spans="2:3" x14ac:dyDescent="0.4">
      <c r="B960" s="247"/>
      <c r="C960" s="240"/>
    </row>
    <row r="961" spans="2:3" x14ac:dyDescent="0.4">
      <c r="B961" s="246"/>
      <c r="C961" s="239"/>
    </row>
    <row r="962" spans="2:3" x14ac:dyDescent="0.4">
      <c r="B962" s="247"/>
      <c r="C962" s="240"/>
    </row>
    <row r="963" spans="2:3" x14ac:dyDescent="0.4">
      <c r="B963" s="246"/>
      <c r="C963" s="239"/>
    </row>
    <row r="964" spans="2:3" x14ac:dyDescent="0.4">
      <c r="B964" s="247"/>
      <c r="C964" s="240"/>
    </row>
    <row r="965" spans="2:3" x14ac:dyDescent="0.4">
      <c r="B965" s="246"/>
      <c r="C965" s="239"/>
    </row>
    <row r="966" spans="2:3" x14ac:dyDescent="0.4">
      <c r="B966" s="247"/>
      <c r="C966" s="240"/>
    </row>
    <row r="967" spans="2:3" x14ac:dyDescent="0.4">
      <c r="B967" s="246"/>
      <c r="C967" s="239"/>
    </row>
    <row r="968" spans="2:3" x14ac:dyDescent="0.4">
      <c r="B968" s="247"/>
      <c r="C968" s="240"/>
    </row>
    <row r="969" spans="2:3" x14ac:dyDescent="0.4">
      <c r="B969" s="246"/>
      <c r="C969" s="239"/>
    </row>
    <row r="970" spans="2:3" x14ac:dyDescent="0.4">
      <c r="B970" s="247"/>
      <c r="C970" s="240"/>
    </row>
    <row r="971" spans="2:3" x14ac:dyDescent="0.4">
      <c r="B971" s="246"/>
      <c r="C971" s="239"/>
    </row>
    <row r="972" spans="2:3" x14ac:dyDescent="0.4">
      <c r="B972" s="247"/>
      <c r="C972" s="240"/>
    </row>
    <row r="973" spans="2:3" x14ac:dyDescent="0.4">
      <c r="B973" s="246"/>
      <c r="C973" s="239"/>
    </row>
    <row r="974" spans="2:3" x14ac:dyDescent="0.4">
      <c r="B974" s="247"/>
      <c r="C974" s="240"/>
    </row>
    <row r="975" spans="2:3" x14ac:dyDescent="0.4">
      <c r="B975" s="246"/>
      <c r="C975" s="239"/>
    </row>
    <row r="976" spans="2:3" x14ac:dyDescent="0.4">
      <c r="B976" s="247"/>
      <c r="C976" s="240"/>
    </row>
    <row r="977" spans="2:3" x14ac:dyDescent="0.4">
      <c r="B977" s="246"/>
      <c r="C977" s="239"/>
    </row>
    <row r="978" spans="2:3" x14ac:dyDescent="0.4">
      <c r="B978" s="247"/>
      <c r="C978" s="240"/>
    </row>
    <row r="979" spans="2:3" x14ac:dyDescent="0.4">
      <c r="B979" s="246"/>
      <c r="C979" s="239"/>
    </row>
    <row r="980" spans="2:3" x14ac:dyDescent="0.4">
      <c r="B980" s="247"/>
      <c r="C980" s="240"/>
    </row>
    <row r="981" spans="2:3" x14ac:dyDescent="0.4">
      <c r="B981" s="246"/>
      <c r="C981" s="239"/>
    </row>
    <row r="982" spans="2:3" x14ac:dyDescent="0.4">
      <c r="B982" s="247"/>
      <c r="C982" s="240"/>
    </row>
    <row r="983" spans="2:3" x14ac:dyDescent="0.4">
      <c r="B983" s="246"/>
      <c r="C983" s="239"/>
    </row>
    <row r="984" spans="2:3" x14ac:dyDescent="0.4">
      <c r="B984" s="247"/>
      <c r="C984" s="240"/>
    </row>
    <row r="985" spans="2:3" x14ac:dyDescent="0.4">
      <c r="B985" s="246"/>
      <c r="C985" s="239"/>
    </row>
    <row r="986" spans="2:3" x14ac:dyDescent="0.4">
      <c r="B986" s="247"/>
      <c r="C986" s="240"/>
    </row>
    <row r="987" spans="2:3" x14ac:dyDescent="0.4">
      <c r="B987" s="246"/>
      <c r="C987" s="239"/>
    </row>
    <row r="988" spans="2:3" x14ac:dyDescent="0.4">
      <c r="B988" s="247"/>
      <c r="C988" s="240"/>
    </row>
    <row r="989" spans="2:3" x14ac:dyDescent="0.4">
      <c r="B989" s="246"/>
      <c r="C989" s="239"/>
    </row>
    <row r="990" spans="2:3" x14ac:dyDescent="0.4">
      <c r="B990" s="247"/>
      <c r="C990" s="240"/>
    </row>
    <row r="991" spans="2:3" x14ac:dyDescent="0.4">
      <c r="B991" s="246"/>
      <c r="C991" s="239"/>
    </row>
    <row r="992" spans="2:3" x14ac:dyDescent="0.4">
      <c r="B992" s="247"/>
      <c r="C992" s="240"/>
    </row>
    <row r="993" spans="2:3" x14ac:dyDescent="0.4">
      <c r="B993" s="246"/>
      <c r="C993" s="239"/>
    </row>
    <row r="994" spans="2:3" x14ac:dyDescent="0.4">
      <c r="B994" s="247"/>
      <c r="C994" s="240"/>
    </row>
    <row r="995" spans="2:3" x14ac:dyDescent="0.4">
      <c r="B995" s="246"/>
      <c r="C995" s="239"/>
    </row>
    <row r="996" spans="2:3" x14ac:dyDescent="0.4">
      <c r="B996" s="247"/>
      <c r="C996" s="240"/>
    </row>
    <row r="997" spans="2:3" x14ac:dyDescent="0.4">
      <c r="B997" s="246"/>
      <c r="C997" s="239"/>
    </row>
    <row r="998" spans="2:3" x14ac:dyDescent="0.4">
      <c r="B998" s="247"/>
      <c r="C998" s="240"/>
    </row>
    <row r="999" spans="2:3" x14ac:dyDescent="0.4">
      <c r="B999" s="246"/>
      <c r="C999" s="239"/>
    </row>
    <row r="1000" spans="2:3" x14ac:dyDescent="0.4">
      <c r="B1000" s="247"/>
      <c r="C1000" s="240"/>
    </row>
    <row r="1001" spans="2:3" x14ac:dyDescent="0.4">
      <c r="B1001" s="246"/>
      <c r="C1001" s="239"/>
    </row>
    <row r="1002" spans="2:3" x14ac:dyDescent="0.4">
      <c r="B1002" s="247"/>
      <c r="C1002" s="240"/>
    </row>
    <row r="1003" spans="2:3" x14ac:dyDescent="0.4">
      <c r="B1003" s="246"/>
      <c r="C1003" s="239"/>
    </row>
    <row r="1004" spans="2:3" x14ac:dyDescent="0.4">
      <c r="B1004" s="247"/>
      <c r="C1004" s="240"/>
    </row>
    <row r="1005" spans="2:3" x14ac:dyDescent="0.4">
      <c r="B1005" s="246"/>
      <c r="C1005" s="239"/>
    </row>
    <row r="1006" spans="2:3" x14ac:dyDescent="0.4">
      <c r="B1006" s="247"/>
      <c r="C1006" s="240"/>
    </row>
    <row r="1007" spans="2:3" x14ac:dyDescent="0.4">
      <c r="B1007" s="246"/>
      <c r="C1007" s="239"/>
    </row>
    <row r="1008" spans="2:3" x14ac:dyDescent="0.4">
      <c r="B1008" s="247"/>
      <c r="C1008" s="240"/>
    </row>
    <row r="1009" spans="2:3" x14ac:dyDescent="0.4">
      <c r="B1009" s="246"/>
      <c r="C1009" s="239"/>
    </row>
    <row r="1010" spans="2:3" x14ac:dyDescent="0.4">
      <c r="B1010" s="247"/>
      <c r="C1010" s="240"/>
    </row>
    <row r="1011" spans="2:3" x14ac:dyDescent="0.4">
      <c r="B1011" s="246"/>
      <c r="C1011" s="239"/>
    </row>
    <row r="1012" spans="2:3" x14ac:dyDescent="0.4">
      <c r="B1012" s="247"/>
      <c r="C1012" s="240"/>
    </row>
    <row r="1013" spans="2:3" x14ac:dyDescent="0.4">
      <c r="B1013" s="246"/>
      <c r="C1013" s="239"/>
    </row>
    <row r="1014" spans="2:3" x14ac:dyDescent="0.4">
      <c r="B1014" s="247"/>
      <c r="C1014" s="240"/>
    </row>
    <row r="1015" spans="2:3" x14ac:dyDescent="0.4">
      <c r="B1015" s="246"/>
      <c r="C1015" s="239"/>
    </row>
    <row r="1016" spans="2:3" x14ac:dyDescent="0.4">
      <c r="B1016" s="247"/>
      <c r="C1016" s="240"/>
    </row>
    <row r="1017" spans="2:3" x14ac:dyDescent="0.4">
      <c r="B1017" s="246"/>
      <c r="C1017" s="239"/>
    </row>
    <row r="1018" spans="2:3" x14ac:dyDescent="0.4">
      <c r="B1018" s="247"/>
      <c r="C1018" s="240"/>
    </row>
    <row r="1019" spans="2:3" x14ac:dyDescent="0.4">
      <c r="B1019" s="246"/>
      <c r="C1019" s="239"/>
    </row>
    <row r="1020" spans="2:3" x14ac:dyDescent="0.4">
      <c r="B1020" s="247"/>
      <c r="C1020" s="240"/>
    </row>
    <row r="1021" spans="2:3" x14ac:dyDescent="0.4">
      <c r="B1021" s="246"/>
      <c r="C1021" s="239"/>
    </row>
    <row r="1022" spans="2:3" x14ac:dyDescent="0.4">
      <c r="B1022" s="247"/>
      <c r="C1022" s="240"/>
    </row>
    <row r="1023" spans="2:3" x14ac:dyDescent="0.4">
      <c r="B1023" s="246"/>
      <c r="C1023" s="239"/>
    </row>
    <row r="1024" spans="2:3" x14ac:dyDescent="0.4">
      <c r="B1024" s="247"/>
      <c r="C1024" s="240"/>
    </row>
    <row r="1025" spans="2:3" x14ac:dyDescent="0.4">
      <c r="B1025" s="246"/>
      <c r="C1025" s="239"/>
    </row>
    <row r="1026" spans="2:3" x14ac:dyDescent="0.4">
      <c r="B1026" s="247"/>
      <c r="C1026" s="240"/>
    </row>
    <row r="1027" spans="2:3" x14ac:dyDescent="0.4">
      <c r="B1027" s="246"/>
      <c r="C1027" s="239"/>
    </row>
    <row r="1028" spans="2:3" x14ac:dyDescent="0.4">
      <c r="B1028" s="247"/>
      <c r="C1028" s="240"/>
    </row>
    <row r="1029" spans="2:3" x14ac:dyDescent="0.4">
      <c r="B1029" s="246"/>
      <c r="C1029" s="239"/>
    </row>
    <row r="1030" spans="2:3" x14ac:dyDescent="0.4">
      <c r="B1030" s="247"/>
      <c r="C1030" s="240"/>
    </row>
    <row r="1031" spans="2:3" x14ac:dyDescent="0.4">
      <c r="B1031" s="246"/>
      <c r="C1031" s="239"/>
    </row>
    <row r="1032" spans="2:3" x14ac:dyDescent="0.4">
      <c r="B1032" s="247"/>
      <c r="C1032" s="240"/>
    </row>
    <row r="1033" spans="2:3" x14ac:dyDescent="0.4">
      <c r="B1033" s="246"/>
      <c r="C1033" s="239"/>
    </row>
    <row r="1034" spans="2:3" x14ac:dyDescent="0.4">
      <c r="B1034" s="247"/>
      <c r="C1034" s="240"/>
    </row>
    <row r="1035" spans="2:3" x14ac:dyDescent="0.4">
      <c r="B1035" s="246"/>
      <c r="C1035" s="239"/>
    </row>
    <row r="1036" spans="2:3" x14ac:dyDescent="0.4">
      <c r="B1036" s="247"/>
      <c r="C1036" s="240"/>
    </row>
    <row r="1037" spans="2:3" x14ac:dyDescent="0.4">
      <c r="B1037" s="246"/>
      <c r="C1037" s="239"/>
    </row>
    <row r="1038" spans="2:3" x14ac:dyDescent="0.4">
      <c r="B1038" s="247"/>
      <c r="C1038" s="240"/>
    </row>
    <row r="1039" spans="2:3" x14ac:dyDescent="0.4">
      <c r="B1039" s="246"/>
      <c r="C1039" s="239"/>
    </row>
    <row r="1040" spans="2:3" x14ac:dyDescent="0.4">
      <c r="B1040" s="247"/>
      <c r="C1040" s="240"/>
    </row>
    <row r="1041" spans="2:3" x14ac:dyDescent="0.4">
      <c r="B1041" s="246"/>
      <c r="C1041" s="239"/>
    </row>
    <row r="1042" spans="2:3" x14ac:dyDescent="0.4">
      <c r="B1042" s="247"/>
      <c r="C1042" s="240"/>
    </row>
    <row r="1043" spans="2:3" x14ac:dyDescent="0.4">
      <c r="B1043" s="246"/>
      <c r="C1043" s="239"/>
    </row>
    <row r="1044" spans="2:3" x14ac:dyDescent="0.4">
      <c r="B1044" s="247"/>
      <c r="C1044" s="240"/>
    </row>
    <row r="1045" spans="2:3" x14ac:dyDescent="0.4">
      <c r="B1045" s="246"/>
      <c r="C1045" s="239"/>
    </row>
    <row r="1046" spans="2:3" x14ac:dyDescent="0.4">
      <c r="B1046" s="247"/>
      <c r="C1046" s="240"/>
    </row>
    <row r="1047" spans="2:3" x14ac:dyDescent="0.4">
      <c r="B1047" s="246"/>
      <c r="C1047" s="239"/>
    </row>
    <row r="1048" spans="2:3" x14ac:dyDescent="0.4">
      <c r="B1048" s="247"/>
      <c r="C1048" s="240"/>
    </row>
    <row r="1049" spans="2:3" x14ac:dyDescent="0.4">
      <c r="B1049" s="246"/>
      <c r="C1049" s="239"/>
    </row>
    <row r="1050" spans="2:3" x14ac:dyDescent="0.4">
      <c r="B1050" s="247"/>
      <c r="C1050" s="240"/>
    </row>
    <row r="1051" spans="2:3" x14ac:dyDescent="0.4">
      <c r="B1051" s="246"/>
      <c r="C1051" s="239"/>
    </row>
    <row r="1052" spans="2:3" x14ac:dyDescent="0.4">
      <c r="B1052" s="247"/>
      <c r="C1052" s="240"/>
    </row>
    <row r="1053" spans="2:3" x14ac:dyDescent="0.4">
      <c r="B1053" s="246"/>
      <c r="C1053" s="239"/>
    </row>
    <row r="1054" spans="2:3" x14ac:dyDescent="0.4">
      <c r="B1054" s="247"/>
      <c r="C1054" s="240"/>
    </row>
    <row r="1055" spans="2:3" x14ac:dyDescent="0.4">
      <c r="B1055" s="246"/>
      <c r="C1055" s="239"/>
    </row>
    <row r="1056" spans="2:3" x14ac:dyDescent="0.4">
      <c r="B1056" s="247"/>
      <c r="C1056" s="240"/>
    </row>
    <row r="1057" spans="2:3" x14ac:dyDescent="0.4">
      <c r="B1057" s="246"/>
      <c r="C1057" s="239"/>
    </row>
    <row r="1058" spans="2:3" x14ac:dyDescent="0.4">
      <c r="B1058" s="247"/>
      <c r="C1058" s="240"/>
    </row>
    <row r="1059" spans="2:3" x14ac:dyDescent="0.4">
      <c r="B1059" s="246"/>
      <c r="C1059" s="239"/>
    </row>
    <row r="1060" spans="2:3" x14ac:dyDescent="0.4">
      <c r="B1060" s="247"/>
      <c r="C1060" s="240"/>
    </row>
    <row r="1061" spans="2:3" x14ac:dyDescent="0.4">
      <c r="B1061" s="246"/>
      <c r="C1061" s="239"/>
    </row>
    <row r="1062" spans="2:3" x14ac:dyDescent="0.4">
      <c r="B1062" s="247"/>
      <c r="C1062" s="240"/>
    </row>
    <row r="1063" spans="2:3" x14ac:dyDescent="0.4">
      <c r="B1063" s="246"/>
      <c r="C1063" s="239"/>
    </row>
    <row r="1064" spans="2:3" x14ac:dyDescent="0.4">
      <c r="B1064" s="247"/>
      <c r="C1064" s="240"/>
    </row>
    <row r="1065" spans="2:3" x14ac:dyDescent="0.4">
      <c r="B1065" s="246"/>
      <c r="C1065" s="239"/>
    </row>
    <row r="1066" spans="2:3" x14ac:dyDescent="0.4">
      <c r="B1066" s="247"/>
      <c r="C1066" s="240"/>
    </row>
    <row r="1067" spans="2:3" x14ac:dyDescent="0.4">
      <c r="B1067" s="246"/>
      <c r="C1067" s="239"/>
    </row>
    <row r="1068" spans="2:3" x14ac:dyDescent="0.4">
      <c r="B1068" s="247"/>
      <c r="C1068" s="240"/>
    </row>
    <row r="1069" spans="2:3" x14ac:dyDescent="0.4">
      <c r="B1069" s="246"/>
      <c r="C1069" s="239"/>
    </row>
    <row r="1070" spans="2:3" x14ac:dyDescent="0.4">
      <c r="B1070" s="247"/>
      <c r="C1070" s="240"/>
    </row>
    <row r="1071" spans="2:3" x14ac:dyDescent="0.4">
      <c r="B1071" s="246"/>
      <c r="C1071" s="239"/>
    </row>
    <row r="1072" spans="2:3" x14ac:dyDescent="0.4">
      <c r="B1072" s="247"/>
      <c r="C1072" s="240"/>
    </row>
    <row r="1073" spans="2:3" x14ac:dyDescent="0.4">
      <c r="B1073" s="246"/>
      <c r="C1073" s="239"/>
    </row>
    <row r="1074" spans="2:3" x14ac:dyDescent="0.4">
      <c r="B1074" s="247"/>
      <c r="C1074" s="240"/>
    </row>
    <row r="1075" spans="2:3" x14ac:dyDescent="0.4">
      <c r="B1075" s="246"/>
      <c r="C1075" s="239"/>
    </row>
    <row r="1076" spans="2:3" x14ac:dyDescent="0.4">
      <c r="B1076" s="247"/>
      <c r="C1076" s="240"/>
    </row>
    <row r="1077" spans="2:3" x14ac:dyDescent="0.4">
      <c r="B1077" s="246"/>
      <c r="C1077" s="239"/>
    </row>
    <row r="1078" spans="2:3" x14ac:dyDescent="0.4">
      <c r="B1078" s="247"/>
      <c r="C1078" s="240"/>
    </row>
    <row r="1079" spans="2:3" x14ac:dyDescent="0.4">
      <c r="B1079" s="246"/>
      <c r="C1079" s="239"/>
    </row>
    <row r="1080" spans="2:3" x14ac:dyDescent="0.4">
      <c r="B1080" s="247"/>
      <c r="C1080" s="240"/>
    </row>
    <row r="1081" spans="2:3" x14ac:dyDescent="0.4">
      <c r="B1081" s="246"/>
      <c r="C1081" s="239"/>
    </row>
    <row r="1082" spans="2:3" x14ac:dyDescent="0.4">
      <c r="B1082" s="247"/>
      <c r="C1082" s="240"/>
    </row>
    <row r="1083" spans="2:3" x14ac:dyDescent="0.4">
      <c r="B1083" s="246"/>
      <c r="C1083" s="239"/>
    </row>
    <row r="1084" spans="2:3" x14ac:dyDescent="0.4">
      <c r="B1084" s="247"/>
      <c r="C1084" s="240"/>
    </row>
    <row r="1085" spans="2:3" x14ac:dyDescent="0.4">
      <c r="B1085" s="246"/>
      <c r="C1085" s="239"/>
    </row>
    <row r="1086" spans="2:3" x14ac:dyDescent="0.4">
      <c r="B1086" s="247"/>
      <c r="C1086" s="240"/>
    </row>
    <row r="1087" spans="2:3" x14ac:dyDescent="0.4">
      <c r="B1087" s="246"/>
      <c r="C1087" s="239"/>
    </row>
    <row r="1088" spans="2:3" x14ac:dyDescent="0.4">
      <c r="B1088" s="247"/>
      <c r="C1088" s="240"/>
    </row>
    <row r="1089" spans="2:3" x14ac:dyDescent="0.4">
      <c r="B1089" s="246"/>
      <c r="C1089" s="239"/>
    </row>
    <row r="1090" spans="2:3" x14ac:dyDescent="0.4">
      <c r="B1090" s="247"/>
      <c r="C1090" s="240"/>
    </row>
    <row r="1091" spans="2:3" x14ac:dyDescent="0.4">
      <c r="B1091" s="246"/>
      <c r="C1091" s="239"/>
    </row>
    <row r="1092" spans="2:3" x14ac:dyDescent="0.4">
      <c r="B1092" s="247"/>
      <c r="C1092" s="240"/>
    </row>
    <row r="1093" spans="2:3" x14ac:dyDescent="0.4">
      <c r="B1093" s="246"/>
      <c r="C1093" s="239"/>
    </row>
    <row r="1094" spans="2:3" x14ac:dyDescent="0.4">
      <c r="B1094" s="247"/>
      <c r="C1094" s="240"/>
    </row>
    <row r="1095" spans="2:3" x14ac:dyDescent="0.4">
      <c r="B1095" s="246"/>
      <c r="C1095" s="239"/>
    </row>
    <row r="1096" spans="2:3" x14ac:dyDescent="0.4">
      <c r="B1096" s="247"/>
      <c r="C1096" s="240"/>
    </row>
    <row r="1097" spans="2:3" x14ac:dyDescent="0.4">
      <c r="B1097" s="246"/>
      <c r="C1097" s="239"/>
    </row>
    <row r="1098" spans="2:3" x14ac:dyDescent="0.4">
      <c r="B1098" s="247"/>
      <c r="C1098" s="240"/>
    </row>
    <row r="1099" spans="2:3" x14ac:dyDescent="0.4">
      <c r="B1099" s="246"/>
      <c r="C1099" s="239"/>
    </row>
    <row r="1100" spans="2:3" x14ac:dyDescent="0.4">
      <c r="B1100" s="247"/>
      <c r="C1100" s="240"/>
    </row>
    <row r="1101" spans="2:3" x14ac:dyDescent="0.4">
      <c r="B1101" s="246"/>
      <c r="C1101" s="239"/>
    </row>
    <row r="1102" spans="2:3" x14ac:dyDescent="0.4">
      <c r="B1102" s="247"/>
      <c r="C1102" s="240"/>
    </row>
    <row r="1103" spans="2:3" x14ac:dyDescent="0.4">
      <c r="B1103" s="246"/>
      <c r="C1103" s="239"/>
    </row>
    <row r="1104" spans="2:3" x14ac:dyDescent="0.4">
      <c r="B1104" s="247"/>
      <c r="C1104" s="240"/>
    </row>
    <row r="1105" spans="2:3" x14ac:dyDescent="0.4">
      <c r="B1105" s="246"/>
      <c r="C1105" s="239"/>
    </row>
    <row r="1106" spans="2:3" x14ac:dyDescent="0.4">
      <c r="B1106" s="247"/>
      <c r="C1106" s="240"/>
    </row>
    <row r="1107" spans="2:3" x14ac:dyDescent="0.4">
      <c r="B1107" s="246"/>
      <c r="C1107" s="239"/>
    </row>
    <row r="1108" spans="2:3" x14ac:dyDescent="0.4">
      <c r="B1108" s="247"/>
      <c r="C1108" s="240"/>
    </row>
    <row r="1109" spans="2:3" x14ac:dyDescent="0.4">
      <c r="B1109" s="246"/>
      <c r="C1109" s="239"/>
    </row>
    <row r="1110" spans="2:3" x14ac:dyDescent="0.4">
      <c r="B1110" s="247"/>
      <c r="C1110" s="240"/>
    </row>
    <row r="1111" spans="2:3" x14ac:dyDescent="0.4">
      <c r="B1111" s="246"/>
      <c r="C1111" s="239"/>
    </row>
    <row r="1112" spans="2:3" x14ac:dyDescent="0.4">
      <c r="B1112" s="247"/>
      <c r="C1112" s="240"/>
    </row>
    <row r="1113" spans="2:3" x14ac:dyDescent="0.4">
      <c r="B1113" s="246"/>
      <c r="C1113" s="239"/>
    </row>
    <row r="1114" spans="2:3" x14ac:dyDescent="0.4">
      <c r="B1114" s="247"/>
      <c r="C1114" s="240"/>
    </row>
    <row r="1115" spans="2:3" x14ac:dyDescent="0.4">
      <c r="B1115" s="246"/>
      <c r="C1115" s="239"/>
    </row>
    <row r="1116" spans="2:3" x14ac:dyDescent="0.4">
      <c r="B1116" s="247"/>
      <c r="C1116" s="240"/>
    </row>
    <row r="1117" spans="2:3" x14ac:dyDescent="0.4">
      <c r="B1117" s="246"/>
      <c r="C1117" s="239"/>
    </row>
    <row r="1118" spans="2:3" x14ac:dyDescent="0.4">
      <c r="B1118" s="247"/>
      <c r="C1118" s="240"/>
    </row>
    <row r="1119" spans="2:3" x14ac:dyDescent="0.4">
      <c r="B1119" s="246"/>
      <c r="C1119" s="239"/>
    </row>
    <row r="1120" spans="2:3" x14ac:dyDescent="0.4">
      <c r="B1120" s="247"/>
      <c r="C1120" s="240"/>
    </row>
    <row r="1121" spans="2:3" x14ac:dyDescent="0.4">
      <c r="B1121" s="246"/>
      <c r="C1121" s="239"/>
    </row>
    <row r="1122" spans="2:3" x14ac:dyDescent="0.4">
      <c r="B1122" s="247"/>
      <c r="C1122" s="240"/>
    </row>
    <row r="1123" spans="2:3" x14ac:dyDescent="0.4">
      <c r="B1123" s="246"/>
      <c r="C1123" s="239"/>
    </row>
    <row r="1124" spans="2:3" x14ac:dyDescent="0.4">
      <c r="B1124" s="247"/>
      <c r="C1124" s="240"/>
    </row>
    <row r="1125" spans="2:3" x14ac:dyDescent="0.4">
      <c r="B1125" s="246"/>
      <c r="C1125" s="239"/>
    </row>
    <row r="1126" spans="2:3" x14ac:dyDescent="0.4">
      <c r="B1126" s="247"/>
      <c r="C1126" s="240"/>
    </row>
    <row r="1127" spans="2:3" x14ac:dyDescent="0.4">
      <c r="B1127" s="246"/>
      <c r="C1127" s="239"/>
    </row>
    <row r="1128" spans="2:3" x14ac:dyDescent="0.4">
      <c r="B1128" s="247"/>
      <c r="C1128" s="240"/>
    </row>
    <row r="1129" spans="2:3" x14ac:dyDescent="0.4">
      <c r="B1129" s="246"/>
      <c r="C1129" s="239"/>
    </row>
    <row r="1130" spans="2:3" x14ac:dyDescent="0.4">
      <c r="B1130" s="247"/>
      <c r="C1130" s="240"/>
    </row>
    <row r="1131" spans="2:3" x14ac:dyDescent="0.4">
      <c r="B1131" s="246"/>
      <c r="C1131" s="239"/>
    </row>
    <row r="1132" spans="2:3" x14ac:dyDescent="0.4">
      <c r="B1132" s="247"/>
      <c r="C1132" s="240"/>
    </row>
    <row r="1133" spans="2:3" x14ac:dyDescent="0.4">
      <c r="B1133" s="246"/>
      <c r="C1133" s="239"/>
    </row>
    <row r="1134" spans="2:3" x14ac:dyDescent="0.4">
      <c r="B1134" s="247"/>
      <c r="C1134" s="240"/>
    </row>
    <row r="1135" spans="2:3" x14ac:dyDescent="0.4">
      <c r="B1135" s="246"/>
      <c r="C1135" s="239"/>
    </row>
    <row r="1136" spans="2:3" x14ac:dyDescent="0.4">
      <c r="B1136" s="247"/>
      <c r="C1136" s="240"/>
    </row>
    <row r="1137" spans="2:3" x14ac:dyDescent="0.4">
      <c r="B1137" s="246"/>
      <c r="C1137" s="239"/>
    </row>
    <row r="1138" spans="2:3" x14ac:dyDescent="0.4">
      <c r="B1138" s="247"/>
      <c r="C1138" s="240"/>
    </row>
    <row r="1139" spans="2:3" x14ac:dyDescent="0.4">
      <c r="B1139" s="246"/>
      <c r="C1139" s="239"/>
    </row>
    <row r="1140" spans="2:3" x14ac:dyDescent="0.4">
      <c r="B1140" s="247"/>
      <c r="C1140" s="240"/>
    </row>
    <row r="1141" spans="2:3" x14ac:dyDescent="0.4">
      <c r="B1141" s="246"/>
      <c r="C1141" s="239"/>
    </row>
    <row r="1142" spans="2:3" x14ac:dyDescent="0.4">
      <c r="B1142" s="247"/>
      <c r="C1142" s="240"/>
    </row>
    <row r="1143" spans="2:3" x14ac:dyDescent="0.4">
      <c r="B1143" s="246"/>
      <c r="C1143" s="239"/>
    </row>
    <row r="1144" spans="2:3" x14ac:dyDescent="0.4">
      <c r="B1144" s="247"/>
      <c r="C1144" s="240"/>
    </row>
    <row r="1145" spans="2:3" x14ac:dyDescent="0.4">
      <c r="B1145" s="246"/>
      <c r="C1145" s="239"/>
    </row>
    <row r="1146" spans="2:3" x14ac:dyDescent="0.4">
      <c r="B1146" s="247"/>
      <c r="C1146" s="240"/>
    </row>
    <row r="1147" spans="2:3" x14ac:dyDescent="0.4">
      <c r="B1147" s="246"/>
      <c r="C1147" s="239"/>
    </row>
    <row r="1148" spans="2:3" x14ac:dyDescent="0.4">
      <c r="B1148" s="247"/>
      <c r="C1148" s="240"/>
    </row>
    <row r="1149" spans="2:3" x14ac:dyDescent="0.4">
      <c r="B1149" s="246"/>
      <c r="C1149" s="239"/>
    </row>
    <row r="1150" spans="2:3" x14ac:dyDescent="0.4">
      <c r="B1150" s="247"/>
      <c r="C1150" s="240"/>
    </row>
    <row r="1151" spans="2:3" x14ac:dyDescent="0.4">
      <c r="B1151" s="246"/>
      <c r="C1151" s="239"/>
    </row>
    <row r="1152" spans="2:3" x14ac:dyDescent="0.4">
      <c r="B1152" s="247"/>
      <c r="C1152" s="240"/>
    </row>
    <row r="1153" spans="2:3" x14ac:dyDescent="0.4">
      <c r="B1153" s="246"/>
      <c r="C1153" s="239"/>
    </row>
    <row r="1154" spans="2:3" x14ac:dyDescent="0.4">
      <c r="B1154" s="247"/>
      <c r="C1154" s="240"/>
    </row>
    <row r="1155" spans="2:3" x14ac:dyDescent="0.4">
      <c r="B1155" s="246"/>
      <c r="C1155" s="239"/>
    </row>
    <row r="1156" spans="2:3" x14ac:dyDescent="0.4">
      <c r="B1156" s="247"/>
      <c r="C1156" s="240"/>
    </row>
    <row r="1157" spans="2:3" x14ac:dyDescent="0.4">
      <c r="B1157" s="246"/>
      <c r="C1157" s="239"/>
    </row>
    <row r="1158" spans="2:3" x14ac:dyDescent="0.4">
      <c r="B1158" s="247"/>
      <c r="C1158" s="240"/>
    </row>
    <row r="1159" spans="2:3" x14ac:dyDescent="0.4">
      <c r="B1159" s="246"/>
      <c r="C1159" s="239"/>
    </row>
    <row r="1160" spans="2:3" x14ac:dyDescent="0.4">
      <c r="B1160" s="247"/>
      <c r="C1160" s="240"/>
    </row>
    <row r="1161" spans="2:3" x14ac:dyDescent="0.4">
      <c r="B1161" s="246"/>
      <c r="C1161" s="239"/>
    </row>
    <row r="1162" spans="2:3" x14ac:dyDescent="0.4">
      <c r="B1162" s="247"/>
      <c r="C1162" s="240"/>
    </row>
    <row r="1163" spans="2:3" x14ac:dyDescent="0.4">
      <c r="B1163" s="246"/>
      <c r="C1163" s="239"/>
    </row>
    <row r="1164" spans="2:3" x14ac:dyDescent="0.4">
      <c r="B1164" s="247"/>
      <c r="C1164" s="240"/>
    </row>
    <row r="1165" spans="2:3" x14ac:dyDescent="0.4">
      <c r="B1165" s="246"/>
      <c r="C1165" s="239"/>
    </row>
    <row r="1166" spans="2:3" x14ac:dyDescent="0.4">
      <c r="B1166" s="247"/>
      <c r="C1166" s="240"/>
    </row>
    <row r="1167" spans="2:3" x14ac:dyDescent="0.4">
      <c r="B1167" s="246"/>
      <c r="C1167" s="239"/>
    </row>
    <row r="1168" spans="2:3" x14ac:dyDescent="0.4">
      <c r="B1168" s="247"/>
      <c r="C1168" s="240"/>
    </row>
    <row r="1169" spans="2:3" x14ac:dyDescent="0.4">
      <c r="B1169" s="246"/>
      <c r="C1169" s="239"/>
    </row>
    <row r="1170" spans="2:3" x14ac:dyDescent="0.4">
      <c r="B1170" s="247"/>
      <c r="C1170" s="240"/>
    </row>
    <row r="1171" spans="2:3" x14ac:dyDescent="0.4">
      <c r="B1171" s="246"/>
      <c r="C1171" s="239"/>
    </row>
    <row r="1172" spans="2:3" x14ac:dyDescent="0.4">
      <c r="B1172" s="247"/>
      <c r="C1172" s="240"/>
    </row>
    <row r="1173" spans="2:3" x14ac:dyDescent="0.4">
      <c r="B1173" s="246"/>
      <c r="C1173" s="239"/>
    </row>
    <row r="1174" spans="2:3" x14ac:dyDescent="0.4">
      <c r="B1174" s="247"/>
      <c r="C1174" s="240"/>
    </row>
    <row r="1175" spans="2:3" x14ac:dyDescent="0.4">
      <c r="B1175" s="246"/>
      <c r="C1175" s="239"/>
    </row>
    <row r="1176" spans="2:3" x14ac:dyDescent="0.4">
      <c r="B1176" s="247"/>
      <c r="C1176" s="240"/>
    </row>
    <row r="1177" spans="2:3" x14ac:dyDescent="0.4">
      <c r="B1177" s="246"/>
      <c r="C1177" s="239"/>
    </row>
    <row r="1178" spans="2:3" x14ac:dyDescent="0.4">
      <c r="B1178" s="247"/>
      <c r="C1178" s="240"/>
    </row>
    <row r="1179" spans="2:3" x14ac:dyDescent="0.4">
      <c r="B1179" s="246"/>
      <c r="C1179" s="239"/>
    </row>
    <row r="1180" spans="2:3" x14ac:dyDescent="0.4">
      <c r="B1180" s="247"/>
      <c r="C1180" s="240"/>
    </row>
    <row r="1181" spans="2:3" x14ac:dyDescent="0.4">
      <c r="B1181" s="246"/>
      <c r="C1181" s="239"/>
    </row>
    <row r="1182" spans="2:3" x14ac:dyDescent="0.4">
      <c r="B1182" s="247"/>
      <c r="C1182" s="240"/>
    </row>
    <row r="1183" spans="2:3" x14ac:dyDescent="0.4">
      <c r="B1183" s="246"/>
      <c r="C1183" s="239"/>
    </row>
    <row r="1184" spans="2:3" x14ac:dyDescent="0.4">
      <c r="B1184" s="247"/>
      <c r="C1184" s="240"/>
    </row>
    <row r="1185" spans="2:3" x14ac:dyDescent="0.4">
      <c r="B1185" s="246"/>
      <c r="C1185" s="239"/>
    </row>
    <row r="1186" spans="2:3" x14ac:dyDescent="0.4">
      <c r="B1186" s="247"/>
      <c r="C1186" s="240"/>
    </row>
    <row r="1187" spans="2:3" x14ac:dyDescent="0.4">
      <c r="B1187" s="246"/>
      <c r="C1187" s="239"/>
    </row>
    <row r="1188" spans="2:3" x14ac:dyDescent="0.4">
      <c r="B1188" s="247"/>
      <c r="C1188" s="240"/>
    </row>
    <row r="1189" spans="2:3" x14ac:dyDescent="0.4">
      <c r="B1189" s="246"/>
      <c r="C1189" s="239"/>
    </row>
    <row r="1190" spans="2:3" x14ac:dyDescent="0.4">
      <c r="B1190" s="247"/>
      <c r="C1190" s="240"/>
    </row>
    <row r="1191" spans="2:3" x14ac:dyDescent="0.4">
      <c r="B1191" s="246"/>
      <c r="C1191" s="239"/>
    </row>
    <row r="1192" spans="2:3" x14ac:dyDescent="0.4">
      <c r="B1192" s="247"/>
      <c r="C1192" s="240"/>
    </row>
    <row r="1193" spans="2:3" x14ac:dyDescent="0.4">
      <c r="B1193" s="246"/>
      <c r="C1193" s="239"/>
    </row>
    <row r="1194" spans="2:3" x14ac:dyDescent="0.4">
      <c r="B1194" s="247"/>
      <c r="C1194" s="240"/>
    </row>
    <row r="1195" spans="2:3" x14ac:dyDescent="0.4">
      <c r="B1195" s="246"/>
      <c r="C1195" s="239"/>
    </row>
    <row r="1196" spans="2:3" x14ac:dyDescent="0.4">
      <c r="B1196" s="247"/>
      <c r="C1196" s="240"/>
    </row>
    <row r="1197" spans="2:3" x14ac:dyDescent="0.4">
      <c r="B1197" s="246"/>
      <c r="C1197" s="239"/>
    </row>
    <row r="1198" spans="2:3" x14ac:dyDescent="0.4">
      <c r="B1198" s="247"/>
      <c r="C1198" s="240"/>
    </row>
    <row r="1199" spans="2:3" x14ac:dyDescent="0.4">
      <c r="B1199" s="246"/>
      <c r="C1199" s="239"/>
    </row>
    <row r="1200" spans="2:3" x14ac:dyDescent="0.4">
      <c r="B1200" s="247"/>
      <c r="C1200" s="240"/>
    </row>
    <row r="1201" spans="2:3" x14ac:dyDescent="0.4">
      <c r="B1201" s="246"/>
      <c r="C1201" s="239"/>
    </row>
    <row r="1202" spans="2:3" x14ac:dyDescent="0.4">
      <c r="B1202" s="247"/>
      <c r="C1202" s="240"/>
    </row>
    <row r="1203" spans="2:3" x14ac:dyDescent="0.4">
      <c r="B1203" s="246"/>
      <c r="C1203" s="239"/>
    </row>
    <row r="1204" spans="2:3" x14ac:dyDescent="0.4">
      <c r="B1204" s="247"/>
      <c r="C1204" s="240"/>
    </row>
    <row r="1205" spans="2:3" x14ac:dyDescent="0.4">
      <c r="B1205" s="246"/>
      <c r="C1205" s="239"/>
    </row>
    <row r="1206" spans="2:3" x14ac:dyDescent="0.4">
      <c r="B1206" s="247"/>
      <c r="C1206" s="240"/>
    </row>
    <row r="1207" spans="2:3" x14ac:dyDescent="0.4">
      <c r="B1207" s="246"/>
      <c r="C1207" s="239"/>
    </row>
    <row r="1208" spans="2:3" x14ac:dyDescent="0.4">
      <c r="B1208" s="247"/>
      <c r="C1208" s="240"/>
    </row>
    <row r="1209" spans="2:3" x14ac:dyDescent="0.4">
      <c r="B1209" s="246"/>
      <c r="C1209" s="239"/>
    </row>
    <row r="1210" spans="2:3" x14ac:dyDescent="0.4">
      <c r="B1210" s="247"/>
      <c r="C1210" s="240"/>
    </row>
    <row r="1211" spans="2:3" x14ac:dyDescent="0.4">
      <c r="B1211" s="246"/>
      <c r="C1211" s="239"/>
    </row>
    <row r="1212" spans="2:3" x14ac:dyDescent="0.4">
      <c r="B1212" s="247"/>
      <c r="C1212" s="240"/>
    </row>
    <row r="1213" spans="2:3" x14ac:dyDescent="0.4">
      <c r="B1213" s="246"/>
      <c r="C1213" s="239"/>
    </row>
    <row r="1214" spans="2:3" x14ac:dyDescent="0.4">
      <c r="B1214" s="247"/>
      <c r="C1214" s="240"/>
    </row>
    <row r="1215" spans="2:3" x14ac:dyDescent="0.4">
      <c r="B1215" s="246"/>
      <c r="C1215" s="239"/>
    </row>
    <row r="1216" spans="2:3" x14ac:dyDescent="0.4">
      <c r="B1216" s="247"/>
      <c r="C1216" s="240"/>
    </row>
    <row r="1217" spans="2:3" x14ac:dyDescent="0.4">
      <c r="B1217" s="246"/>
      <c r="C1217" s="239"/>
    </row>
    <row r="1218" spans="2:3" x14ac:dyDescent="0.4">
      <c r="B1218" s="247"/>
      <c r="C1218" s="240"/>
    </row>
    <row r="1219" spans="2:3" x14ac:dyDescent="0.4">
      <c r="B1219" s="246"/>
      <c r="C1219" s="239"/>
    </row>
    <row r="1220" spans="2:3" x14ac:dyDescent="0.4">
      <c r="B1220" s="247"/>
      <c r="C1220" s="240"/>
    </row>
    <row r="1221" spans="2:3" x14ac:dyDescent="0.4">
      <c r="B1221" s="246"/>
      <c r="C1221" s="239"/>
    </row>
    <row r="1222" spans="2:3" x14ac:dyDescent="0.4">
      <c r="B1222" s="247"/>
      <c r="C1222" s="240"/>
    </row>
    <row r="1223" spans="2:3" x14ac:dyDescent="0.4">
      <c r="B1223" s="246"/>
      <c r="C1223" s="239"/>
    </row>
    <row r="1224" spans="2:3" x14ac:dyDescent="0.4">
      <c r="B1224" s="247"/>
      <c r="C1224" s="240"/>
    </row>
    <row r="1225" spans="2:3" x14ac:dyDescent="0.4">
      <c r="B1225" s="246"/>
      <c r="C1225" s="239"/>
    </row>
    <row r="1226" spans="2:3" x14ac:dyDescent="0.4">
      <c r="B1226" s="247"/>
      <c r="C1226" s="240"/>
    </row>
    <row r="1227" spans="2:3" x14ac:dyDescent="0.4">
      <c r="B1227" s="246"/>
      <c r="C1227" s="239"/>
    </row>
    <row r="1228" spans="2:3" x14ac:dyDescent="0.4">
      <c r="B1228" s="247"/>
      <c r="C1228" s="240"/>
    </row>
    <row r="1229" spans="2:3" x14ac:dyDescent="0.4">
      <c r="B1229" s="246"/>
      <c r="C1229" s="239"/>
    </row>
    <row r="1230" spans="2:3" x14ac:dyDescent="0.4">
      <c r="B1230" s="247"/>
      <c r="C1230" s="240"/>
    </row>
    <row r="1231" spans="2:3" x14ac:dyDescent="0.4">
      <c r="B1231" s="246"/>
      <c r="C1231" s="239"/>
    </row>
    <row r="1232" spans="2:3" x14ac:dyDescent="0.4">
      <c r="B1232" s="247"/>
      <c r="C1232" s="240"/>
    </row>
    <row r="1233" spans="2:3" x14ac:dyDescent="0.4">
      <c r="B1233" s="246"/>
      <c r="C1233" s="239"/>
    </row>
    <row r="1234" spans="2:3" x14ac:dyDescent="0.4">
      <c r="B1234" s="247"/>
      <c r="C1234" s="240"/>
    </row>
    <row r="1235" spans="2:3" x14ac:dyDescent="0.4">
      <c r="B1235" s="246"/>
      <c r="C1235" s="239"/>
    </row>
    <row r="1236" spans="2:3" x14ac:dyDescent="0.4">
      <c r="B1236" s="247"/>
      <c r="C1236" s="240"/>
    </row>
    <row r="1237" spans="2:3" x14ac:dyDescent="0.4">
      <c r="B1237" s="246"/>
      <c r="C1237" s="239"/>
    </row>
    <row r="1238" spans="2:3" x14ac:dyDescent="0.4">
      <c r="B1238" s="247"/>
      <c r="C1238" s="240"/>
    </row>
    <row r="1239" spans="2:3" x14ac:dyDescent="0.4">
      <c r="B1239" s="246"/>
      <c r="C1239" s="239"/>
    </row>
    <row r="1240" spans="2:3" x14ac:dyDescent="0.4">
      <c r="B1240" s="247"/>
      <c r="C1240" s="240"/>
    </row>
    <row r="1241" spans="2:3" x14ac:dyDescent="0.4">
      <c r="B1241" s="246"/>
      <c r="C1241" s="239"/>
    </row>
    <row r="1242" spans="2:3" x14ac:dyDescent="0.4">
      <c r="B1242" s="247"/>
      <c r="C1242" s="240"/>
    </row>
    <row r="1243" spans="2:3" x14ac:dyDescent="0.4">
      <c r="B1243" s="246"/>
      <c r="C1243" s="239"/>
    </row>
    <row r="1244" spans="2:3" x14ac:dyDescent="0.4">
      <c r="B1244" s="247"/>
      <c r="C1244" s="240"/>
    </row>
    <row r="1245" spans="2:3" x14ac:dyDescent="0.4">
      <c r="B1245" s="246"/>
      <c r="C1245" s="239"/>
    </row>
    <row r="1246" spans="2:3" x14ac:dyDescent="0.4">
      <c r="B1246" s="247"/>
      <c r="C1246" s="240"/>
    </row>
    <row r="1247" spans="2:3" x14ac:dyDescent="0.4">
      <c r="B1247" s="246"/>
      <c r="C1247" s="239"/>
    </row>
    <row r="1248" spans="2:3" x14ac:dyDescent="0.4">
      <c r="B1248" s="247"/>
      <c r="C1248" s="240"/>
    </row>
    <row r="1249" spans="2:3" x14ac:dyDescent="0.4">
      <c r="B1249" s="246"/>
      <c r="C1249" s="239"/>
    </row>
    <row r="1250" spans="2:3" x14ac:dyDescent="0.4">
      <c r="B1250" s="247"/>
      <c r="C1250" s="240"/>
    </row>
    <row r="1251" spans="2:3" x14ac:dyDescent="0.4">
      <c r="B1251" s="246"/>
      <c r="C1251" s="239"/>
    </row>
    <row r="1252" spans="2:3" x14ac:dyDescent="0.4">
      <c r="B1252" s="247"/>
      <c r="C1252" s="240"/>
    </row>
    <row r="1253" spans="2:3" x14ac:dyDescent="0.4">
      <c r="B1253" s="246"/>
      <c r="C1253" s="239"/>
    </row>
    <row r="1254" spans="2:3" x14ac:dyDescent="0.4">
      <c r="B1254" s="247"/>
      <c r="C1254" s="240"/>
    </row>
    <row r="1255" spans="2:3" x14ac:dyDescent="0.4">
      <c r="B1255" s="246"/>
      <c r="C1255" s="239"/>
    </row>
    <row r="1256" spans="2:3" x14ac:dyDescent="0.4">
      <c r="B1256" s="247"/>
      <c r="C1256" s="240"/>
    </row>
    <row r="1257" spans="2:3" x14ac:dyDescent="0.4">
      <c r="B1257" s="246"/>
      <c r="C1257" s="239"/>
    </row>
    <row r="1258" spans="2:3" x14ac:dyDescent="0.4">
      <c r="B1258" s="247"/>
      <c r="C1258" s="240"/>
    </row>
    <row r="1259" spans="2:3" x14ac:dyDescent="0.4">
      <c r="B1259" s="246"/>
      <c r="C1259" s="239"/>
    </row>
    <row r="1260" spans="2:3" x14ac:dyDescent="0.4">
      <c r="B1260" s="247"/>
      <c r="C1260" s="240"/>
    </row>
    <row r="1261" spans="2:3" x14ac:dyDescent="0.4">
      <c r="B1261" s="246"/>
      <c r="C1261" s="239"/>
    </row>
    <row r="1262" spans="2:3" x14ac:dyDescent="0.4">
      <c r="B1262" s="247"/>
      <c r="C1262" s="240"/>
    </row>
    <row r="1263" spans="2:3" x14ac:dyDescent="0.4">
      <c r="B1263" s="246"/>
      <c r="C1263" s="239"/>
    </row>
    <row r="1264" spans="2:3" x14ac:dyDescent="0.4">
      <c r="B1264" s="247"/>
      <c r="C1264" s="240"/>
    </row>
    <row r="1265" spans="2:3" x14ac:dyDescent="0.4">
      <c r="B1265" s="246"/>
      <c r="C1265" s="239"/>
    </row>
    <row r="1266" spans="2:3" x14ac:dyDescent="0.4">
      <c r="B1266" s="247"/>
      <c r="C1266" s="240"/>
    </row>
    <row r="1267" spans="2:3" x14ac:dyDescent="0.4">
      <c r="B1267" s="246"/>
      <c r="C1267" s="239"/>
    </row>
    <row r="1268" spans="2:3" x14ac:dyDescent="0.4">
      <c r="B1268" s="247"/>
      <c r="C1268" s="240"/>
    </row>
    <row r="1269" spans="2:3" x14ac:dyDescent="0.4">
      <c r="B1269" s="246"/>
      <c r="C1269" s="239"/>
    </row>
    <row r="1270" spans="2:3" x14ac:dyDescent="0.4">
      <c r="B1270" s="247"/>
      <c r="C1270" s="240"/>
    </row>
    <row r="1271" spans="2:3" x14ac:dyDescent="0.4">
      <c r="B1271" s="246"/>
      <c r="C1271" s="239"/>
    </row>
    <row r="1272" spans="2:3" x14ac:dyDescent="0.4">
      <c r="B1272" s="247"/>
      <c r="C1272" s="240"/>
    </row>
    <row r="1273" spans="2:3" x14ac:dyDescent="0.4">
      <c r="B1273" s="246"/>
      <c r="C1273" s="239"/>
    </row>
    <row r="1274" spans="2:3" x14ac:dyDescent="0.4">
      <c r="B1274" s="247"/>
      <c r="C1274" s="240"/>
    </row>
    <row r="1275" spans="2:3" x14ac:dyDescent="0.4">
      <c r="B1275" s="246"/>
      <c r="C1275" s="239"/>
    </row>
    <row r="1276" spans="2:3" x14ac:dyDescent="0.4">
      <c r="B1276" s="247"/>
      <c r="C1276" s="240"/>
    </row>
    <row r="1277" spans="2:3" x14ac:dyDescent="0.4">
      <c r="B1277" s="246"/>
      <c r="C1277" s="239"/>
    </row>
    <row r="1278" spans="2:3" x14ac:dyDescent="0.4">
      <c r="B1278" s="247"/>
      <c r="C1278" s="240"/>
    </row>
    <row r="1279" spans="2:3" x14ac:dyDescent="0.4">
      <c r="B1279" s="246"/>
      <c r="C1279" s="239"/>
    </row>
    <row r="1280" spans="2:3" x14ac:dyDescent="0.4">
      <c r="B1280" s="247"/>
      <c r="C1280" s="240"/>
    </row>
    <row r="1281" spans="2:3" x14ac:dyDescent="0.4">
      <c r="B1281" s="246"/>
      <c r="C1281" s="239"/>
    </row>
    <row r="1282" spans="2:3" x14ac:dyDescent="0.4">
      <c r="B1282" s="247"/>
      <c r="C1282" s="240"/>
    </row>
    <row r="1283" spans="2:3" x14ac:dyDescent="0.4">
      <c r="B1283" s="246"/>
      <c r="C1283" s="239"/>
    </row>
    <row r="1284" spans="2:3" x14ac:dyDescent="0.4">
      <c r="B1284" s="247"/>
      <c r="C1284" s="240"/>
    </row>
    <row r="1285" spans="2:3" x14ac:dyDescent="0.4">
      <c r="B1285" s="246"/>
      <c r="C1285" s="239"/>
    </row>
    <row r="1286" spans="2:3" x14ac:dyDescent="0.4">
      <c r="B1286" s="247"/>
      <c r="C1286" s="240"/>
    </row>
    <row r="1287" spans="2:3" x14ac:dyDescent="0.4">
      <c r="B1287" s="246"/>
      <c r="C1287" s="239"/>
    </row>
    <row r="1288" spans="2:3" x14ac:dyDescent="0.4">
      <c r="B1288" s="247"/>
      <c r="C1288" s="240"/>
    </row>
    <row r="1289" spans="2:3" x14ac:dyDescent="0.4">
      <c r="B1289" s="246"/>
      <c r="C1289" s="239"/>
    </row>
    <row r="1290" spans="2:3" x14ac:dyDescent="0.4">
      <c r="B1290" s="247"/>
      <c r="C1290" s="240"/>
    </row>
    <row r="1291" spans="2:3" x14ac:dyDescent="0.4">
      <c r="B1291" s="246"/>
      <c r="C1291" s="239"/>
    </row>
    <row r="1292" spans="2:3" x14ac:dyDescent="0.4">
      <c r="B1292" s="247"/>
      <c r="C1292" s="240"/>
    </row>
    <row r="1293" spans="2:3" x14ac:dyDescent="0.4">
      <c r="B1293" s="246"/>
      <c r="C1293" s="239"/>
    </row>
    <row r="1294" spans="2:3" x14ac:dyDescent="0.4">
      <c r="B1294" s="247"/>
      <c r="C1294" s="240"/>
    </row>
    <row r="1295" spans="2:3" x14ac:dyDescent="0.4">
      <c r="B1295" s="246"/>
      <c r="C1295" s="239"/>
    </row>
    <row r="1296" spans="2:3" x14ac:dyDescent="0.4">
      <c r="B1296" s="247"/>
      <c r="C1296" s="240"/>
    </row>
    <row r="1297" spans="2:3" x14ac:dyDescent="0.4">
      <c r="B1297" s="246"/>
      <c r="C1297" s="239"/>
    </row>
    <row r="1298" spans="2:3" x14ac:dyDescent="0.4">
      <c r="B1298" s="247"/>
      <c r="C1298" s="240"/>
    </row>
    <row r="1299" spans="2:3" x14ac:dyDescent="0.4">
      <c r="B1299" s="246"/>
      <c r="C1299" s="239"/>
    </row>
    <row r="1300" spans="2:3" x14ac:dyDescent="0.4">
      <c r="B1300" s="247"/>
      <c r="C1300" s="240"/>
    </row>
    <row r="1301" spans="2:3" x14ac:dyDescent="0.4">
      <c r="B1301" s="246"/>
      <c r="C1301" s="239"/>
    </row>
    <row r="1302" spans="2:3" x14ac:dyDescent="0.4">
      <c r="B1302" s="247"/>
      <c r="C1302" s="240"/>
    </row>
    <row r="1303" spans="2:3" x14ac:dyDescent="0.4">
      <c r="B1303" s="246"/>
      <c r="C1303" s="239"/>
    </row>
    <row r="1304" spans="2:3" x14ac:dyDescent="0.4">
      <c r="B1304" s="247"/>
      <c r="C1304" s="240"/>
    </row>
    <row r="1305" spans="2:3" x14ac:dyDescent="0.4">
      <c r="B1305" s="246"/>
      <c r="C1305" s="239"/>
    </row>
    <row r="1306" spans="2:3" x14ac:dyDescent="0.4">
      <c r="B1306" s="247"/>
      <c r="C1306" s="240"/>
    </row>
    <row r="1307" spans="2:3" x14ac:dyDescent="0.4">
      <c r="B1307" s="246"/>
      <c r="C1307" s="239"/>
    </row>
    <row r="1308" spans="2:3" x14ac:dyDescent="0.4">
      <c r="B1308" s="247"/>
      <c r="C1308" s="240"/>
    </row>
    <row r="1309" spans="2:3" x14ac:dyDescent="0.4">
      <c r="B1309" s="246"/>
      <c r="C1309" s="239"/>
    </row>
    <row r="1310" spans="2:3" x14ac:dyDescent="0.4">
      <c r="B1310" s="247"/>
      <c r="C1310" s="240"/>
    </row>
    <row r="1311" spans="2:3" x14ac:dyDescent="0.4">
      <c r="B1311" s="246"/>
      <c r="C1311" s="239"/>
    </row>
    <row r="1312" spans="2:3" x14ac:dyDescent="0.4">
      <c r="B1312" s="247"/>
      <c r="C1312" s="240"/>
    </row>
    <row r="1313" spans="2:3" x14ac:dyDescent="0.4">
      <c r="B1313" s="246"/>
      <c r="C1313" s="239"/>
    </row>
    <row r="1314" spans="2:3" x14ac:dyDescent="0.4">
      <c r="B1314" s="247"/>
      <c r="C1314" s="240"/>
    </row>
    <row r="1315" spans="2:3" x14ac:dyDescent="0.4">
      <c r="B1315" s="246"/>
      <c r="C1315" s="239"/>
    </row>
    <row r="1316" spans="2:3" x14ac:dyDescent="0.4">
      <c r="B1316" s="247"/>
      <c r="C1316" s="240"/>
    </row>
    <row r="1317" spans="2:3" x14ac:dyDescent="0.4">
      <c r="B1317" s="246"/>
      <c r="C1317" s="239"/>
    </row>
    <row r="1318" spans="2:3" x14ac:dyDescent="0.4">
      <c r="B1318" s="247"/>
      <c r="C1318" s="240"/>
    </row>
    <row r="1319" spans="2:3" x14ac:dyDescent="0.4">
      <c r="B1319" s="246"/>
      <c r="C1319" s="239"/>
    </row>
    <row r="1320" spans="2:3" x14ac:dyDescent="0.4">
      <c r="B1320" s="247"/>
      <c r="C1320" s="240"/>
    </row>
    <row r="1321" spans="2:3" x14ac:dyDescent="0.4">
      <c r="B1321" s="246"/>
      <c r="C1321" s="239"/>
    </row>
    <row r="1322" spans="2:3" x14ac:dyDescent="0.4">
      <c r="B1322" s="247"/>
      <c r="C1322" s="240"/>
    </row>
    <row r="1323" spans="2:3" x14ac:dyDescent="0.4">
      <c r="B1323" s="246"/>
      <c r="C1323" s="239"/>
    </row>
    <row r="1324" spans="2:3" x14ac:dyDescent="0.4">
      <c r="B1324" s="247"/>
      <c r="C1324" s="240"/>
    </row>
    <row r="1325" spans="2:3" x14ac:dyDescent="0.4">
      <c r="B1325" s="246"/>
      <c r="C1325" s="239"/>
    </row>
    <row r="1326" spans="2:3" x14ac:dyDescent="0.4">
      <c r="B1326" s="247"/>
      <c r="C1326" s="240"/>
    </row>
    <row r="1327" spans="2:3" x14ac:dyDescent="0.4">
      <c r="B1327" s="246"/>
      <c r="C1327" s="239"/>
    </row>
    <row r="1328" spans="2:3" x14ac:dyDescent="0.4">
      <c r="B1328" s="247"/>
      <c r="C1328" s="240"/>
    </row>
    <row r="1329" spans="2:3" x14ac:dyDescent="0.4">
      <c r="B1329" s="246"/>
      <c r="C1329" s="239"/>
    </row>
    <row r="1330" spans="2:3" x14ac:dyDescent="0.4">
      <c r="B1330" s="247"/>
      <c r="C1330" s="240"/>
    </row>
    <row r="1331" spans="2:3" x14ac:dyDescent="0.4">
      <c r="B1331" s="246"/>
      <c r="C1331" s="239"/>
    </row>
    <row r="1332" spans="2:3" x14ac:dyDescent="0.4">
      <c r="B1332" s="247"/>
      <c r="C1332" s="240"/>
    </row>
    <row r="1333" spans="2:3" x14ac:dyDescent="0.4">
      <c r="B1333" s="246"/>
      <c r="C1333" s="239"/>
    </row>
    <row r="1334" spans="2:3" x14ac:dyDescent="0.4">
      <c r="B1334" s="247"/>
      <c r="C1334" s="240"/>
    </row>
    <row r="1335" spans="2:3" x14ac:dyDescent="0.4">
      <c r="B1335" s="246"/>
      <c r="C1335" s="239"/>
    </row>
    <row r="1336" spans="2:3" x14ac:dyDescent="0.4">
      <c r="B1336" s="247"/>
      <c r="C1336" s="240"/>
    </row>
    <row r="1337" spans="2:3" x14ac:dyDescent="0.4">
      <c r="B1337" s="246"/>
      <c r="C1337" s="239"/>
    </row>
    <row r="1338" spans="2:3" x14ac:dyDescent="0.4">
      <c r="B1338" s="247"/>
      <c r="C1338" s="240"/>
    </row>
    <row r="1339" spans="2:3" x14ac:dyDescent="0.4">
      <c r="B1339" s="246"/>
      <c r="C1339" s="239"/>
    </row>
    <row r="1340" spans="2:3" x14ac:dyDescent="0.4">
      <c r="B1340" s="247"/>
      <c r="C1340" s="240"/>
    </row>
    <row r="1341" spans="2:3" x14ac:dyDescent="0.4">
      <c r="B1341" s="246"/>
      <c r="C1341" s="239"/>
    </row>
    <row r="1342" spans="2:3" x14ac:dyDescent="0.4">
      <c r="B1342" s="247"/>
      <c r="C1342" s="240"/>
    </row>
    <row r="1343" spans="2:3" x14ac:dyDescent="0.4">
      <c r="B1343" s="246"/>
      <c r="C1343" s="239"/>
    </row>
    <row r="1344" spans="2:3" x14ac:dyDescent="0.4">
      <c r="B1344" s="247"/>
      <c r="C1344" s="240"/>
    </row>
    <row r="1345" spans="2:3" x14ac:dyDescent="0.4">
      <c r="B1345" s="246"/>
      <c r="C1345" s="239"/>
    </row>
    <row r="1346" spans="2:3" x14ac:dyDescent="0.4">
      <c r="B1346" s="247"/>
      <c r="C1346" s="240"/>
    </row>
    <row r="1347" spans="2:3" x14ac:dyDescent="0.4">
      <c r="B1347" s="246"/>
      <c r="C1347" s="239"/>
    </row>
    <row r="1348" spans="2:3" x14ac:dyDescent="0.4">
      <c r="B1348" s="247"/>
      <c r="C1348" s="240"/>
    </row>
    <row r="1349" spans="2:3" x14ac:dyDescent="0.4">
      <c r="B1349" s="246"/>
      <c r="C1349" s="239"/>
    </row>
    <row r="1350" spans="2:3" x14ac:dyDescent="0.4">
      <c r="B1350" s="247"/>
      <c r="C1350" s="240"/>
    </row>
    <row r="1351" spans="2:3" x14ac:dyDescent="0.4">
      <c r="B1351" s="246"/>
      <c r="C1351" s="239"/>
    </row>
    <row r="1352" spans="2:3" x14ac:dyDescent="0.4">
      <c r="B1352" s="247"/>
      <c r="C1352" s="240"/>
    </row>
    <row r="1353" spans="2:3" x14ac:dyDescent="0.4">
      <c r="B1353" s="246"/>
      <c r="C1353" s="239"/>
    </row>
    <row r="1354" spans="2:3" x14ac:dyDescent="0.4">
      <c r="B1354" s="247"/>
      <c r="C1354" s="240"/>
    </row>
    <row r="1355" spans="2:3" x14ac:dyDescent="0.4">
      <c r="B1355" s="246"/>
      <c r="C1355" s="239"/>
    </row>
    <row r="1356" spans="2:3" x14ac:dyDescent="0.4">
      <c r="B1356" s="247"/>
      <c r="C1356" s="240"/>
    </row>
    <row r="1357" spans="2:3" x14ac:dyDescent="0.4">
      <c r="B1357" s="246"/>
      <c r="C1357" s="239"/>
    </row>
    <row r="1358" spans="2:3" x14ac:dyDescent="0.4">
      <c r="B1358" s="247"/>
      <c r="C1358" s="240"/>
    </row>
    <row r="1359" spans="2:3" x14ac:dyDescent="0.4">
      <c r="B1359" s="246"/>
      <c r="C1359" s="239"/>
    </row>
    <row r="1360" spans="2:3" x14ac:dyDescent="0.4">
      <c r="B1360" s="247"/>
      <c r="C1360" s="240"/>
    </row>
    <row r="1361" spans="2:3" x14ac:dyDescent="0.4">
      <c r="B1361" s="246"/>
      <c r="C1361" s="239"/>
    </row>
    <row r="1362" spans="2:3" x14ac:dyDescent="0.4">
      <c r="B1362" s="247"/>
      <c r="C1362" s="240"/>
    </row>
    <row r="1363" spans="2:3" x14ac:dyDescent="0.4">
      <c r="B1363" s="246"/>
      <c r="C1363" s="239"/>
    </row>
    <row r="1364" spans="2:3" x14ac:dyDescent="0.4">
      <c r="B1364" s="247"/>
      <c r="C1364" s="240"/>
    </row>
    <row r="1365" spans="2:3" x14ac:dyDescent="0.4">
      <c r="B1365" s="246"/>
      <c r="C1365" s="239"/>
    </row>
    <row r="1366" spans="2:3" x14ac:dyDescent="0.4">
      <c r="B1366" s="247"/>
      <c r="C1366" s="240"/>
    </row>
    <row r="1367" spans="2:3" x14ac:dyDescent="0.4">
      <c r="B1367" s="246"/>
      <c r="C1367" s="239"/>
    </row>
    <row r="1368" spans="2:3" x14ac:dyDescent="0.4">
      <c r="B1368" s="247"/>
      <c r="C1368" s="240"/>
    </row>
    <row r="1369" spans="2:3" x14ac:dyDescent="0.4">
      <c r="B1369" s="246"/>
      <c r="C1369" s="239"/>
    </row>
    <row r="1370" spans="2:3" x14ac:dyDescent="0.4">
      <c r="B1370" s="247"/>
      <c r="C1370" s="240"/>
    </row>
    <row r="1371" spans="2:3" x14ac:dyDescent="0.4">
      <c r="B1371" s="246"/>
      <c r="C1371" s="239"/>
    </row>
    <row r="1372" spans="2:3" x14ac:dyDescent="0.4">
      <c r="B1372" s="247"/>
      <c r="C1372" s="240"/>
    </row>
    <row r="1373" spans="2:3" x14ac:dyDescent="0.4">
      <c r="B1373" s="246"/>
      <c r="C1373" s="239"/>
    </row>
    <row r="1374" spans="2:3" x14ac:dyDescent="0.4">
      <c r="B1374" s="247"/>
      <c r="C1374" s="240"/>
    </row>
    <row r="1375" spans="2:3" x14ac:dyDescent="0.4">
      <c r="B1375" s="246"/>
      <c r="C1375" s="239"/>
    </row>
    <row r="1376" spans="2:3" x14ac:dyDescent="0.4">
      <c r="B1376" s="247"/>
      <c r="C1376" s="240"/>
    </row>
    <row r="1377" spans="2:3" x14ac:dyDescent="0.4">
      <c r="B1377" s="246"/>
      <c r="C1377" s="239"/>
    </row>
    <row r="1378" spans="2:3" x14ac:dyDescent="0.4">
      <c r="B1378" s="247"/>
      <c r="C1378" s="240"/>
    </row>
    <row r="1379" spans="2:3" x14ac:dyDescent="0.4">
      <c r="B1379" s="246"/>
      <c r="C1379" s="239"/>
    </row>
    <row r="1380" spans="2:3" x14ac:dyDescent="0.4">
      <c r="B1380" s="247"/>
      <c r="C1380" s="240"/>
    </row>
    <row r="1381" spans="2:3" x14ac:dyDescent="0.4">
      <c r="B1381" s="246"/>
      <c r="C1381" s="239"/>
    </row>
    <row r="1382" spans="2:3" x14ac:dyDescent="0.4">
      <c r="B1382" s="247"/>
      <c r="C1382" s="240"/>
    </row>
    <row r="1383" spans="2:3" x14ac:dyDescent="0.4">
      <c r="B1383" s="246"/>
      <c r="C1383" s="239"/>
    </row>
    <row r="1384" spans="2:3" x14ac:dyDescent="0.4">
      <c r="B1384" s="247"/>
      <c r="C1384" s="240"/>
    </row>
    <row r="1385" spans="2:3" x14ac:dyDescent="0.4">
      <c r="B1385" s="246"/>
      <c r="C1385" s="239"/>
    </row>
    <row r="1386" spans="2:3" x14ac:dyDescent="0.4">
      <c r="B1386" s="247"/>
      <c r="C1386" s="240"/>
    </row>
    <row r="1387" spans="2:3" x14ac:dyDescent="0.4">
      <c r="B1387" s="246"/>
      <c r="C1387" s="239"/>
    </row>
    <row r="1388" spans="2:3" x14ac:dyDescent="0.4">
      <c r="B1388" s="247"/>
      <c r="C1388" s="240"/>
    </row>
    <row r="1389" spans="2:3" x14ac:dyDescent="0.4">
      <c r="B1389" s="246"/>
      <c r="C1389" s="239"/>
    </row>
    <row r="1390" spans="2:3" x14ac:dyDescent="0.4">
      <c r="B1390" s="247"/>
      <c r="C1390" s="240"/>
    </row>
    <row r="1391" spans="2:3" x14ac:dyDescent="0.4">
      <c r="B1391" s="246"/>
      <c r="C1391" s="239"/>
    </row>
    <row r="1392" spans="2:3" x14ac:dyDescent="0.4">
      <c r="B1392" s="247"/>
      <c r="C1392" s="240"/>
    </row>
    <row r="1393" spans="2:3" x14ac:dyDescent="0.4">
      <c r="B1393" s="246"/>
      <c r="C1393" s="239"/>
    </row>
    <row r="1394" spans="2:3" x14ac:dyDescent="0.4">
      <c r="B1394" s="247"/>
      <c r="C1394" s="240"/>
    </row>
    <row r="1395" spans="2:3" x14ac:dyDescent="0.4">
      <c r="B1395" s="246"/>
      <c r="C1395" s="239"/>
    </row>
    <row r="1396" spans="2:3" x14ac:dyDescent="0.4">
      <c r="B1396" s="247"/>
      <c r="C1396" s="240"/>
    </row>
    <row r="1397" spans="2:3" x14ac:dyDescent="0.4">
      <c r="B1397" s="246"/>
      <c r="C1397" s="239"/>
    </row>
    <row r="1398" spans="2:3" x14ac:dyDescent="0.4">
      <c r="B1398" s="247"/>
      <c r="C1398" s="240"/>
    </row>
    <row r="1399" spans="2:3" x14ac:dyDescent="0.4">
      <c r="B1399" s="246"/>
      <c r="C1399" s="239"/>
    </row>
    <row r="1400" spans="2:3" x14ac:dyDescent="0.4">
      <c r="B1400" s="247"/>
      <c r="C1400" s="240"/>
    </row>
    <row r="1401" spans="2:3" x14ac:dyDescent="0.4">
      <c r="B1401" s="246"/>
      <c r="C1401" s="239"/>
    </row>
    <row r="1402" spans="2:3" x14ac:dyDescent="0.4">
      <c r="B1402" s="247"/>
      <c r="C1402" s="240"/>
    </row>
    <row r="1403" spans="2:3" x14ac:dyDescent="0.4">
      <c r="B1403" s="246"/>
      <c r="C1403" s="239"/>
    </row>
    <row r="1404" spans="2:3" x14ac:dyDescent="0.4">
      <c r="B1404" s="247"/>
      <c r="C1404" s="240"/>
    </row>
    <row r="1405" spans="2:3" x14ac:dyDescent="0.4">
      <c r="B1405" s="246"/>
      <c r="C1405" s="239"/>
    </row>
    <row r="1406" spans="2:3" x14ac:dyDescent="0.4">
      <c r="B1406" s="247"/>
      <c r="C1406" s="240"/>
    </row>
    <row r="1407" spans="2:3" x14ac:dyDescent="0.4">
      <c r="B1407" s="246"/>
      <c r="C1407" s="239"/>
    </row>
    <row r="1408" spans="2:3" x14ac:dyDescent="0.4">
      <c r="B1408" s="247"/>
      <c r="C1408" s="240"/>
    </row>
    <row r="1409" spans="2:3" x14ac:dyDescent="0.4">
      <c r="B1409" s="246"/>
      <c r="C1409" s="239"/>
    </row>
    <row r="1410" spans="2:3" x14ac:dyDescent="0.4">
      <c r="B1410" s="247"/>
      <c r="C1410" s="240"/>
    </row>
    <row r="1411" spans="2:3" x14ac:dyDescent="0.4">
      <c r="B1411" s="246"/>
      <c r="C1411" s="239"/>
    </row>
    <row r="1412" spans="2:3" x14ac:dyDescent="0.4">
      <c r="B1412" s="247"/>
      <c r="C1412" s="240"/>
    </row>
    <row r="1413" spans="2:3" x14ac:dyDescent="0.4">
      <c r="B1413" s="246"/>
      <c r="C1413" s="239"/>
    </row>
    <row r="1414" spans="2:3" x14ac:dyDescent="0.4">
      <c r="B1414" s="247"/>
      <c r="C1414" s="240"/>
    </row>
    <row r="1415" spans="2:3" x14ac:dyDescent="0.4">
      <c r="B1415" s="246"/>
      <c r="C1415" s="239"/>
    </row>
    <row r="1416" spans="2:3" x14ac:dyDescent="0.4">
      <c r="B1416" s="247"/>
      <c r="C1416" s="240"/>
    </row>
    <row r="1417" spans="2:3" x14ac:dyDescent="0.4">
      <c r="B1417" s="246"/>
      <c r="C1417" s="239"/>
    </row>
    <row r="1418" spans="2:3" x14ac:dyDescent="0.4">
      <c r="B1418" s="247"/>
      <c r="C1418" s="240"/>
    </row>
    <row r="1419" spans="2:3" x14ac:dyDescent="0.4">
      <c r="B1419" s="246"/>
      <c r="C1419" s="239"/>
    </row>
    <row r="1420" spans="2:3" x14ac:dyDescent="0.4">
      <c r="B1420" s="247"/>
      <c r="C1420" s="240"/>
    </row>
    <row r="1421" spans="2:3" x14ac:dyDescent="0.4">
      <c r="B1421" s="246"/>
      <c r="C1421" s="239"/>
    </row>
    <row r="1422" spans="2:3" x14ac:dyDescent="0.4">
      <c r="B1422" s="247"/>
      <c r="C1422" s="240"/>
    </row>
    <row r="1423" spans="2:3" x14ac:dyDescent="0.4">
      <c r="B1423" s="246"/>
      <c r="C1423" s="239"/>
    </row>
    <row r="1424" spans="2:3" x14ac:dyDescent="0.4">
      <c r="B1424" s="247"/>
      <c r="C1424" s="240"/>
    </row>
    <row r="1425" spans="2:3" x14ac:dyDescent="0.4">
      <c r="B1425" s="246"/>
      <c r="C1425" s="239"/>
    </row>
    <row r="1426" spans="2:3" x14ac:dyDescent="0.4">
      <c r="B1426" s="247"/>
      <c r="C1426" s="240"/>
    </row>
    <row r="1427" spans="2:3" x14ac:dyDescent="0.4">
      <c r="B1427" s="246"/>
      <c r="C1427" s="239"/>
    </row>
    <row r="1428" spans="2:3" x14ac:dyDescent="0.4">
      <c r="B1428" s="247"/>
      <c r="C1428" s="240"/>
    </row>
    <row r="1429" spans="2:3" x14ac:dyDescent="0.4">
      <c r="B1429" s="246"/>
      <c r="C1429" s="239"/>
    </row>
    <row r="1430" spans="2:3" x14ac:dyDescent="0.4">
      <c r="B1430" s="247"/>
      <c r="C1430" s="240"/>
    </row>
    <row r="1431" spans="2:3" x14ac:dyDescent="0.4">
      <c r="B1431" s="246"/>
      <c r="C1431" s="239"/>
    </row>
    <row r="1432" spans="2:3" x14ac:dyDescent="0.4">
      <c r="B1432" s="247"/>
      <c r="C1432" s="240"/>
    </row>
    <row r="1433" spans="2:3" x14ac:dyDescent="0.4">
      <c r="B1433" s="246"/>
      <c r="C1433" s="239"/>
    </row>
    <row r="1434" spans="2:3" x14ac:dyDescent="0.4">
      <c r="B1434" s="247"/>
      <c r="C1434" s="240"/>
    </row>
    <row r="1435" spans="2:3" x14ac:dyDescent="0.4">
      <c r="B1435" s="246"/>
      <c r="C1435" s="239"/>
    </row>
    <row r="1436" spans="2:3" x14ac:dyDescent="0.4">
      <c r="B1436" s="247"/>
      <c r="C1436" s="240"/>
    </row>
    <row r="1437" spans="2:3" x14ac:dyDescent="0.4">
      <c r="B1437" s="246"/>
      <c r="C1437" s="239"/>
    </row>
    <row r="1438" spans="2:3" x14ac:dyDescent="0.4">
      <c r="B1438" s="247"/>
      <c r="C1438" s="240"/>
    </row>
    <row r="1439" spans="2:3" x14ac:dyDescent="0.4">
      <c r="B1439" s="246"/>
      <c r="C1439" s="239"/>
    </row>
    <row r="1440" spans="2:3" x14ac:dyDescent="0.4">
      <c r="B1440" s="247"/>
      <c r="C1440" s="240"/>
    </row>
    <row r="1441" spans="2:3" x14ac:dyDescent="0.4">
      <c r="B1441" s="246"/>
      <c r="C1441" s="239"/>
    </row>
    <row r="1442" spans="2:3" x14ac:dyDescent="0.4">
      <c r="B1442" s="247"/>
      <c r="C1442" s="240"/>
    </row>
    <row r="1443" spans="2:3" x14ac:dyDescent="0.4">
      <c r="B1443" s="246"/>
      <c r="C1443" s="239"/>
    </row>
    <row r="1444" spans="2:3" x14ac:dyDescent="0.4">
      <c r="B1444" s="247"/>
      <c r="C1444" s="240"/>
    </row>
    <row r="1445" spans="2:3" x14ac:dyDescent="0.4">
      <c r="B1445" s="246"/>
      <c r="C1445" s="239"/>
    </row>
    <row r="1446" spans="2:3" x14ac:dyDescent="0.4">
      <c r="B1446" s="247"/>
      <c r="C1446" s="240"/>
    </row>
    <row r="1447" spans="2:3" x14ac:dyDescent="0.4">
      <c r="B1447" s="246"/>
      <c r="C1447" s="239"/>
    </row>
    <row r="1448" spans="2:3" x14ac:dyDescent="0.4">
      <c r="B1448" s="247"/>
      <c r="C1448" s="240"/>
    </row>
    <row r="1449" spans="2:3" x14ac:dyDescent="0.4">
      <c r="B1449" s="246"/>
      <c r="C1449" s="239"/>
    </row>
    <row r="1450" spans="2:3" x14ac:dyDescent="0.4">
      <c r="B1450" s="247"/>
      <c r="C1450" s="240"/>
    </row>
    <row r="1451" spans="2:3" x14ac:dyDescent="0.4">
      <c r="B1451" s="246"/>
      <c r="C1451" s="239"/>
    </row>
    <row r="1452" spans="2:3" x14ac:dyDescent="0.4">
      <c r="B1452" s="247"/>
      <c r="C1452" s="240"/>
    </row>
    <row r="1453" spans="2:3" x14ac:dyDescent="0.4">
      <c r="B1453" s="246"/>
      <c r="C1453" s="239"/>
    </row>
    <row r="1454" spans="2:3" x14ac:dyDescent="0.4">
      <c r="B1454" s="247"/>
      <c r="C1454" s="240"/>
    </row>
    <row r="1455" spans="2:3" x14ac:dyDescent="0.4">
      <c r="B1455" s="246"/>
      <c r="C1455" s="239"/>
    </row>
    <row r="1456" spans="2:3" x14ac:dyDescent="0.4">
      <c r="B1456" s="247"/>
      <c r="C1456" s="240"/>
    </row>
    <row r="1457" spans="2:3" x14ac:dyDescent="0.4">
      <c r="B1457" s="246"/>
      <c r="C1457" s="239"/>
    </row>
    <row r="1458" spans="2:3" x14ac:dyDescent="0.4">
      <c r="B1458" s="247"/>
      <c r="C1458" s="240"/>
    </row>
    <row r="1459" spans="2:3" x14ac:dyDescent="0.4">
      <c r="B1459" s="246"/>
      <c r="C1459" s="239"/>
    </row>
    <row r="1460" spans="2:3" x14ac:dyDescent="0.4">
      <c r="B1460" s="247"/>
      <c r="C1460" s="240"/>
    </row>
    <row r="1461" spans="2:3" x14ac:dyDescent="0.4">
      <c r="B1461" s="246"/>
      <c r="C1461" s="239"/>
    </row>
    <row r="1462" spans="2:3" x14ac:dyDescent="0.4">
      <c r="B1462" s="247"/>
      <c r="C1462" s="240"/>
    </row>
    <row r="1463" spans="2:3" x14ac:dyDescent="0.4">
      <c r="B1463" s="246"/>
      <c r="C1463" s="239"/>
    </row>
    <row r="1464" spans="2:3" x14ac:dyDescent="0.4">
      <c r="B1464" s="247"/>
      <c r="C1464" s="240"/>
    </row>
    <row r="1465" spans="2:3" x14ac:dyDescent="0.4">
      <c r="B1465" s="246"/>
      <c r="C1465" s="239"/>
    </row>
    <row r="1466" spans="2:3" x14ac:dyDescent="0.4">
      <c r="B1466" s="247"/>
      <c r="C1466" s="240"/>
    </row>
    <row r="1467" spans="2:3" x14ac:dyDescent="0.4">
      <c r="B1467" s="246"/>
      <c r="C1467" s="239"/>
    </row>
    <row r="1468" spans="2:3" x14ac:dyDescent="0.4">
      <c r="B1468" s="247"/>
      <c r="C1468" s="240"/>
    </row>
    <row r="1469" spans="2:3" x14ac:dyDescent="0.4">
      <c r="B1469" s="246"/>
      <c r="C1469" s="239"/>
    </row>
    <row r="1470" spans="2:3" x14ac:dyDescent="0.4">
      <c r="B1470" s="247"/>
      <c r="C1470" s="240"/>
    </row>
    <row r="1471" spans="2:3" x14ac:dyDescent="0.4">
      <c r="B1471" s="246"/>
      <c r="C1471" s="239"/>
    </row>
    <row r="1472" spans="2:3" x14ac:dyDescent="0.4">
      <c r="B1472" s="247"/>
      <c r="C1472" s="240"/>
    </row>
    <row r="1473" spans="2:3" x14ac:dyDescent="0.4">
      <c r="B1473" s="246"/>
      <c r="C1473" s="239"/>
    </row>
    <row r="1474" spans="2:3" x14ac:dyDescent="0.4">
      <c r="B1474" s="247"/>
      <c r="C1474" s="240"/>
    </row>
    <row r="1475" spans="2:3" x14ac:dyDescent="0.4">
      <c r="B1475" s="246"/>
      <c r="C1475" s="239"/>
    </row>
    <row r="1476" spans="2:3" x14ac:dyDescent="0.4">
      <c r="B1476" s="247"/>
      <c r="C1476" s="240"/>
    </row>
    <row r="1477" spans="2:3" x14ac:dyDescent="0.4">
      <c r="B1477" s="246"/>
      <c r="C1477" s="239"/>
    </row>
    <row r="1478" spans="2:3" x14ac:dyDescent="0.4">
      <c r="B1478" s="247"/>
      <c r="C1478" s="240"/>
    </row>
    <row r="1479" spans="2:3" x14ac:dyDescent="0.4">
      <c r="B1479" s="246"/>
      <c r="C1479" s="239"/>
    </row>
    <row r="1480" spans="2:3" x14ac:dyDescent="0.4">
      <c r="B1480" s="247"/>
      <c r="C1480" s="240"/>
    </row>
    <row r="1481" spans="2:3" x14ac:dyDescent="0.4">
      <c r="B1481" s="246"/>
      <c r="C1481" s="239"/>
    </row>
    <row r="1482" spans="2:3" x14ac:dyDescent="0.4">
      <c r="B1482" s="247"/>
      <c r="C1482" s="240"/>
    </row>
    <row r="1483" spans="2:3" x14ac:dyDescent="0.4">
      <c r="B1483" s="246"/>
      <c r="C1483" s="239"/>
    </row>
    <row r="1484" spans="2:3" x14ac:dyDescent="0.4">
      <c r="B1484" s="247"/>
      <c r="C1484" s="240"/>
    </row>
    <row r="1485" spans="2:3" x14ac:dyDescent="0.4">
      <c r="B1485" s="246"/>
      <c r="C1485" s="239"/>
    </row>
    <row r="1486" spans="2:3" x14ac:dyDescent="0.4">
      <c r="B1486" s="247"/>
      <c r="C1486" s="240"/>
    </row>
    <row r="1487" spans="2:3" x14ac:dyDescent="0.4">
      <c r="B1487" s="246"/>
      <c r="C1487" s="239"/>
    </row>
    <row r="1488" spans="2:3" x14ac:dyDescent="0.4">
      <c r="B1488" s="247"/>
      <c r="C1488" s="240"/>
    </row>
    <row r="1489" spans="2:3" x14ac:dyDescent="0.4">
      <c r="B1489" s="246"/>
      <c r="C1489" s="239"/>
    </row>
    <row r="1490" spans="2:3" x14ac:dyDescent="0.4">
      <c r="B1490" s="247"/>
      <c r="C1490" s="240"/>
    </row>
    <row r="1491" spans="2:3" x14ac:dyDescent="0.4">
      <c r="B1491" s="246"/>
      <c r="C1491" s="239"/>
    </row>
    <row r="1492" spans="2:3" x14ac:dyDescent="0.4">
      <c r="B1492" s="247"/>
      <c r="C1492" s="240"/>
    </row>
    <row r="1493" spans="2:3" x14ac:dyDescent="0.4">
      <c r="B1493" s="246"/>
      <c r="C1493" s="239"/>
    </row>
    <row r="1494" spans="2:3" x14ac:dyDescent="0.4">
      <c r="B1494" s="247"/>
      <c r="C1494" s="240"/>
    </row>
    <row r="1495" spans="2:3" x14ac:dyDescent="0.4">
      <c r="B1495" s="246"/>
      <c r="C1495" s="239"/>
    </row>
    <row r="1496" spans="2:3" x14ac:dyDescent="0.4">
      <c r="B1496" s="247"/>
      <c r="C1496" s="240"/>
    </row>
    <row r="1497" spans="2:3" x14ac:dyDescent="0.4">
      <c r="B1497" s="246"/>
      <c r="C1497" s="239"/>
    </row>
    <row r="1498" spans="2:3" x14ac:dyDescent="0.4">
      <c r="B1498" s="247"/>
      <c r="C1498" s="240"/>
    </row>
    <row r="1499" spans="2:3" x14ac:dyDescent="0.4">
      <c r="B1499" s="246"/>
      <c r="C1499" s="239"/>
    </row>
    <row r="1500" spans="2:3" x14ac:dyDescent="0.4">
      <c r="B1500" s="247"/>
      <c r="C1500" s="240"/>
    </row>
    <row r="1501" spans="2:3" x14ac:dyDescent="0.4">
      <c r="B1501" s="248"/>
      <c r="C1501" s="243"/>
    </row>
    <row r="1502" spans="2:3" x14ac:dyDescent="0.4">
      <c r="B1502" s="248"/>
      <c r="C1502" s="243"/>
    </row>
    <row r="1503" spans="2:3" x14ac:dyDescent="0.4">
      <c r="B1503" s="248"/>
      <c r="C1503" s="243"/>
    </row>
    <row r="1504" spans="2:3" x14ac:dyDescent="0.4">
      <c r="B1504" s="248"/>
      <c r="C1504" s="243"/>
    </row>
    <row r="1505" spans="2:3" x14ac:dyDescent="0.4">
      <c r="B1505" s="248"/>
      <c r="C1505" s="243"/>
    </row>
    <row r="1506" spans="2:3" x14ac:dyDescent="0.4">
      <c r="B1506" s="248"/>
      <c r="C1506" s="243"/>
    </row>
    <row r="1507" spans="2:3" x14ac:dyDescent="0.4">
      <c r="B1507" s="248"/>
      <c r="C1507" s="243"/>
    </row>
    <row r="1508" spans="2:3" x14ac:dyDescent="0.4">
      <c r="B1508" s="248"/>
      <c r="C1508" s="243"/>
    </row>
    <row r="1509" spans="2:3" x14ac:dyDescent="0.4">
      <c r="B1509" s="248"/>
      <c r="C1509" s="243"/>
    </row>
    <row r="1510" spans="2:3" x14ac:dyDescent="0.4">
      <c r="B1510" s="248"/>
      <c r="C1510" s="243"/>
    </row>
    <row r="1511" spans="2:3" x14ac:dyDescent="0.4">
      <c r="B1511" s="248"/>
      <c r="C1511" s="243"/>
    </row>
    <row r="1512" spans="2:3" x14ac:dyDescent="0.4">
      <c r="B1512" s="248"/>
      <c r="C1512" s="243"/>
    </row>
    <row r="1513" spans="2:3" x14ac:dyDescent="0.4">
      <c r="B1513" s="248"/>
      <c r="C1513" s="243"/>
    </row>
    <row r="1514" spans="2:3" x14ac:dyDescent="0.4">
      <c r="B1514" s="248"/>
      <c r="C1514" s="243"/>
    </row>
    <row r="1515" spans="2:3" x14ac:dyDescent="0.4">
      <c r="B1515" s="248"/>
      <c r="C1515" s="243"/>
    </row>
    <row r="1516" spans="2:3" x14ac:dyDescent="0.4">
      <c r="B1516" s="248"/>
      <c r="C1516" s="243"/>
    </row>
    <row r="1517" spans="2:3" x14ac:dyDescent="0.4">
      <c r="B1517" s="248"/>
      <c r="C1517" s="243"/>
    </row>
    <row r="1518" spans="2:3" x14ac:dyDescent="0.4">
      <c r="B1518" s="248"/>
      <c r="C1518" s="243"/>
    </row>
    <row r="1519" spans="2:3" x14ac:dyDescent="0.4">
      <c r="B1519" s="248"/>
      <c r="C1519" s="243"/>
    </row>
    <row r="1520" spans="2:3" x14ac:dyDescent="0.4">
      <c r="B1520" s="248"/>
      <c r="C1520" s="243"/>
    </row>
    <row r="1521" spans="2:3" x14ac:dyDescent="0.4">
      <c r="B1521" s="248"/>
      <c r="C1521" s="243"/>
    </row>
    <row r="1522" spans="2:3" x14ac:dyDescent="0.4">
      <c r="B1522" s="248"/>
      <c r="C1522" s="243"/>
    </row>
    <row r="1523" spans="2:3" x14ac:dyDescent="0.4">
      <c r="B1523" s="248"/>
      <c r="C1523" s="243"/>
    </row>
    <row r="1524" spans="2:3" x14ac:dyDescent="0.4">
      <c r="B1524" s="248"/>
      <c r="C1524" s="243"/>
    </row>
    <row r="1525" spans="2:3" x14ac:dyDescent="0.4">
      <c r="B1525" s="248"/>
      <c r="C1525" s="243"/>
    </row>
    <row r="1526" spans="2:3" x14ac:dyDescent="0.4">
      <c r="B1526" s="248"/>
      <c r="C1526" s="243"/>
    </row>
    <row r="1527" spans="2:3" x14ac:dyDescent="0.4">
      <c r="B1527" s="248"/>
      <c r="C1527" s="243"/>
    </row>
    <row r="1528" spans="2:3" x14ac:dyDescent="0.4">
      <c r="B1528" s="248"/>
      <c r="C1528" s="243"/>
    </row>
    <row r="1529" spans="2:3" x14ac:dyDescent="0.4">
      <c r="B1529" s="248"/>
      <c r="C1529" s="243"/>
    </row>
    <row r="1530" spans="2:3" x14ac:dyDescent="0.4">
      <c r="B1530" s="248"/>
      <c r="C1530" s="243"/>
    </row>
    <row r="1531" spans="2:3" x14ac:dyDescent="0.4">
      <c r="B1531" s="248"/>
      <c r="C1531" s="243"/>
    </row>
    <row r="1532" spans="2:3" x14ac:dyDescent="0.4">
      <c r="B1532" s="248"/>
      <c r="C1532" s="243"/>
    </row>
    <row r="1533" spans="2:3" x14ac:dyDescent="0.4">
      <c r="B1533" s="248"/>
      <c r="C1533" s="243"/>
    </row>
    <row r="1534" spans="2:3" x14ac:dyDescent="0.4">
      <c r="B1534" s="248"/>
      <c r="C1534" s="243"/>
    </row>
    <row r="1535" spans="2:3" x14ac:dyDescent="0.4">
      <c r="B1535" s="248"/>
      <c r="C1535" s="243"/>
    </row>
    <row r="1536" spans="2:3" x14ac:dyDescent="0.4">
      <c r="B1536" s="248"/>
      <c r="C1536" s="243"/>
    </row>
    <row r="1537" spans="2:3" x14ac:dyDescent="0.4">
      <c r="B1537" s="248"/>
      <c r="C1537" s="243"/>
    </row>
    <row r="1538" spans="2:3" x14ac:dyDescent="0.4">
      <c r="B1538" s="248"/>
      <c r="C1538" s="243"/>
    </row>
    <row r="1539" spans="2:3" x14ac:dyDescent="0.4">
      <c r="B1539" s="248"/>
      <c r="C1539" s="243"/>
    </row>
    <row r="1540" spans="2:3" x14ac:dyDescent="0.4">
      <c r="B1540" s="248"/>
      <c r="C1540" s="243"/>
    </row>
    <row r="1541" spans="2:3" x14ac:dyDescent="0.4">
      <c r="B1541" s="248"/>
      <c r="C1541" s="243"/>
    </row>
    <row r="1542" spans="2:3" x14ac:dyDescent="0.4">
      <c r="B1542" s="248"/>
      <c r="C1542" s="243"/>
    </row>
    <row r="1543" spans="2:3" x14ac:dyDescent="0.4">
      <c r="B1543" s="248"/>
      <c r="C1543" s="243"/>
    </row>
    <row r="1544" spans="2:3" x14ac:dyDescent="0.4">
      <c r="B1544" s="248"/>
      <c r="C1544" s="243"/>
    </row>
    <row r="1545" spans="2:3" x14ac:dyDescent="0.4">
      <c r="B1545" s="248"/>
      <c r="C1545" s="243"/>
    </row>
    <row r="1546" spans="2:3" x14ac:dyDescent="0.4">
      <c r="B1546" s="248"/>
      <c r="C1546" s="243"/>
    </row>
    <row r="1547" spans="2:3" x14ac:dyDescent="0.4">
      <c r="B1547" s="248"/>
      <c r="C1547" s="243"/>
    </row>
    <row r="1548" spans="2:3" x14ac:dyDescent="0.4">
      <c r="B1548" s="248"/>
      <c r="C1548" s="243"/>
    </row>
    <row r="1549" spans="2:3" x14ac:dyDescent="0.4">
      <c r="B1549" s="248"/>
      <c r="C1549" s="243"/>
    </row>
    <row r="1550" spans="2:3" x14ac:dyDescent="0.4">
      <c r="B1550" s="248"/>
      <c r="C1550" s="243"/>
    </row>
    <row r="1551" spans="2:3" x14ac:dyDescent="0.4">
      <c r="B1551" s="248"/>
      <c r="C1551" s="243"/>
    </row>
    <row r="1552" spans="2:3" x14ac:dyDescent="0.4">
      <c r="B1552" s="248"/>
      <c r="C1552" s="243"/>
    </row>
    <row r="1553" spans="2:3" x14ac:dyDescent="0.4">
      <c r="B1553" s="248"/>
      <c r="C1553" s="243"/>
    </row>
    <row r="1554" spans="2:3" x14ac:dyDescent="0.4">
      <c r="B1554" s="248"/>
      <c r="C1554" s="243"/>
    </row>
    <row r="1555" spans="2:3" x14ac:dyDescent="0.4">
      <c r="B1555" s="248"/>
      <c r="C1555" s="243"/>
    </row>
    <row r="1556" spans="2:3" x14ac:dyDescent="0.4">
      <c r="B1556" s="248"/>
      <c r="C1556" s="243"/>
    </row>
    <row r="1557" spans="2:3" x14ac:dyDescent="0.4">
      <c r="B1557" s="248"/>
      <c r="C1557" s="243"/>
    </row>
    <row r="1558" spans="2:3" x14ac:dyDescent="0.4">
      <c r="B1558" s="248"/>
      <c r="C1558" s="243"/>
    </row>
    <row r="1559" spans="2:3" x14ac:dyDescent="0.4">
      <c r="B1559" s="248"/>
      <c r="C1559" s="243"/>
    </row>
    <row r="1560" spans="2:3" x14ac:dyDescent="0.4">
      <c r="B1560" s="248"/>
      <c r="C1560" s="243"/>
    </row>
    <row r="1561" spans="2:3" x14ac:dyDescent="0.4">
      <c r="B1561" s="248"/>
      <c r="C1561" s="243"/>
    </row>
    <row r="1562" spans="2:3" x14ac:dyDescent="0.4">
      <c r="B1562" s="248"/>
      <c r="C1562" s="243"/>
    </row>
    <row r="1563" spans="2:3" x14ac:dyDescent="0.4">
      <c r="B1563" s="248"/>
      <c r="C1563" s="243"/>
    </row>
    <row r="1564" spans="2:3" x14ac:dyDescent="0.4">
      <c r="B1564" s="248"/>
      <c r="C1564" s="243"/>
    </row>
    <row r="1565" spans="2:3" x14ac:dyDescent="0.4">
      <c r="B1565" s="248"/>
      <c r="C1565" s="243"/>
    </row>
    <row r="1566" spans="2:3" x14ac:dyDescent="0.4">
      <c r="B1566" s="248"/>
      <c r="C1566" s="243"/>
    </row>
    <row r="1567" spans="2:3" x14ac:dyDescent="0.4">
      <c r="B1567" s="248"/>
      <c r="C1567" s="243"/>
    </row>
    <row r="1568" spans="2:3" x14ac:dyDescent="0.4">
      <c r="B1568" s="248"/>
      <c r="C1568" s="243"/>
    </row>
    <row r="1569" spans="2:3" x14ac:dyDescent="0.4">
      <c r="B1569" s="248"/>
      <c r="C1569" s="243"/>
    </row>
    <row r="1570" spans="2:3" x14ac:dyDescent="0.4">
      <c r="B1570" s="248"/>
      <c r="C1570" s="243"/>
    </row>
    <row r="1571" spans="2:3" x14ac:dyDescent="0.4">
      <c r="B1571" s="248"/>
      <c r="C1571" s="243"/>
    </row>
    <row r="1572" spans="2:3" x14ac:dyDescent="0.4">
      <c r="B1572" s="248"/>
      <c r="C1572" s="243"/>
    </row>
    <row r="1573" spans="2:3" x14ac:dyDescent="0.4">
      <c r="B1573" s="248"/>
      <c r="C1573" s="243"/>
    </row>
    <row r="1574" spans="2:3" x14ac:dyDescent="0.4">
      <c r="B1574" s="248"/>
      <c r="C1574" s="243"/>
    </row>
    <row r="1575" spans="2:3" x14ac:dyDescent="0.4">
      <c r="B1575" s="248"/>
      <c r="C1575" s="243"/>
    </row>
    <row r="1576" spans="2:3" x14ac:dyDescent="0.4">
      <c r="B1576" s="248"/>
      <c r="C1576" s="243"/>
    </row>
    <row r="1577" spans="2:3" x14ac:dyDescent="0.4">
      <c r="B1577" s="248"/>
      <c r="C1577" s="243"/>
    </row>
    <row r="1578" spans="2:3" x14ac:dyDescent="0.4">
      <c r="B1578" s="248"/>
      <c r="C1578" s="243"/>
    </row>
    <row r="1579" spans="2:3" x14ac:dyDescent="0.4">
      <c r="B1579" s="248"/>
      <c r="C1579" s="243"/>
    </row>
    <row r="1580" spans="2:3" x14ac:dyDescent="0.4">
      <c r="B1580" s="248"/>
      <c r="C1580" s="243"/>
    </row>
    <row r="1581" spans="2:3" x14ac:dyDescent="0.4">
      <c r="B1581" s="248"/>
      <c r="C1581" s="243"/>
    </row>
    <row r="1582" spans="2:3" x14ac:dyDescent="0.4">
      <c r="B1582" s="248"/>
      <c r="C1582" s="243"/>
    </row>
    <row r="1583" spans="2:3" x14ac:dyDescent="0.4">
      <c r="B1583" s="248"/>
      <c r="C1583" s="243"/>
    </row>
    <row r="1584" spans="2:3" x14ac:dyDescent="0.4">
      <c r="B1584" s="248"/>
      <c r="C1584" s="243"/>
    </row>
    <row r="1585" spans="2:3" x14ac:dyDescent="0.4">
      <c r="B1585" s="248"/>
      <c r="C1585" s="243"/>
    </row>
    <row r="1586" spans="2:3" x14ac:dyDescent="0.4">
      <c r="B1586" s="248"/>
      <c r="C1586" s="243"/>
    </row>
    <row r="1587" spans="2:3" x14ac:dyDescent="0.4">
      <c r="B1587" s="248"/>
      <c r="C1587" s="243"/>
    </row>
    <row r="1588" spans="2:3" x14ac:dyDescent="0.4">
      <c r="B1588" s="248"/>
      <c r="C1588" s="243"/>
    </row>
    <row r="1589" spans="2:3" x14ac:dyDescent="0.4">
      <c r="B1589" s="248"/>
      <c r="C1589" s="243"/>
    </row>
    <row r="1590" spans="2:3" x14ac:dyDescent="0.4">
      <c r="B1590" s="248"/>
      <c r="C1590" s="243"/>
    </row>
    <row r="1591" spans="2:3" x14ac:dyDescent="0.4">
      <c r="B1591" s="248"/>
      <c r="C1591" s="243"/>
    </row>
    <row r="1592" spans="2:3" x14ac:dyDescent="0.4">
      <c r="B1592" s="248"/>
      <c r="C1592" s="243"/>
    </row>
    <row r="1593" spans="2:3" x14ac:dyDescent="0.4">
      <c r="B1593" s="248"/>
      <c r="C1593" s="243"/>
    </row>
    <row r="1594" spans="2:3" x14ac:dyDescent="0.4">
      <c r="B1594" s="248"/>
      <c r="C1594" s="243"/>
    </row>
    <row r="1595" spans="2:3" x14ac:dyDescent="0.4">
      <c r="B1595" s="248"/>
      <c r="C1595" s="243"/>
    </row>
    <row r="1596" spans="2:3" x14ac:dyDescent="0.4">
      <c r="B1596" s="248"/>
      <c r="C1596" s="243"/>
    </row>
    <row r="1597" spans="2:3" x14ac:dyDescent="0.4">
      <c r="B1597" s="248"/>
      <c r="C1597" s="243"/>
    </row>
    <row r="1598" spans="2:3" x14ac:dyDescent="0.4">
      <c r="B1598" s="248"/>
      <c r="C1598" s="243"/>
    </row>
    <row r="1599" spans="2:3" x14ac:dyDescent="0.4">
      <c r="B1599" s="248"/>
      <c r="C1599" s="243"/>
    </row>
    <row r="1600" spans="2:3" x14ac:dyDescent="0.4">
      <c r="B1600" s="248"/>
      <c r="C1600" s="243"/>
    </row>
    <row r="1601" spans="2:3" x14ac:dyDescent="0.4">
      <c r="B1601" s="248"/>
      <c r="C1601" s="243"/>
    </row>
    <row r="1602" spans="2:3" x14ac:dyDescent="0.4">
      <c r="B1602" s="248"/>
      <c r="C1602" s="243"/>
    </row>
    <row r="1603" spans="2:3" x14ac:dyDescent="0.4">
      <c r="B1603" s="248"/>
      <c r="C1603" s="243"/>
    </row>
    <row r="1604" spans="2:3" x14ac:dyDescent="0.4">
      <c r="B1604" s="248"/>
      <c r="C1604" s="243"/>
    </row>
    <row r="1605" spans="2:3" x14ac:dyDescent="0.4">
      <c r="B1605" s="248"/>
      <c r="C1605" s="243"/>
    </row>
    <row r="1606" spans="2:3" x14ac:dyDescent="0.4">
      <c r="B1606" s="248"/>
      <c r="C1606" s="243"/>
    </row>
    <row r="1607" spans="2:3" x14ac:dyDescent="0.4">
      <c r="B1607" s="248"/>
      <c r="C1607" s="243"/>
    </row>
    <row r="1608" spans="2:3" x14ac:dyDescent="0.4">
      <c r="B1608" s="248"/>
      <c r="C1608" s="243"/>
    </row>
    <row r="1609" spans="2:3" x14ac:dyDescent="0.4">
      <c r="B1609" s="248"/>
      <c r="C1609" s="243"/>
    </row>
    <row r="1610" spans="2:3" x14ac:dyDescent="0.4">
      <c r="B1610" s="248"/>
      <c r="C1610" s="243"/>
    </row>
    <row r="1611" spans="2:3" x14ac:dyDescent="0.4">
      <c r="B1611" s="248"/>
      <c r="C1611" s="243"/>
    </row>
    <row r="1612" spans="2:3" x14ac:dyDescent="0.4">
      <c r="B1612" s="248"/>
      <c r="C1612" s="243"/>
    </row>
    <row r="1613" spans="2:3" x14ac:dyDescent="0.4">
      <c r="B1613" s="248"/>
      <c r="C1613" s="243"/>
    </row>
    <row r="1614" spans="2:3" x14ac:dyDescent="0.4">
      <c r="B1614" s="248"/>
      <c r="C1614" s="243"/>
    </row>
    <row r="1615" spans="2:3" x14ac:dyDescent="0.4">
      <c r="B1615" s="248"/>
      <c r="C1615" s="243"/>
    </row>
    <row r="1616" spans="2:3" x14ac:dyDescent="0.4">
      <c r="B1616" s="248"/>
      <c r="C1616" s="243"/>
    </row>
    <row r="1617" spans="2:3" x14ac:dyDescent="0.4">
      <c r="B1617" s="248"/>
      <c r="C1617" s="243"/>
    </row>
    <row r="1618" spans="2:3" x14ac:dyDescent="0.4">
      <c r="B1618" s="248"/>
      <c r="C1618" s="243"/>
    </row>
    <row r="1619" spans="2:3" x14ac:dyDescent="0.4">
      <c r="B1619" s="248"/>
      <c r="C1619" s="243"/>
    </row>
    <row r="1620" spans="2:3" x14ac:dyDescent="0.4">
      <c r="B1620" s="248"/>
      <c r="C1620" s="243"/>
    </row>
    <row r="1621" spans="2:3" x14ac:dyDescent="0.4">
      <c r="B1621" s="248"/>
      <c r="C1621" s="243"/>
    </row>
    <row r="1622" spans="2:3" x14ac:dyDescent="0.4">
      <c r="B1622" s="248"/>
      <c r="C1622" s="243"/>
    </row>
    <row r="1623" spans="2:3" x14ac:dyDescent="0.4">
      <c r="B1623" s="248"/>
      <c r="C1623" s="243"/>
    </row>
    <row r="1624" spans="2:3" x14ac:dyDescent="0.4">
      <c r="B1624" s="248"/>
      <c r="C1624" s="243"/>
    </row>
    <row r="1625" spans="2:3" x14ac:dyDescent="0.4">
      <c r="B1625" s="248"/>
      <c r="C1625" s="243"/>
    </row>
    <row r="1626" spans="2:3" x14ac:dyDescent="0.4">
      <c r="B1626" s="248"/>
      <c r="C1626" s="243"/>
    </row>
    <row r="1627" spans="2:3" x14ac:dyDescent="0.4">
      <c r="B1627" s="248"/>
      <c r="C1627" s="243"/>
    </row>
    <row r="1628" spans="2:3" x14ac:dyDescent="0.4">
      <c r="B1628" s="248"/>
      <c r="C1628" s="243"/>
    </row>
    <row r="1629" spans="2:3" x14ac:dyDescent="0.4">
      <c r="B1629" s="248"/>
      <c r="C1629" s="243"/>
    </row>
    <row r="1630" spans="2:3" x14ac:dyDescent="0.4">
      <c r="B1630" s="248"/>
      <c r="C1630" s="243"/>
    </row>
    <row r="1631" spans="2:3" x14ac:dyDescent="0.4">
      <c r="B1631" s="248"/>
      <c r="C1631" s="243"/>
    </row>
    <row r="1632" spans="2:3" x14ac:dyDescent="0.4">
      <c r="B1632" s="248"/>
      <c r="C1632" s="243"/>
    </row>
    <row r="1633" spans="2:3" x14ac:dyDescent="0.4">
      <c r="B1633" s="248"/>
      <c r="C1633" s="243"/>
    </row>
    <row r="1634" spans="2:3" x14ac:dyDescent="0.4">
      <c r="B1634" s="248"/>
      <c r="C1634" s="243"/>
    </row>
    <row r="1635" spans="2:3" x14ac:dyDescent="0.4">
      <c r="B1635" s="248"/>
      <c r="C1635" s="243"/>
    </row>
    <row r="1636" spans="2:3" x14ac:dyDescent="0.4">
      <c r="B1636" s="248"/>
      <c r="C1636" s="243"/>
    </row>
    <row r="1637" spans="2:3" x14ac:dyDescent="0.4">
      <c r="B1637" s="248"/>
      <c r="C1637" s="243"/>
    </row>
    <row r="1638" spans="2:3" x14ac:dyDescent="0.4">
      <c r="B1638" s="248"/>
      <c r="C1638" s="243"/>
    </row>
    <row r="1639" spans="2:3" x14ac:dyDescent="0.4">
      <c r="B1639" s="248"/>
      <c r="C1639" s="243"/>
    </row>
    <row r="1640" spans="2:3" x14ac:dyDescent="0.4">
      <c r="B1640" s="248"/>
      <c r="C1640" s="243"/>
    </row>
    <row r="1641" spans="2:3" x14ac:dyDescent="0.4">
      <c r="B1641" s="248"/>
      <c r="C1641" s="243"/>
    </row>
    <row r="1642" spans="2:3" x14ac:dyDescent="0.4">
      <c r="B1642" s="248"/>
      <c r="C1642" s="243"/>
    </row>
    <row r="1643" spans="2:3" x14ac:dyDescent="0.4">
      <c r="B1643" s="248"/>
      <c r="C1643" s="243"/>
    </row>
    <row r="1644" spans="2:3" x14ac:dyDescent="0.4">
      <c r="B1644" s="248"/>
      <c r="C1644" s="243"/>
    </row>
    <row r="1645" spans="2:3" x14ac:dyDescent="0.4">
      <c r="B1645" s="248"/>
      <c r="C1645" s="243"/>
    </row>
    <row r="1646" spans="2:3" x14ac:dyDescent="0.4">
      <c r="B1646" s="248"/>
      <c r="C1646" s="243"/>
    </row>
    <row r="1647" spans="2:3" x14ac:dyDescent="0.4">
      <c r="B1647" s="248"/>
      <c r="C1647" s="243"/>
    </row>
    <row r="1648" spans="2:3" x14ac:dyDescent="0.4">
      <c r="B1648" s="248"/>
      <c r="C1648" s="243"/>
    </row>
    <row r="1649" spans="2:3" x14ac:dyDescent="0.4">
      <c r="B1649" s="248"/>
      <c r="C1649" s="243"/>
    </row>
    <row r="1650" spans="2:3" x14ac:dyDescent="0.4">
      <c r="B1650" s="248"/>
      <c r="C1650" s="243"/>
    </row>
    <row r="1651" spans="2:3" x14ac:dyDescent="0.4">
      <c r="B1651" s="248"/>
      <c r="C1651" s="243"/>
    </row>
    <row r="1652" spans="2:3" x14ac:dyDescent="0.4">
      <c r="B1652" s="248"/>
      <c r="C1652" s="243"/>
    </row>
    <row r="1653" spans="2:3" x14ac:dyDescent="0.4">
      <c r="B1653" s="248"/>
      <c r="C1653" s="243"/>
    </row>
    <row r="1654" spans="2:3" x14ac:dyDescent="0.4">
      <c r="B1654" s="248"/>
      <c r="C1654" s="243"/>
    </row>
    <row r="1655" spans="2:3" x14ac:dyDescent="0.4">
      <c r="B1655" s="248"/>
      <c r="C1655" s="243"/>
    </row>
    <row r="1656" spans="2:3" x14ac:dyDescent="0.4">
      <c r="B1656" s="248"/>
      <c r="C1656" s="243"/>
    </row>
    <row r="1657" spans="2:3" x14ac:dyDescent="0.4">
      <c r="B1657" s="248"/>
      <c r="C1657" s="243"/>
    </row>
    <row r="1658" spans="2:3" x14ac:dyDescent="0.4">
      <c r="B1658" s="248"/>
      <c r="C1658" s="243"/>
    </row>
    <row r="1659" spans="2:3" x14ac:dyDescent="0.4">
      <c r="B1659" s="248"/>
      <c r="C1659" s="243"/>
    </row>
    <row r="1660" spans="2:3" x14ac:dyDescent="0.4">
      <c r="B1660" s="248"/>
      <c r="C1660" s="243"/>
    </row>
    <row r="1661" spans="2:3" x14ac:dyDescent="0.4">
      <c r="B1661" s="248"/>
      <c r="C1661" s="243"/>
    </row>
    <row r="1662" spans="2:3" x14ac:dyDescent="0.4">
      <c r="B1662" s="248"/>
      <c r="C1662" s="243"/>
    </row>
    <row r="1663" spans="2:3" x14ac:dyDescent="0.4">
      <c r="B1663" s="248"/>
      <c r="C1663" s="243"/>
    </row>
    <row r="1664" spans="2:3" x14ac:dyDescent="0.4">
      <c r="B1664" s="248"/>
      <c r="C1664" s="243"/>
    </row>
    <row r="1665" spans="2:3" x14ac:dyDescent="0.4">
      <c r="B1665" s="248"/>
      <c r="C1665" s="243"/>
    </row>
    <row r="1666" spans="2:3" x14ac:dyDescent="0.4">
      <c r="B1666" s="248"/>
      <c r="C1666" s="243"/>
    </row>
    <row r="1667" spans="2:3" x14ac:dyDescent="0.4">
      <c r="B1667" s="248"/>
      <c r="C1667" s="243"/>
    </row>
    <row r="1668" spans="2:3" x14ac:dyDescent="0.4">
      <c r="B1668" s="248"/>
      <c r="C1668" s="243"/>
    </row>
    <row r="1669" spans="2:3" x14ac:dyDescent="0.4">
      <c r="B1669" s="248"/>
      <c r="C1669" s="243"/>
    </row>
    <row r="1670" spans="2:3" x14ac:dyDescent="0.4">
      <c r="B1670" s="248"/>
      <c r="C1670" s="243"/>
    </row>
    <row r="1671" spans="2:3" x14ac:dyDescent="0.4">
      <c r="B1671" s="248"/>
      <c r="C1671" s="243"/>
    </row>
    <row r="1672" spans="2:3" x14ac:dyDescent="0.4">
      <c r="B1672" s="248"/>
      <c r="C1672" s="243"/>
    </row>
    <row r="1673" spans="2:3" x14ac:dyDescent="0.4">
      <c r="B1673" s="248"/>
      <c r="C1673" s="243"/>
    </row>
    <row r="1674" spans="2:3" x14ac:dyDescent="0.4">
      <c r="B1674" s="248"/>
      <c r="C1674" s="243"/>
    </row>
    <row r="1675" spans="2:3" x14ac:dyDescent="0.4">
      <c r="B1675" s="248"/>
      <c r="C1675" s="243"/>
    </row>
    <row r="1676" spans="2:3" x14ac:dyDescent="0.4">
      <c r="B1676" s="248"/>
      <c r="C1676" s="243"/>
    </row>
    <row r="1677" spans="2:3" x14ac:dyDescent="0.4">
      <c r="B1677" s="248"/>
      <c r="C1677" s="243"/>
    </row>
    <row r="1678" spans="2:3" x14ac:dyDescent="0.4">
      <c r="B1678" s="248"/>
      <c r="C1678" s="243"/>
    </row>
    <row r="1679" spans="2:3" x14ac:dyDescent="0.4">
      <c r="B1679" s="248"/>
      <c r="C1679" s="243"/>
    </row>
    <row r="1680" spans="2:3" x14ac:dyDescent="0.4">
      <c r="B1680" s="248"/>
      <c r="C1680" s="243"/>
    </row>
    <row r="1681" spans="2:3" x14ac:dyDescent="0.4">
      <c r="B1681" s="248"/>
      <c r="C1681" s="243"/>
    </row>
    <row r="1682" spans="2:3" x14ac:dyDescent="0.4">
      <c r="B1682" s="248"/>
      <c r="C1682" s="243"/>
    </row>
    <row r="1683" spans="2:3" x14ac:dyDescent="0.4">
      <c r="B1683" s="248"/>
      <c r="C1683" s="243"/>
    </row>
    <row r="1684" spans="2:3" x14ac:dyDescent="0.4">
      <c r="B1684" s="248"/>
      <c r="C1684" s="243"/>
    </row>
    <row r="1685" spans="2:3" x14ac:dyDescent="0.4">
      <c r="B1685" s="248"/>
      <c r="C1685" s="243"/>
    </row>
    <row r="1686" spans="2:3" x14ac:dyDescent="0.4">
      <c r="B1686" s="248"/>
      <c r="C1686" s="243"/>
    </row>
    <row r="1687" spans="2:3" x14ac:dyDescent="0.4">
      <c r="B1687" s="248"/>
      <c r="C1687" s="243"/>
    </row>
    <row r="1688" spans="2:3" x14ac:dyDescent="0.4">
      <c r="B1688" s="248"/>
      <c r="C1688" s="243"/>
    </row>
    <row r="1689" spans="2:3" x14ac:dyDescent="0.4">
      <c r="B1689" s="248"/>
      <c r="C1689" s="243"/>
    </row>
    <row r="1690" spans="2:3" x14ac:dyDescent="0.4">
      <c r="B1690" s="248"/>
      <c r="C1690" s="243"/>
    </row>
    <row r="1691" spans="2:3" x14ac:dyDescent="0.4">
      <c r="B1691" s="248"/>
      <c r="C1691" s="243"/>
    </row>
    <row r="1692" spans="2:3" x14ac:dyDescent="0.4">
      <c r="B1692" s="248"/>
      <c r="C1692" s="243"/>
    </row>
    <row r="1693" spans="2:3" x14ac:dyDescent="0.4">
      <c r="B1693" s="248"/>
      <c r="C1693" s="243"/>
    </row>
    <row r="1694" spans="2:3" x14ac:dyDescent="0.4">
      <c r="B1694" s="248"/>
      <c r="C1694" s="243"/>
    </row>
    <row r="1695" spans="2:3" x14ac:dyDescent="0.4">
      <c r="B1695" s="248"/>
      <c r="C1695" s="243"/>
    </row>
    <row r="1696" spans="2:3" x14ac:dyDescent="0.4">
      <c r="B1696" s="248"/>
      <c r="C1696" s="243"/>
    </row>
    <row r="1697" spans="2:3" x14ac:dyDescent="0.4">
      <c r="B1697" s="248"/>
      <c r="C1697" s="243"/>
    </row>
    <row r="1698" spans="2:3" x14ac:dyDescent="0.4">
      <c r="B1698" s="248"/>
      <c r="C1698" s="243"/>
    </row>
    <row r="1699" spans="2:3" x14ac:dyDescent="0.4">
      <c r="B1699" s="248"/>
      <c r="C1699" s="243"/>
    </row>
    <row r="1700" spans="2:3" x14ac:dyDescent="0.4">
      <c r="B1700" s="248"/>
      <c r="C1700" s="243"/>
    </row>
    <row r="1701" spans="2:3" x14ac:dyDescent="0.4">
      <c r="B1701" s="248"/>
      <c r="C1701" s="243"/>
    </row>
    <row r="1702" spans="2:3" x14ac:dyDescent="0.4">
      <c r="B1702" s="248"/>
      <c r="C1702" s="243"/>
    </row>
    <row r="1703" spans="2:3" x14ac:dyDescent="0.4">
      <c r="B1703" s="248"/>
      <c r="C1703" s="243"/>
    </row>
    <row r="1704" spans="2:3" x14ac:dyDescent="0.4">
      <c r="B1704" s="248"/>
      <c r="C1704" s="243"/>
    </row>
    <row r="1705" spans="2:3" x14ac:dyDescent="0.4">
      <c r="B1705" s="248"/>
      <c r="C1705" s="243"/>
    </row>
    <row r="1706" spans="2:3" x14ac:dyDescent="0.4">
      <c r="B1706" s="248"/>
      <c r="C1706" s="243"/>
    </row>
    <row r="1707" spans="2:3" x14ac:dyDescent="0.4">
      <c r="B1707" s="248"/>
      <c r="C1707" s="243"/>
    </row>
    <row r="1708" spans="2:3" x14ac:dyDescent="0.4">
      <c r="B1708" s="248"/>
      <c r="C1708" s="243"/>
    </row>
    <row r="1709" spans="2:3" x14ac:dyDescent="0.4">
      <c r="B1709" s="248"/>
      <c r="C1709" s="243"/>
    </row>
    <row r="1710" spans="2:3" x14ac:dyDescent="0.4">
      <c r="B1710" s="248"/>
      <c r="C1710" s="243"/>
    </row>
    <row r="1711" spans="2:3" x14ac:dyDescent="0.4">
      <c r="B1711" s="248"/>
      <c r="C1711" s="243"/>
    </row>
    <row r="1712" spans="2:3" x14ac:dyDescent="0.4">
      <c r="B1712" s="248"/>
      <c r="C1712" s="243"/>
    </row>
    <row r="1713" spans="2:3" x14ac:dyDescent="0.4">
      <c r="B1713" s="248"/>
      <c r="C1713" s="243"/>
    </row>
    <row r="1714" spans="2:3" x14ac:dyDescent="0.4">
      <c r="B1714" s="248"/>
      <c r="C1714" s="243"/>
    </row>
    <row r="1715" spans="2:3" x14ac:dyDescent="0.4">
      <c r="B1715" s="248"/>
      <c r="C1715" s="243"/>
    </row>
    <row r="1716" spans="2:3" x14ac:dyDescent="0.4">
      <c r="B1716" s="248"/>
      <c r="C1716" s="243"/>
    </row>
    <row r="1717" spans="2:3" x14ac:dyDescent="0.4">
      <c r="B1717" s="248"/>
      <c r="C1717" s="243"/>
    </row>
    <row r="1718" spans="2:3" x14ac:dyDescent="0.4">
      <c r="B1718" s="248"/>
      <c r="C1718" s="243"/>
    </row>
    <row r="1719" spans="2:3" x14ac:dyDescent="0.4">
      <c r="B1719" s="248"/>
      <c r="C1719" s="243"/>
    </row>
    <row r="1720" spans="2:3" x14ac:dyDescent="0.4">
      <c r="B1720" s="248"/>
      <c r="C1720" s="243"/>
    </row>
    <row r="1721" spans="2:3" x14ac:dyDescent="0.4">
      <c r="B1721" s="248"/>
      <c r="C1721" s="243"/>
    </row>
    <row r="1722" spans="2:3" x14ac:dyDescent="0.4">
      <c r="B1722" s="248"/>
      <c r="C1722" s="243"/>
    </row>
    <row r="1723" spans="2:3" x14ac:dyDescent="0.4">
      <c r="B1723" s="248"/>
      <c r="C1723" s="243"/>
    </row>
    <row r="1724" spans="2:3" x14ac:dyDescent="0.4">
      <c r="B1724" s="248"/>
      <c r="C1724" s="243"/>
    </row>
    <row r="1725" spans="2:3" x14ac:dyDescent="0.4">
      <c r="B1725" s="248"/>
      <c r="C1725" s="243"/>
    </row>
    <row r="1726" spans="2:3" x14ac:dyDescent="0.4">
      <c r="B1726" s="248"/>
      <c r="C1726" s="243"/>
    </row>
    <row r="1727" spans="2:3" x14ac:dyDescent="0.4">
      <c r="B1727" s="248"/>
      <c r="C1727" s="243"/>
    </row>
    <row r="1728" spans="2:3" x14ac:dyDescent="0.4">
      <c r="B1728" s="248"/>
      <c r="C1728" s="243"/>
    </row>
    <row r="1729" spans="2:3" x14ac:dyDescent="0.4">
      <c r="B1729" s="248"/>
      <c r="C1729" s="243"/>
    </row>
    <row r="1730" spans="2:3" x14ac:dyDescent="0.4">
      <c r="B1730" s="248"/>
      <c r="C1730" s="243"/>
    </row>
    <row r="1731" spans="2:3" x14ac:dyDescent="0.4">
      <c r="B1731" s="248"/>
      <c r="C1731" s="243"/>
    </row>
    <row r="1732" spans="2:3" x14ac:dyDescent="0.4">
      <c r="B1732" s="248"/>
      <c r="C1732" s="243"/>
    </row>
    <row r="1733" spans="2:3" x14ac:dyDescent="0.4">
      <c r="B1733" s="248"/>
      <c r="C1733" s="243"/>
    </row>
    <row r="1734" spans="2:3" x14ac:dyDescent="0.4">
      <c r="B1734" s="248"/>
      <c r="C1734" s="243"/>
    </row>
    <row r="1735" spans="2:3" x14ac:dyDescent="0.4">
      <c r="B1735" s="248"/>
      <c r="C1735" s="243"/>
    </row>
    <row r="1736" spans="2:3" x14ac:dyDescent="0.4">
      <c r="B1736" s="248"/>
      <c r="C1736" s="243"/>
    </row>
    <row r="1737" spans="2:3" x14ac:dyDescent="0.4">
      <c r="B1737" s="248"/>
      <c r="C1737" s="243"/>
    </row>
    <row r="1738" spans="2:3" x14ac:dyDescent="0.4">
      <c r="B1738" s="248"/>
      <c r="C1738" s="243"/>
    </row>
    <row r="1739" spans="2:3" x14ac:dyDescent="0.4">
      <c r="B1739" s="248"/>
      <c r="C1739" s="243"/>
    </row>
    <row r="1740" spans="2:3" x14ac:dyDescent="0.4">
      <c r="B1740" s="248"/>
      <c r="C1740" s="243"/>
    </row>
    <row r="1741" spans="2:3" x14ac:dyDescent="0.4">
      <c r="B1741" s="248"/>
      <c r="C1741" s="243"/>
    </row>
    <row r="1742" spans="2:3" x14ac:dyDescent="0.4">
      <c r="B1742" s="248"/>
      <c r="C1742" s="243"/>
    </row>
    <row r="1743" spans="2:3" x14ac:dyDescent="0.4">
      <c r="B1743" s="248"/>
      <c r="C1743" s="243"/>
    </row>
    <row r="1744" spans="2:3" x14ac:dyDescent="0.4">
      <c r="B1744" s="248"/>
      <c r="C1744" s="243"/>
    </row>
    <row r="1745" spans="2:3" x14ac:dyDescent="0.4">
      <c r="B1745" s="248"/>
      <c r="C1745" s="243"/>
    </row>
    <row r="1746" spans="2:3" x14ac:dyDescent="0.4">
      <c r="B1746" s="248"/>
      <c r="C1746" s="243"/>
    </row>
    <row r="1747" spans="2:3" x14ac:dyDescent="0.4">
      <c r="B1747" s="248"/>
      <c r="C1747" s="243"/>
    </row>
    <row r="1748" spans="2:3" x14ac:dyDescent="0.4">
      <c r="B1748" s="248"/>
      <c r="C1748" s="243"/>
    </row>
    <row r="1749" spans="2:3" x14ac:dyDescent="0.4">
      <c r="B1749" s="248"/>
      <c r="C1749" s="243"/>
    </row>
    <row r="1750" spans="2:3" x14ac:dyDescent="0.4">
      <c r="B1750" s="248"/>
      <c r="C1750" s="243"/>
    </row>
    <row r="1751" spans="2:3" x14ac:dyDescent="0.4">
      <c r="B1751" s="248"/>
      <c r="C1751" s="243"/>
    </row>
    <row r="1752" spans="2:3" x14ac:dyDescent="0.4">
      <c r="B1752" s="248"/>
      <c r="C1752" s="243"/>
    </row>
    <row r="1753" spans="2:3" x14ac:dyDescent="0.4">
      <c r="B1753" s="248"/>
      <c r="C1753" s="243"/>
    </row>
    <row r="1754" spans="2:3" x14ac:dyDescent="0.4">
      <c r="B1754" s="248"/>
      <c r="C1754" s="243"/>
    </row>
    <row r="1755" spans="2:3" x14ac:dyDescent="0.4">
      <c r="B1755" s="248"/>
      <c r="C1755" s="243"/>
    </row>
    <row r="1756" spans="2:3" x14ac:dyDescent="0.4">
      <c r="B1756" s="248"/>
      <c r="C1756" s="243"/>
    </row>
    <row r="1757" spans="2:3" x14ac:dyDescent="0.4">
      <c r="B1757" s="248"/>
      <c r="C1757" s="243"/>
    </row>
    <row r="1758" spans="2:3" x14ac:dyDescent="0.4">
      <c r="B1758" s="248"/>
      <c r="C1758" s="243"/>
    </row>
    <row r="1759" spans="2:3" x14ac:dyDescent="0.4">
      <c r="B1759" s="248"/>
      <c r="C1759" s="243"/>
    </row>
    <row r="1760" spans="2:3" x14ac:dyDescent="0.4">
      <c r="B1760" s="248"/>
      <c r="C1760" s="243"/>
    </row>
    <row r="1761" spans="2:3" x14ac:dyDescent="0.4">
      <c r="B1761" s="248"/>
      <c r="C1761" s="243"/>
    </row>
    <row r="1762" spans="2:3" x14ac:dyDescent="0.4">
      <c r="B1762" s="248"/>
      <c r="C1762" s="243"/>
    </row>
    <row r="1763" spans="2:3" x14ac:dyDescent="0.4">
      <c r="B1763" s="248"/>
      <c r="C1763" s="243"/>
    </row>
    <row r="1764" spans="2:3" x14ac:dyDescent="0.4">
      <c r="B1764" s="248"/>
      <c r="C1764" s="243"/>
    </row>
    <row r="1765" spans="2:3" x14ac:dyDescent="0.4">
      <c r="B1765" s="248"/>
      <c r="C1765" s="243"/>
    </row>
    <row r="1766" spans="2:3" x14ac:dyDescent="0.4">
      <c r="B1766" s="248"/>
      <c r="C1766" s="243"/>
    </row>
    <row r="1767" spans="2:3" x14ac:dyDescent="0.4">
      <c r="B1767" s="248"/>
      <c r="C1767" s="243"/>
    </row>
    <row r="1768" spans="2:3" x14ac:dyDescent="0.4">
      <c r="B1768" s="248"/>
      <c r="C1768" s="243"/>
    </row>
    <row r="1769" spans="2:3" x14ac:dyDescent="0.4">
      <c r="B1769" s="248"/>
      <c r="C1769" s="243"/>
    </row>
    <row r="1770" spans="2:3" x14ac:dyDescent="0.4">
      <c r="B1770" s="248"/>
      <c r="C1770" s="243"/>
    </row>
    <row r="1771" spans="2:3" x14ac:dyDescent="0.4">
      <c r="B1771" s="248"/>
      <c r="C1771" s="243"/>
    </row>
    <row r="1772" spans="2:3" x14ac:dyDescent="0.4">
      <c r="B1772" s="248"/>
      <c r="C1772" s="243"/>
    </row>
    <row r="1773" spans="2:3" x14ac:dyDescent="0.4">
      <c r="B1773" s="248"/>
      <c r="C1773" s="243"/>
    </row>
    <row r="1774" spans="2:3" x14ac:dyDescent="0.4">
      <c r="B1774" s="248"/>
      <c r="C1774" s="243"/>
    </row>
    <row r="1775" spans="2:3" x14ac:dyDescent="0.4">
      <c r="B1775" s="248"/>
      <c r="C1775" s="243"/>
    </row>
    <row r="1776" spans="2:3" x14ac:dyDescent="0.4">
      <c r="B1776" s="248"/>
      <c r="C1776" s="243"/>
    </row>
    <row r="1777" spans="2:3" x14ac:dyDescent="0.4">
      <c r="B1777" s="248"/>
      <c r="C1777" s="243"/>
    </row>
    <row r="1778" spans="2:3" x14ac:dyDescent="0.4">
      <c r="B1778" s="248"/>
      <c r="C1778" s="243"/>
    </row>
    <row r="1779" spans="2:3" x14ac:dyDescent="0.4">
      <c r="B1779" s="248"/>
      <c r="C1779" s="243"/>
    </row>
    <row r="1780" spans="2:3" x14ac:dyDescent="0.4">
      <c r="B1780" s="248"/>
      <c r="C1780" s="243"/>
    </row>
    <row r="1781" spans="2:3" x14ac:dyDescent="0.4">
      <c r="B1781" s="248"/>
      <c r="C1781" s="243"/>
    </row>
    <row r="1782" spans="2:3" x14ac:dyDescent="0.4">
      <c r="B1782" s="248"/>
      <c r="C1782" s="243"/>
    </row>
    <row r="1783" spans="2:3" x14ac:dyDescent="0.4">
      <c r="B1783" s="248"/>
      <c r="C1783" s="243"/>
    </row>
    <row r="1784" spans="2:3" x14ac:dyDescent="0.4">
      <c r="B1784" s="248"/>
      <c r="C1784" s="243"/>
    </row>
    <row r="1785" spans="2:3" x14ac:dyDescent="0.4">
      <c r="B1785" s="248"/>
      <c r="C1785" s="243"/>
    </row>
    <row r="1786" spans="2:3" x14ac:dyDescent="0.4">
      <c r="B1786" s="248"/>
      <c r="C1786" s="243"/>
    </row>
    <row r="1787" spans="2:3" x14ac:dyDescent="0.4">
      <c r="B1787" s="248"/>
      <c r="C1787" s="243"/>
    </row>
    <row r="1788" spans="2:3" x14ac:dyDescent="0.4">
      <c r="B1788" s="248"/>
      <c r="C1788" s="243"/>
    </row>
    <row r="1789" spans="2:3" x14ac:dyDescent="0.4">
      <c r="B1789" s="248"/>
      <c r="C1789" s="243"/>
    </row>
    <row r="1790" spans="2:3" x14ac:dyDescent="0.4">
      <c r="B1790" s="248"/>
      <c r="C1790" s="243"/>
    </row>
    <row r="1791" spans="2:3" x14ac:dyDescent="0.4">
      <c r="B1791" s="248"/>
      <c r="C1791" s="243"/>
    </row>
    <row r="1792" spans="2:3" x14ac:dyDescent="0.4">
      <c r="B1792" s="248"/>
      <c r="C1792" s="243"/>
    </row>
    <row r="1793" spans="2:3" x14ac:dyDescent="0.4">
      <c r="B1793" s="248"/>
      <c r="C1793" s="243"/>
    </row>
    <row r="1794" spans="2:3" x14ac:dyDescent="0.4">
      <c r="B1794" s="248"/>
      <c r="C1794" s="243"/>
    </row>
    <row r="1795" spans="2:3" x14ac:dyDescent="0.4">
      <c r="B1795" s="248"/>
      <c r="C1795" s="243"/>
    </row>
    <row r="1796" spans="2:3" x14ac:dyDescent="0.4">
      <c r="B1796" s="248"/>
      <c r="C1796" s="243"/>
    </row>
    <row r="1797" spans="2:3" x14ac:dyDescent="0.4">
      <c r="B1797" s="248"/>
      <c r="C1797" s="243"/>
    </row>
    <row r="1798" spans="2:3" x14ac:dyDescent="0.4">
      <c r="B1798" s="248"/>
      <c r="C1798" s="243"/>
    </row>
    <row r="1799" spans="2:3" x14ac:dyDescent="0.4">
      <c r="B1799" s="248"/>
      <c r="C1799" s="243"/>
    </row>
    <row r="1800" spans="2:3" x14ac:dyDescent="0.4">
      <c r="B1800" s="248"/>
      <c r="C1800" s="243"/>
    </row>
    <row r="1801" spans="2:3" x14ac:dyDescent="0.4">
      <c r="B1801" s="248"/>
      <c r="C1801" s="243"/>
    </row>
    <row r="1802" spans="2:3" x14ac:dyDescent="0.4">
      <c r="B1802" s="248"/>
      <c r="C1802" s="243"/>
    </row>
    <row r="1803" spans="2:3" x14ac:dyDescent="0.4">
      <c r="B1803" s="248"/>
      <c r="C1803" s="243"/>
    </row>
    <row r="1804" spans="2:3" x14ac:dyDescent="0.4">
      <c r="B1804" s="248"/>
      <c r="C1804" s="243"/>
    </row>
    <row r="1805" spans="2:3" x14ac:dyDescent="0.4">
      <c r="B1805" s="248"/>
      <c r="C1805" s="243"/>
    </row>
    <row r="1806" spans="2:3" x14ac:dyDescent="0.4">
      <c r="B1806" s="248"/>
      <c r="C1806" s="243"/>
    </row>
    <row r="1807" spans="2:3" x14ac:dyDescent="0.4">
      <c r="B1807" s="248"/>
      <c r="C1807" s="243"/>
    </row>
    <row r="1808" spans="2:3" x14ac:dyDescent="0.4">
      <c r="B1808" s="248"/>
      <c r="C1808" s="243"/>
    </row>
    <row r="1809" spans="2:3" x14ac:dyDescent="0.4">
      <c r="B1809" s="248"/>
      <c r="C1809" s="243"/>
    </row>
    <row r="1810" spans="2:3" x14ac:dyDescent="0.4">
      <c r="B1810" s="248"/>
      <c r="C1810" s="243"/>
    </row>
    <row r="1811" spans="2:3" x14ac:dyDescent="0.4">
      <c r="B1811" s="248"/>
      <c r="C1811" s="243"/>
    </row>
    <row r="1812" spans="2:3" x14ac:dyDescent="0.4">
      <c r="B1812" s="248"/>
      <c r="C1812" s="243"/>
    </row>
    <row r="1813" spans="2:3" x14ac:dyDescent="0.4">
      <c r="B1813" s="248"/>
      <c r="C1813" s="243"/>
    </row>
    <row r="1814" spans="2:3" x14ac:dyDescent="0.4">
      <c r="B1814" s="248"/>
      <c r="C1814" s="243"/>
    </row>
    <row r="1815" spans="2:3" x14ac:dyDescent="0.4">
      <c r="B1815" s="248"/>
      <c r="C1815" s="243"/>
    </row>
    <row r="1816" spans="2:3" x14ac:dyDescent="0.4">
      <c r="B1816" s="248"/>
      <c r="C1816" s="243"/>
    </row>
    <row r="1817" spans="2:3" x14ac:dyDescent="0.4">
      <c r="B1817" s="248"/>
      <c r="C1817" s="243"/>
    </row>
    <row r="1818" spans="2:3" x14ac:dyDescent="0.4">
      <c r="B1818" s="248"/>
      <c r="C1818" s="243"/>
    </row>
    <row r="1819" spans="2:3" x14ac:dyDescent="0.4">
      <c r="B1819" s="248"/>
      <c r="C1819" s="243"/>
    </row>
    <row r="1820" spans="2:3" x14ac:dyDescent="0.4">
      <c r="B1820" s="248"/>
      <c r="C1820" s="243"/>
    </row>
    <row r="1821" spans="2:3" x14ac:dyDescent="0.4">
      <c r="B1821" s="248"/>
      <c r="C1821" s="243"/>
    </row>
    <row r="1822" spans="2:3" x14ac:dyDescent="0.4">
      <c r="B1822" s="248"/>
      <c r="C1822" s="243"/>
    </row>
    <row r="1823" spans="2:3" x14ac:dyDescent="0.4">
      <c r="B1823" s="248"/>
      <c r="C1823" s="243"/>
    </row>
    <row r="1824" spans="2:3" x14ac:dyDescent="0.4">
      <c r="B1824" s="248"/>
      <c r="C1824" s="243"/>
    </row>
    <row r="1825" spans="2:3" x14ac:dyDescent="0.4">
      <c r="B1825" s="248"/>
      <c r="C1825" s="243"/>
    </row>
    <row r="1826" spans="2:3" x14ac:dyDescent="0.4">
      <c r="B1826" s="248"/>
      <c r="C1826" s="243"/>
    </row>
    <row r="1827" spans="2:3" x14ac:dyDescent="0.4">
      <c r="B1827" s="248"/>
      <c r="C1827" s="243"/>
    </row>
    <row r="1828" spans="2:3" x14ac:dyDescent="0.4">
      <c r="B1828" s="248"/>
      <c r="C1828" s="243"/>
    </row>
    <row r="1829" spans="2:3" x14ac:dyDescent="0.4">
      <c r="B1829" s="248"/>
      <c r="C1829" s="243"/>
    </row>
    <row r="1830" spans="2:3" x14ac:dyDescent="0.4">
      <c r="B1830" s="248"/>
      <c r="C1830" s="243"/>
    </row>
    <row r="1831" spans="2:3" x14ac:dyDescent="0.4">
      <c r="B1831" s="248"/>
      <c r="C1831" s="243"/>
    </row>
    <row r="1832" spans="2:3" x14ac:dyDescent="0.4">
      <c r="B1832" s="248"/>
      <c r="C1832" s="243"/>
    </row>
    <row r="1833" spans="2:3" x14ac:dyDescent="0.4">
      <c r="B1833" s="248"/>
      <c r="C1833" s="243"/>
    </row>
    <row r="1834" spans="2:3" x14ac:dyDescent="0.4">
      <c r="B1834" s="248"/>
      <c r="C1834" s="243"/>
    </row>
    <row r="1835" spans="2:3" x14ac:dyDescent="0.4">
      <c r="B1835" s="248"/>
      <c r="C1835" s="243"/>
    </row>
    <row r="1836" spans="2:3" x14ac:dyDescent="0.4">
      <c r="B1836" s="248"/>
      <c r="C1836" s="243"/>
    </row>
    <row r="1837" spans="2:3" x14ac:dyDescent="0.4">
      <c r="B1837" s="248"/>
      <c r="C1837" s="243"/>
    </row>
    <row r="1838" spans="2:3" x14ac:dyDescent="0.4">
      <c r="B1838" s="248"/>
      <c r="C1838" s="243"/>
    </row>
    <row r="1839" spans="2:3" x14ac:dyDescent="0.4">
      <c r="B1839" s="248"/>
      <c r="C1839" s="243"/>
    </row>
    <row r="1840" spans="2:3" x14ac:dyDescent="0.4">
      <c r="B1840" s="248"/>
      <c r="C1840" s="243"/>
    </row>
    <row r="1841" spans="2:3" x14ac:dyDescent="0.4">
      <c r="B1841" s="248"/>
      <c r="C1841" s="243"/>
    </row>
    <row r="1842" spans="2:3" x14ac:dyDescent="0.4">
      <c r="B1842" s="248"/>
      <c r="C1842" s="243"/>
    </row>
    <row r="1843" spans="2:3" x14ac:dyDescent="0.4">
      <c r="B1843" s="248"/>
      <c r="C1843" s="243"/>
    </row>
    <row r="1844" spans="2:3" x14ac:dyDescent="0.4">
      <c r="B1844" s="248"/>
      <c r="C1844" s="243"/>
    </row>
    <row r="1845" spans="2:3" x14ac:dyDescent="0.4">
      <c r="B1845" s="248"/>
      <c r="C1845" s="243"/>
    </row>
    <row r="1846" spans="2:3" x14ac:dyDescent="0.4">
      <c r="B1846" s="248"/>
      <c r="C1846" s="243"/>
    </row>
    <row r="1847" spans="2:3" x14ac:dyDescent="0.4">
      <c r="B1847" s="248"/>
      <c r="C1847" s="243"/>
    </row>
    <row r="1848" spans="2:3" x14ac:dyDescent="0.4">
      <c r="B1848" s="248"/>
      <c r="C1848" s="243"/>
    </row>
    <row r="1849" spans="2:3" x14ac:dyDescent="0.4">
      <c r="B1849" s="248"/>
      <c r="C1849" s="243"/>
    </row>
    <row r="1850" spans="2:3" x14ac:dyDescent="0.4">
      <c r="B1850" s="248"/>
      <c r="C1850" s="243"/>
    </row>
    <row r="1851" spans="2:3" x14ac:dyDescent="0.4">
      <c r="B1851" s="248"/>
      <c r="C1851" s="243"/>
    </row>
    <row r="1852" spans="2:3" x14ac:dyDescent="0.4">
      <c r="B1852" s="248"/>
      <c r="C1852" s="243"/>
    </row>
    <row r="1853" spans="2:3" x14ac:dyDescent="0.4">
      <c r="B1853" s="248"/>
      <c r="C1853" s="243"/>
    </row>
    <row r="1854" spans="2:3" x14ac:dyDescent="0.4">
      <c r="B1854" s="248"/>
      <c r="C1854" s="243"/>
    </row>
    <row r="1855" spans="2:3" x14ac:dyDescent="0.4">
      <c r="B1855" s="248"/>
      <c r="C1855" s="243"/>
    </row>
    <row r="1856" spans="2:3" x14ac:dyDescent="0.4">
      <c r="B1856" s="248"/>
      <c r="C1856" s="243"/>
    </row>
    <row r="1857" spans="2:3" x14ac:dyDescent="0.4">
      <c r="B1857" s="248"/>
      <c r="C1857" s="243"/>
    </row>
    <row r="1858" spans="2:3" x14ac:dyDescent="0.4">
      <c r="B1858" s="248"/>
      <c r="C1858" s="243"/>
    </row>
    <row r="1859" spans="2:3" x14ac:dyDescent="0.4">
      <c r="B1859" s="248"/>
      <c r="C1859" s="243"/>
    </row>
    <row r="1860" spans="2:3" x14ac:dyDescent="0.4">
      <c r="B1860" s="248"/>
      <c r="C1860" s="243"/>
    </row>
    <row r="1861" spans="2:3" x14ac:dyDescent="0.4">
      <c r="B1861" s="248"/>
      <c r="C1861" s="243"/>
    </row>
    <row r="1862" spans="2:3" x14ac:dyDescent="0.4">
      <c r="B1862" s="248"/>
      <c r="C1862" s="243"/>
    </row>
    <row r="1863" spans="2:3" x14ac:dyDescent="0.4">
      <c r="B1863" s="248"/>
      <c r="C1863" s="243"/>
    </row>
    <row r="1864" spans="2:3" x14ac:dyDescent="0.4">
      <c r="B1864" s="248"/>
      <c r="C1864" s="243"/>
    </row>
    <row r="1865" spans="2:3" x14ac:dyDescent="0.4">
      <c r="B1865" s="248"/>
      <c r="C1865" s="243"/>
    </row>
    <row r="1866" spans="2:3" x14ac:dyDescent="0.4">
      <c r="B1866" s="248"/>
      <c r="C1866" s="243"/>
    </row>
    <row r="1867" spans="2:3" x14ac:dyDescent="0.4">
      <c r="B1867" s="248"/>
      <c r="C1867" s="243"/>
    </row>
    <row r="1868" spans="2:3" x14ac:dyDescent="0.4">
      <c r="B1868" s="248"/>
      <c r="C1868" s="243"/>
    </row>
    <row r="1869" spans="2:3" x14ac:dyDescent="0.4">
      <c r="B1869" s="248"/>
      <c r="C1869" s="243"/>
    </row>
    <row r="1870" spans="2:3" x14ac:dyDescent="0.4">
      <c r="B1870" s="248"/>
      <c r="C1870" s="243"/>
    </row>
    <row r="1871" spans="2:3" x14ac:dyDescent="0.4">
      <c r="B1871" s="248"/>
      <c r="C1871" s="243"/>
    </row>
    <row r="1872" spans="2:3" x14ac:dyDescent="0.4">
      <c r="B1872" s="248"/>
      <c r="C1872" s="243"/>
    </row>
    <row r="1873" spans="2:3" x14ac:dyDescent="0.4">
      <c r="B1873" s="248"/>
      <c r="C1873" s="243"/>
    </row>
    <row r="1874" spans="2:3" x14ac:dyDescent="0.4">
      <c r="B1874" s="248"/>
      <c r="C1874" s="243"/>
    </row>
    <row r="1875" spans="2:3" x14ac:dyDescent="0.4">
      <c r="B1875" s="248"/>
      <c r="C1875" s="243"/>
    </row>
    <row r="1876" spans="2:3" x14ac:dyDescent="0.4">
      <c r="B1876" s="248"/>
      <c r="C1876" s="243"/>
    </row>
    <row r="1877" spans="2:3" x14ac:dyDescent="0.4">
      <c r="B1877" s="248"/>
      <c r="C1877" s="243"/>
    </row>
    <row r="1878" spans="2:3" x14ac:dyDescent="0.4">
      <c r="B1878" s="248"/>
      <c r="C1878" s="243"/>
    </row>
    <row r="1879" spans="2:3" x14ac:dyDescent="0.4">
      <c r="B1879" s="248"/>
      <c r="C1879" s="243"/>
    </row>
    <row r="1880" spans="2:3" x14ac:dyDescent="0.4">
      <c r="B1880" s="248"/>
      <c r="C1880" s="243"/>
    </row>
    <row r="1881" spans="2:3" x14ac:dyDescent="0.4">
      <c r="B1881" s="248"/>
      <c r="C1881" s="243"/>
    </row>
    <row r="1882" spans="2:3" x14ac:dyDescent="0.4">
      <c r="B1882" s="248"/>
      <c r="C1882" s="243"/>
    </row>
    <row r="1883" spans="2:3" x14ac:dyDescent="0.4">
      <c r="B1883" s="248"/>
      <c r="C1883" s="243"/>
    </row>
    <row r="1884" spans="2:3" x14ac:dyDescent="0.4">
      <c r="B1884" s="248"/>
      <c r="C1884" s="243"/>
    </row>
    <row r="1885" spans="2:3" x14ac:dyDescent="0.4">
      <c r="B1885" s="248"/>
      <c r="C1885" s="243"/>
    </row>
    <row r="1886" spans="2:3" x14ac:dyDescent="0.4">
      <c r="B1886" s="248"/>
      <c r="C1886" s="243"/>
    </row>
    <row r="1887" spans="2:3" x14ac:dyDescent="0.4">
      <c r="B1887" s="248"/>
      <c r="C1887" s="243"/>
    </row>
    <row r="1888" spans="2:3" x14ac:dyDescent="0.4">
      <c r="B1888" s="248"/>
      <c r="C1888" s="243"/>
    </row>
    <row r="1889" spans="2:3" x14ac:dyDescent="0.4">
      <c r="B1889" s="248"/>
      <c r="C1889" s="243"/>
    </row>
    <row r="1890" spans="2:3" x14ac:dyDescent="0.4">
      <c r="B1890" s="248"/>
      <c r="C1890" s="243"/>
    </row>
    <row r="1891" spans="2:3" x14ac:dyDescent="0.4">
      <c r="B1891" s="248"/>
      <c r="C1891" s="243"/>
    </row>
    <row r="1892" spans="2:3" x14ac:dyDescent="0.4">
      <c r="B1892" s="248"/>
      <c r="C1892" s="243"/>
    </row>
    <row r="1893" spans="2:3" x14ac:dyDescent="0.4">
      <c r="B1893" s="248"/>
      <c r="C1893" s="243"/>
    </row>
    <row r="1894" spans="2:3" x14ac:dyDescent="0.4">
      <c r="B1894" s="248"/>
      <c r="C1894" s="243"/>
    </row>
    <row r="1895" spans="2:3" x14ac:dyDescent="0.4">
      <c r="B1895" s="248"/>
      <c r="C1895" s="243"/>
    </row>
    <row r="1896" spans="2:3" x14ac:dyDescent="0.4">
      <c r="B1896" s="248"/>
      <c r="C1896" s="243"/>
    </row>
    <row r="1897" spans="2:3" x14ac:dyDescent="0.4">
      <c r="B1897" s="248"/>
      <c r="C1897" s="243"/>
    </row>
    <row r="1898" spans="2:3" x14ac:dyDescent="0.4">
      <c r="B1898" s="248"/>
      <c r="C1898" s="243"/>
    </row>
    <row r="1899" spans="2:3" x14ac:dyDescent="0.4">
      <c r="B1899" s="248"/>
      <c r="C1899" s="243"/>
    </row>
    <row r="1900" spans="2:3" x14ac:dyDescent="0.4">
      <c r="B1900" s="248"/>
      <c r="C1900" s="243"/>
    </row>
    <row r="1901" spans="2:3" x14ac:dyDescent="0.4">
      <c r="B1901" s="248"/>
      <c r="C1901" s="243"/>
    </row>
    <row r="1902" spans="2:3" x14ac:dyDescent="0.4">
      <c r="B1902" s="248"/>
      <c r="C1902" s="243"/>
    </row>
    <row r="1903" spans="2:3" x14ac:dyDescent="0.4">
      <c r="B1903" s="248"/>
      <c r="C1903" s="243"/>
    </row>
    <row r="1904" spans="2:3" x14ac:dyDescent="0.4">
      <c r="B1904" s="248"/>
      <c r="C1904" s="243"/>
    </row>
    <row r="1905" spans="2:3" x14ac:dyDescent="0.4">
      <c r="B1905" s="248"/>
      <c r="C1905" s="243"/>
    </row>
    <row r="1906" spans="2:3" x14ac:dyDescent="0.4">
      <c r="B1906" s="248"/>
      <c r="C1906" s="243"/>
    </row>
    <row r="1907" spans="2:3" x14ac:dyDescent="0.4">
      <c r="B1907" s="248"/>
      <c r="C1907" s="243"/>
    </row>
    <row r="1908" spans="2:3" x14ac:dyDescent="0.4">
      <c r="B1908" s="248"/>
      <c r="C1908" s="243"/>
    </row>
    <row r="1909" spans="2:3" x14ac:dyDescent="0.4">
      <c r="B1909" s="248"/>
      <c r="C1909" s="243"/>
    </row>
    <row r="1910" spans="2:3" x14ac:dyDescent="0.4">
      <c r="B1910" s="248"/>
      <c r="C1910" s="243"/>
    </row>
    <row r="1911" spans="2:3" x14ac:dyDescent="0.4">
      <c r="B1911" s="248"/>
      <c r="C1911" s="243"/>
    </row>
    <row r="1912" spans="2:3" x14ac:dyDescent="0.4">
      <c r="B1912" s="248"/>
      <c r="C1912" s="243"/>
    </row>
    <row r="1913" spans="2:3" x14ac:dyDescent="0.4">
      <c r="B1913" s="248"/>
      <c r="C1913" s="243"/>
    </row>
    <row r="1914" spans="2:3" x14ac:dyDescent="0.4">
      <c r="B1914" s="248"/>
      <c r="C1914" s="243"/>
    </row>
    <row r="1915" spans="2:3" x14ac:dyDescent="0.4">
      <c r="B1915" s="248"/>
      <c r="C1915" s="243"/>
    </row>
    <row r="1916" spans="2:3" x14ac:dyDescent="0.4">
      <c r="B1916" s="248"/>
      <c r="C1916" s="243"/>
    </row>
    <row r="1917" spans="2:3" x14ac:dyDescent="0.4">
      <c r="B1917" s="248"/>
      <c r="C1917" s="243"/>
    </row>
    <row r="1918" spans="2:3" x14ac:dyDescent="0.4">
      <c r="B1918" s="248"/>
      <c r="C1918" s="243"/>
    </row>
    <row r="1919" spans="2:3" x14ac:dyDescent="0.4">
      <c r="B1919" s="248"/>
      <c r="C1919" s="243"/>
    </row>
    <row r="1920" spans="2:3" x14ac:dyDescent="0.4">
      <c r="B1920" s="248"/>
      <c r="C1920" s="243"/>
    </row>
    <row r="1921" spans="2:3" x14ac:dyDescent="0.4">
      <c r="B1921" s="248"/>
      <c r="C1921" s="243"/>
    </row>
    <row r="1922" spans="2:3" x14ac:dyDescent="0.4">
      <c r="B1922" s="248"/>
      <c r="C1922" s="243"/>
    </row>
    <row r="1923" spans="2:3" x14ac:dyDescent="0.4">
      <c r="B1923" s="248"/>
      <c r="C1923" s="243"/>
    </row>
    <row r="1924" spans="2:3" x14ac:dyDescent="0.4">
      <c r="B1924" s="248"/>
      <c r="C1924" s="243"/>
    </row>
    <row r="1925" spans="2:3" x14ac:dyDescent="0.4">
      <c r="B1925" s="248"/>
      <c r="C1925" s="243"/>
    </row>
    <row r="1926" spans="2:3" x14ac:dyDescent="0.4">
      <c r="B1926" s="248"/>
      <c r="C1926" s="243"/>
    </row>
    <row r="1927" spans="2:3" x14ac:dyDescent="0.4">
      <c r="B1927" s="248"/>
      <c r="C1927" s="243"/>
    </row>
    <row r="1928" spans="2:3" x14ac:dyDescent="0.4">
      <c r="B1928" s="248"/>
      <c r="C1928" s="243"/>
    </row>
    <row r="1929" spans="2:3" x14ac:dyDescent="0.4">
      <c r="B1929" s="248"/>
      <c r="C1929" s="243"/>
    </row>
    <row r="1930" spans="2:3" x14ac:dyDescent="0.4">
      <c r="B1930" s="248"/>
      <c r="C1930" s="243"/>
    </row>
    <row r="1931" spans="2:3" x14ac:dyDescent="0.4">
      <c r="B1931" s="248"/>
      <c r="C1931" s="243"/>
    </row>
    <row r="1932" spans="2:3" x14ac:dyDescent="0.4">
      <c r="B1932" s="248"/>
      <c r="C1932" s="243"/>
    </row>
    <row r="1933" spans="2:3" x14ac:dyDescent="0.4">
      <c r="B1933" s="248"/>
      <c r="C1933" s="243"/>
    </row>
    <row r="1934" spans="2:3" x14ac:dyDescent="0.4">
      <c r="B1934" s="248"/>
      <c r="C1934" s="243"/>
    </row>
    <row r="1935" spans="2:3" x14ac:dyDescent="0.4">
      <c r="B1935" s="248"/>
      <c r="C1935" s="243"/>
    </row>
    <row r="1936" spans="2:3" x14ac:dyDescent="0.4">
      <c r="B1936" s="248"/>
      <c r="C1936" s="243"/>
    </row>
    <row r="1937" spans="2:3" x14ac:dyDescent="0.4">
      <c r="B1937" s="248"/>
      <c r="C1937" s="243"/>
    </row>
    <row r="1938" spans="2:3" x14ac:dyDescent="0.4">
      <c r="B1938" s="248"/>
      <c r="C1938" s="243"/>
    </row>
    <row r="1939" spans="2:3" x14ac:dyDescent="0.4">
      <c r="B1939" s="248"/>
      <c r="C1939" s="243"/>
    </row>
    <row r="1940" spans="2:3" x14ac:dyDescent="0.4">
      <c r="B1940" s="248"/>
      <c r="C1940" s="243"/>
    </row>
    <row r="1941" spans="2:3" x14ac:dyDescent="0.4">
      <c r="B1941" s="248"/>
      <c r="C1941" s="243"/>
    </row>
    <row r="1942" spans="2:3" x14ac:dyDescent="0.4">
      <c r="B1942" s="248"/>
      <c r="C1942" s="243"/>
    </row>
    <row r="1943" spans="2:3" x14ac:dyDescent="0.4">
      <c r="B1943" s="248"/>
      <c r="C1943" s="243"/>
    </row>
    <row r="1944" spans="2:3" x14ac:dyDescent="0.4">
      <c r="B1944" s="248"/>
      <c r="C1944" s="243"/>
    </row>
    <row r="1945" spans="2:3" x14ac:dyDescent="0.4">
      <c r="B1945" s="248"/>
      <c r="C1945" s="243"/>
    </row>
    <row r="1946" spans="2:3" x14ac:dyDescent="0.4">
      <c r="B1946" s="248"/>
      <c r="C1946" s="243"/>
    </row>
    <row r="1947" spans="2:3" x14ac:dyDescent="0.4">
      <c r="B1947" s="248"/>
      <c r="C1947" s="243"/>
    </row>
    <row r="1948" spans="2:3" x14ac:dyDescent="0.4">
      <c r="B1948" s="248"/>
      <c r="C1948" s="243"/>
    </row>
    <row r="1949" spans="2:3" x14ac:dyDescent="0.4">
      <c r="B1949" s="248"/>
      <c r="C1949" s="243"/>
    </row>
    <row r="1950" spans="2:3" x14ac:dyDescent="0.4">
      <c r="B1950" s="248"/>
      <c r="C1950" s="243"/>
    </row>
    <row r="1951" spans="2:3" x14ac:dyDescent="0.4">
      <c r="B1951" s="248"/>
      <c r="C1951" s="243"/>
    </row>
    <row r="1952" spans="2:3" x14ac:dyDescent="0.4">
      <c r="B1952" s="248"/>
      <c r="C1952" s="243"/>
    </row>
    <row r="1953" spans="2:3" x14ac:dyDescent="0.4">
      <c r="B1953" s="248"/>
      <c r="C1953" s="243"/>
    </row>
    <row r="1954" spans="2:3" x14ac:dyDescent="0.4">
      <c r="B1954" s="248"/>
      <c r="C1954" s="243"/>
    </row>
    <row r="1955" spans="2:3" x14ac:dyDescent="0.4">
      <c r="B1955" s="248"/>
      <c r="C1955" s="243"/>
    </row>
    <row r="1956" spans="2:3" x14ac:dyDescent="0.4">
      <c r="B1956" s="248"/>
      <c r="C1956" s="243"/>
    </row>
    <row r="1957" spans="2:3" x14ac:dyDescent="0.4">
      <c r="B1957" s="248"/>
      <c r="C1957" s="243"/>
    </row>
    <row r="1958" spans="2:3" x14ac:dyDescent="0.4">
      <c r="B1958" s="248"/>
      <c r="C1958" s="243"/>
    </row>
    <row r="1959" spans="2:3" x14ac:dyDescent="0.4">
      <c r="B1959" s="248"/>
      <c r="C1959" s="243"/>
    </row>
    <row r="1960" spans="2:3" x14ac:dyDescent="0.4">
      <c r="B1960" s="248"/>
      <c r="C1960" s="243"/>
    </row>
    <row r="1961" spans="2:3" x14ac:dyDescent="0.4">
      <c r="B1961" s="248"/>
      <c r="C1961" s="243"/>
    </row>
    <row r="1962" spans="2:3" x14ac:dyDescent="0.4">
      <c r="B1962" s="248"/>
      <c r="C1962" s="243"/>
    </row>
    <row r="1963" spans="2:3" x14ac:dyDescent="0.4">
      <c r="B1963" s="248"/>
      <c r="C1963" s="243"/>
    </row>
    <row r="1964" spans="2:3" x14ac:dyDescent="0.4">
      <c r="B1964" s="248"/>
      <c r="C1964" s="243"/>
    </row>
    <row r="1965" spans="2:3" x14ac:dyDescent="0.4">
      <c r="B1965" s="248"/>
      <c r="C1965" s="243"/>
    </row>
    <row r="1966" spans="2:3" x14ac:dyDescent="0.4">
      <c r="B1966" s="248"/>
      <c r="C1966" s="243"/>
    </row>
    <row r="1967" spans="2:3" x14ac:dyDescent="0.4">
      <c r="B1967" s="248"/>
      <c r="C1967" s="243"/>
    </row>
    <row r="1968" spans="2:3" x14ac:dyDescent="0.4">
      <c r="B1968" s="248"/>
      <c r="C1968" s="243"/>
    </row>
    <row r="1969" spans="2:3" x14ac:dyDescent="0.4">
      <c r="B1969" s="248"/>
      <c r="C1969" s="243"/>
    </row>
    <row r="1970" spans="2:3" x14ac:dyDescent="0.4">
      <c r="B1970" s="248"/>
      <c r="C1970" s="243"/>
    </row>
    <row r="1971" spans="2:3" x14ac:dyDescent="0.4">
      <c r="B1971" s="248"/>
      <c r="C1971" s="243"/>
    </row>
    <row r="1972" spans="2:3" x14ac:dyDescent="0.4">
      <c r="B1972" s="248"/>
      <c r="C1972" s="243"/>
    </row>
    <row r="1973" spans="2:3" x14ac:dyDescent="0.4">
      <c r="B1973" s="248"/>
      <c r="C1973" s="243"/>
    </row>
    <row r="1974" spans="2:3" x14ac:dyDescent="0.4">
      <c r="B1974" s="248"/>
      <c r="C1974" s="243"/>
    </row>
    <row r="1975" spans="2:3" x14ac:dyDescent="0.4">
      <c r="B1975" s="248"/>
      <c r="C1975" s="243"/>
    </row>
    <row r="1976" spans="2:3" x14ac:dyDescent="0.4">
      <c r="B1976" s="248"/>
      <c r="C1976" s="243"/>
    </row>
    <row r="1977" spans="2:3" x14ac:dyDescent="0.4">
      <c r="B1977" s="248"/>
      <c r="C1977" s="243"/>
    </row>
    <row r="1978" spans="2:3" x14ac:dyDescent="0.4">
      <c r="B1978" s="248"/>
      <c r="C1978" s="243"/>
    </row>
    <row r="1979" spans="2:3" x14ac:dyDescent="0.4">
      <c r="B1979" s="248"/>
      <c r="C1979" s="243"/>
    </row>
    <row r="1980" spans="2:3" x14ac:dyDescent="0.4">
      <c r="B1980" s="248"/>
      <c r="C1980" s="243"/>
    </row>
    <row r="1981" spans="2:3" x14ac:dyDescent="0.4">
      <c r="B1981" s="248"/>
      <c r="C1981" s="243"/>
    </row>
    <row r="1982" spans="2:3" x14ac:dyDescent="0.4">
      <c r="B1982" s="248"/>
      <c r="C1982" s="243"/>
    </row>
    <row r="1983" spans="2:3" x14ac:dyDescent="0.4">
      <c r="B1983" s="248"/>
      <c r="C1983" s="243"/>
    </row>
    <row r="1984" spans="2:3" x14ac:dyDescent="0.4">
      <c r="B1984" s="248"/>
      <c r="C1984" s="243"/>
    </row>
    <row r="1985" spans="2:3" x14ac:dyDescent="0.4">
      <c r="B1985" s="248"/>
      <c r="C1985" s="243"/>
    </row>
    <row r="1986" spans="2:3" x14ac:dyDescent="0.4">
      <c r="B1986" s="248"/>
      <c r="C1986" s="243"/>
    </row>
    <row r="1987" spans="2:3" x14ac:dyDescent="0.4">
      <c r="B1987" s="248"/>
      <c r="C1987" s="243"/>
    </row>
    <row r="1988" spans="2:3" x14ac:dyDescent="0.4">
      <c r="B1988" s="248"/>
      <c r="C1988" s="243"/>
    </row>
    <row r="1989" spans="2:3" x14ac:dyDescent="0.4">
      <c r="B1989" s="248"/>
      <c r="C1989" s="243"/>
    </row>
    <row r="1990" spans="2:3" x14ac:dyDescent="0.4">
      <c r="B1990" s="248"/>
      <c r="C1990" s="243"/>
    </row>
    <row r="1991" spans="2:3" x14ac:dyDescent="0.4">
      <c r="B1991" s="248"/>
      <c r="C1991" s="243"/>
    </row>
    <row r="1992" spans="2:3" x14ac:dyDescent="0.4">
      <c r="B1992" s="248"/>
      <c r="C1992" s="243"/>
    </row>
    <row r="1993" spans="2:3" x14ac:dyDescent="0.4">
      <c r="B1993" s="248"/>
      <c r="C1993" s="243"/>
    </row>
    <row r="1994" spans="2:3" x14ac:dyDescent="0.4">
      <c r="B1994" s="248"/>
      <c r="C1994" s="243"/>
    </row>
    <row r="1995" spans="2:3" x14ac:dyDescent="0.4">
      <c r="B1995" s="248"/>
      <c r="C1995" s="243"/>
    </row>
    <row r="1996" spans="2:3" x14ac:dyDescent="0.4">
      <c r="B1996" s="248"/>
      <c r="C1996" s="243"/>
    </row>
    <row r="1997" spans="2:3" x14ac:dyDescent="0.4">
      <c r="B1997" s="248"/>
      <c r="C1997" s="243"/>
    </row>
    <row r="1998" spans="2:3" x14ac:dyDescent="0.4">
      <c r="B1998" s="248"/>
      <c r="C1998" s="243"/>
    </row>
    <row r="1999" spans="2:3" x14ac:dyDescent="0.4">
      <c r="B1999" s="248"/>
      <c r="C1999" s="243"/>
    </row>
    <row r="2000" spans="2:3" x14ac:dyDescent="0.4">
      <c r="B2000" s="248"/>
      <c r="C2000" s="243"/>
    </row>
    <row r="2001" spans="2:3" x14ac:dyDescent="0.4">
      <c r="B2001" s="248"/>
      <c r="C2001" s="243"/>
    </row>
    <row r="2002" spans="2:3" x14ac:dyDescent="0.4">
      <c r="B2002" s="248"/>
      <c r="C2002" s="243"/>
    </row>
    <row r="2003" spans="2:3" x14ac:dyDescent="0.4">
      <c r="B2003" s="248"/>
      <c r="C2003" s="243"/>
    </row>
    <row r="2004" spans="2:3" x14ac:dyDescent="0.4">
      <c r="B2004" s="248"/>
      <c r="C2004" s="243"/>
    </row>
    <row r="2005" spans="2:3" x14ac:dyDescent="0.4">
      <c r="B2005" s="248"/>
      <c r="C2005" s="243"/>
    </row>
    <row r="2006" spans="2:3" x14ac:dyDescent="0.4">
      <c r="B2006" s="248"/>
      <c r="C2006" s="243"/>
    </row>
    <row r="2007" spans="2:3" x14ac:dyDescent="0.4">
      <c r="B2007" s="248"/>
      <c r="C2007" s="243"/>
    </row>
    <row r="2008" spans="2:3" x14ac:dyDescent="0.4">
      <c r="B2008" s="248"/>
      <c r="C2008" s="243"/>
    </row>
    <row r="2009" spans="2:3" x14ac:dyDescent="0.4">
      <c r="B2009" s="248"/>
      <c r="C2009" s="243"/>
    </row>
    <row r="2010" spans="2:3" x14ac:dyDescent="0.4">
      <c r="B2010" s="248"/>
      <c r="C2010" s="243"/>
    </row>
    <row r="2011" spans="2:3" x14ac:dyDescent="0.4">
      <c r="B2011" s="248"/>
      <c r="C2011" s="243"/>
    </row>
    <row r="2012" spans="2:3" x14ac:dyDescent="0.4">
      <c r="B2012" s="248"/>
      <c r="C2012" s="243"/>
    </row>
    <row r="2013" spans="2:3" x14ac:dyDescent="0.4">
      <c r="B2013" s="248"/>
      <c r="C2013" s="243"/>
    </row>
    <row r="2014" spans="2:3" x14ac:dyDescent="0.4">
      <c r="B2014" s="248"/>
      <c r="C2014" s="243"/>
    </row>
    <row r="2015" spans="2:3" x14ac:dyDescent="0.4">
      <c r="B2015" s="248"/>
      <c r="C2015" s="243"/>
    </row>
    <row r="2016" spans="2:3" x14ac:dyDescent="0.4">
      <c r="B2016" s="248"/>
      <c r="C2016" s="243"/>
    </row>
    <row r="2017" spans="2:3" x14ac:dyDescent="0.4">
      <c r="B2017" s="248"/>
      <c r="C2017" s="243"/>
    </row>
    <row r="2018" spans="2:3" x14ac:dyDescent="0.4">
      <c r="B2018" s="248"/>
      <c r="C2018" s="243"/>
    </row>
    <row r="2019" spans="2:3" x14ac:dyDescent="0.4">
      <c r="B2019" s="248"/>
      <c r="C2019" s="243"/>
    </row>
    <row r="2020" spans="2:3" x14ac:dyDescent="0.4">
      <c r="B2020" s="248"/>
      <c r="C2020" s="243"/>
    </row>
    <row r="2021" spans="2:3" x14ac:dyDescent="0.4">
      <c r="B2021" s="248"/>
      <c r="C2021" s="243"/>
    </row>
    <row r="2022" spans="2:3" x14ac:dyDescent="0.4">
      <c r="B2022" s="248"/>
      <c r="C2022" s="243"/>
    </row>
    <row r="2023" spans="2:3" x14ac:dyDescent="0.4">
      <c r="B2023" s="248"/>
      <c r="C2023" s="243"/>
    </row>
    <row r="2024" spans="2:3" x14ac:dyDescent="0.4">
      <c r="B2024" s="248"/>
      <c r="C2024" s="243"/>
    </row>
    <row r="2025" spans="2:3" x14ac:dyDescent="0.4">
      <c r="B2025" s="248"/>
      <c r="C2025" s="243"/>
    </row>
    <row r="2026" spans="2:3" x14ac:dyDescent="0.4">
      <c r="B2026" s="248"/>
      <c r="C2026" s="243"/>
    </row>
    <row r="2027" spans="2:3" x14ac:dyDescent="0.4">
      <c r="B2027" s="248"/>
      <c r="C2027" s="243"/>
    </row>
    <row r="2028" spans="2:3" x14ac:dyDescent="0.4">
      <c r="B2028" s="248"/>
      <c r="C2028" s="243"/>
    </row>
    <row r="2029" spans="2:3" x14ac:dyDescent="0.4">
      <c r="B2029" s="248"/>
      <c r="C2029" s="243"/>
    </row>
    <row r="2030" spans="2:3" x14ac:dyDescent="0.4">
      <c r="B2030" s="248"/>
      <c r="C2030" s="243"/>
    </row>
    <row r="2031" spans="2:3" x14ac:dyDescent="0.4">
      <c r="B2031" s="248"/>
      <c r="C2031" s="243"/>
    </row>
    <row r="2032" spans="2:3" x14ac:dyDescent="0.4">
      <c r="B2032" s="248"/>
      <c r="C2032" s="243"/>
    </row>
    <row r="2033" spans="2:3" x14ac:dyDescent="0.4">
      <c r="B2033" s="248"/>
      <c r="C2033" s="243"/>
    </row>
    <row r="2034" spans="2:3" x14ac:dyDescent="0.4">
      <c r="B2034" s="248"/>
      <c r="C2034" s="243"/>
    </row>
    <row r="2035" spans="2:3" x14ac:dyDescent="0.4">
      <c r="B2035" s="248"/>
      <c r="C2035" s="243"/>
    </row>
    <row r="2036" spans="2:3" x14ac:dyDescent="0.4">
      <c r="B2036" s="248"/>
      <c r="C2036" s="243"/>
    </row>
    <row r="2037" spans="2:3" x14ac:dyDescent="0.4">
      <c r="B2037" s="248"/>
      <c r="C2037" s="243"/>
    </row>
    <row r="2038" spans="2:3" x14ac:dyDescent="0.4">
      <c r="B2038" s="248"/>
      <c r="C2038" s="243"/>
    </row>
    <row r="2039" spans="2:3" x14ac:dyDescent="0.4">
      <c r="B2039" s="248"/>
      <c r="C2039" s="243"/>
    </row>
    <row r="2040" spans="2:3" x14ac:dyDescent="0.4">
      <c r="B2040" s="248"/>
      <c r="C2040" s="243"/>
    </row>
    <row r="2041" spans="2:3" x14ac:dyDescent="0.4">
      <c r="B2041" s="248"/>
      <c r="C2041" s="243"/>
    </row>
    <row r="2042" spans="2:3" x14ac:dyDescent="0.4">
      <c r="B2042" s="248"/>
      <c r="C2042" s="243"/>
    </row>
    <row r="2043" spans="2:3" x14ac:dyDescent="0.4">
      <c r="B2043" s="248"/>
      <c r="C2043" s="243"/>
    </row>
    <row r="2044" spans="2:3" x14ac:dyDescent="0.4">
      <c r="B2044" s="248"/>
      <c r="C2044" s="243"/>
    </row>
    <row r="2045" spans="2:3" x14ac:dyDescent="0.4">
      <c r="B2045" s="248"/>
      <c r="C2045" s="243"/>
    </row>
    <row r="2046" spans="2:3" x14ac:dyDescent="0.4">
      <c r="B2046" s="248"/>
      <c r="C2046" s="243"/>
    </row>
    <row r="2047" spans="2:3" x14ac:dyDescent="0.4">
      <c r="B2047" s="248"/>
      <c r="C2047" s="243"/>
    </row>
    <row r="2048" spans="2:3" x14ac:dyDescent="0.4">
      <c r="B2048" s="248"/>
      <c r="C2048" s="243"/>
    </row>
    <row r="2049" spans="2:3" x14ac:dyDescent="0.4">
      <c r="B2049" s="248"/>
      <c r="C2049" s="243"/>
    </row>
    <row r="2050" spans="2:3" x14ac:dyDescent="0.4">
      <c r="B2050" s="248"/>
      <c r="C2050" s="243"/>
    </row>
    <row r="2051" spans="2:3" x14ac:dyDescent="0.4">
      <c r="B2051" s="248"/>
      <c r="C2051" s="243"/>
    </row>
    <row r="2052" spans="2:3" x14ac:dyDescent="0.4">
      <c r="B2052" s="248"/>
      <c r="C2052" s="243"/>
    </row>
    <row r="2053" spans="2:3" x14ac:dyDescent="0.4">
      <c r="B2053" s="248"/>
      <c r="C2053" s="243"/>
    </row>
    <row r="2054" spans="2:3" x14ac:dyDescent="0.4">
      <c r="B2054" s="248"/>
      <c r="C2054" s="243"/>
    </row>
    <row r="2055" spans="2:3" x14ac:dyDescent="0.4">
      <c r="B2055" s="248"/>
      <c r="C2055" s="243"/>
    </row>
    <row r="2056" spans="2:3" x14ac:dyDescent="0.4">
      <c r="B2056" s="248"/>
      <c r="C2056" s="243"/>
    </row>
    <row r="2057" spans="2:3" x14ac:dyDescent="0.4">
      <c r="B2057" s="248"/>
      <c r="C2057" s="243"/>
    </row>
    <row r="2058" spans="2:3" x14ac:dyDescent="0.4">
      <c r="B2058" s="248"/>
      <c r="C2058" s="243"/>
    </row>
    <row r="2059" spans="2:3" x14ac:dyDescent="0.4">
      <c r="B2059" s="248"/>
      <c r="C2059" s="243"/>
    </row>
    <row r="2060" spans="2:3" x14ac:dyDescent="0.4">
      <c r="B2060" s="248"/>
      <c r="C2060" s="243"/>
    </row>
    <row r="2061" spans="2:3" x14ac:dyDescent="0.4">
      <c r="B2061" s="248"/>
      <c r="C2061" s="243"/>
    </row>
    <row r="2062" spans="2:3" x14ac:dyDescent="0.4">
      <c r="B2062" s="248"/>
      <c r="C2062" s="243"/>
    </row>
    <row r="2063" spans="2:3" x14ac:dyDescent="0.4">
      <c r="B2063" s="248"/>
      <c r="C2063" s="243"/>
    </row>
    <row r="2064" spans="2:3" x14ac:dyDescent="0.4">
      <c r="B2064" s="248"/>
      <c r="C2064" s="243"/>
    </row>
    <row r="2065" spans="2:3" x14ac:dyDescent="0.4">
      <c r="B2065" s="248"/>
      <c r="C2065" s="243"/>
    </row>
    <row r="2066" spans="2:3" x14ac:dyDescent="0.4">
      <c r="B2066" s="248"/>
      <c r="C2066" s="243"/>
    </row>
    <row r="2067" spans="2:3" x14ac:dyDescent="0.4">
      <c r="B2067" s="248"/>
      <c r="C2067" s="243"/>
    </row>
    <row r="2068" spans="2:3" x14ac:dyDescent="0.4">
      <c r="B2068" s="248"/>
      <c r="C2068" s="243"/>
    </row>
    <row r="2069" spans="2:3" x14ac:dyDescent="0.4">
      <c r="B2069" s="248"/>
      <c r="C2069" s="243"/>
    </row>
    <row r="2070" spans="2:3" x14ac:dyDescent="0.4">
      <c r="B2070" s="248"/>
      <c r="C2070" s="243"/>
    </row>
    <row r="2071" spans="2:3" x14ac:dyDescent="0.4">
      <c r="B2071" s="248"/>
      <c r="C2071" s="243"/>
    </row>
    <row r="2072" spans="2:3" x14ac:dyDescent="0.4">
      <c r="B2072" s="248"/>
      <c r="C2072" s="243"/>
    </row>
    <row r="2073" spans="2:3" x14ac:dyDescent="0.4">
      <c r="B2073" s="248"/>
      <c r="C2073" s="243"/>
    </row>
    <row r="2074" spans="2:3" x14ac:dyDescent="0.4">
      <c r="B2074" s="248"/>
      <c r="C2074" s="243"/>
    </row>
    <row r="2075" spans="2:3" x14ac:dyDescent="0.4">
      <c r="B2075" s="248"/>
      <c r="C2075" s="243"/>
    </row>
    <row r="2076" spans="2:3" x14ac:dyDescent="0.4">
      <c r="B2076" s="248"/>
      <c r="C2076" s="243"/>
    </row>
    <row r="2077" spans="2:3" x14ac:dyDescent="0.4">
      <c r="B2077" s="248"/>
      <c r="C2077" s="243"/>
    </row>
    <row r="2078" spans="2:3" x14ac:dyDescent="0.4">
      <c r="B2078" s="248"/>
      <c r="C2078" s="243"/>
    </row>
    <row r="2079" spans="2:3" x14ac:dyDescent="0.4">
      <c r="B2079" s="248"/>
      <c r="C2079" s="243"/>
    </row>
    <row r="2080" spans="2:3" x14ac:dyDescent="0.4">
      <c r="B2080" s="248"/>
      <c r="C2080" s="243"/>
    </row>
    <row r="2081" spans="2:3" x14ac:dyDescent="0.4">
      <c r="B2081" s="248"/>
      <c r="C2081" s="243"/>
    </row>
    <row r="2082" spans="2:3" x14ac:dyDescent="0.4">
      <c r="B2082" s="248"/>
      <c r="C2082" s="243"/>
    </row>
    <row r="2083" spans="2:3" x14ac:dyDescent="0.4">
      <c r="B2083" s="248"/>
      <c r="C2083" s="243"/>
    </row>
    <row r="2084" spans="2:3" x14ac:dyDescent="0.4">
      <c r="B2084" s="248"/>
      <c r="C2084" s="243"/>
    </row>
    <row r="2085" spans="2:3" x14ac:dyDescent="0.4">
      <c r="B2085" s="248"/>
      <c r="C2085" s="243"/>
    </row>
    <row r="2086" spans="2:3" x14ac:dyDescent="0.4">
      <c r="B2086" s="248"/>
      <c r="C2086" s="243"/>
    </row>
    <row r="2087" spans="2:3" x14ac:dyDescent="0.4">
      <c r="B2087" s="248"/>
      <c r="C2087" s="243"/>
    </row>
    <row r="2088" spans="2:3" x14ac:dyDescent="0.4">
      <c r="B2088" s="248"/>
      <c r="C2088" s="243"/>
    </row>
    <row r="2089" spans="2:3" x14ac:dyDescent="0.4">
      <c r="B2089" s="248"/>
      <c r="C2089" s="243"/>
    </row>
    <row r="2090" spans="2:3" x14ac:dyDescent="0.4">
      <c r="B2090" s="248"/>
      <c r="C2090" s="243"/>
    </row>
    <row r="2091" spans="2:3" x14ac:dyDescent="0.4">
      <c r="B2091" s="248"/>
      <c r="C2091" s="243"/>
    </row>
    <row r="2092" spans="2:3" x14ac:dyDescent="0.4">
      <c r="B2092" s="248"/>
      <c r="C2092" s="243"/>
    </row>
    <row r="2093" spans="2:3" x14ac:dyDescent="0.4">
      <c r="B2093" s="248"/>
      <c r="C2093" s="243"/>
    </row>
    <row r="2094" spans="2:3" x14ac:dyDescent="0.4">
      <c r="B2094" s="248"/>
      <c r="C2094" s="243"/>
    </row>
    <row r="2095" spans="2:3" x14ac:dyDescent="0.4">
      <c r="B2095" s="248"/>
      <c r="C2095" s="243"/>
    </row>
    <row r="2096" spans="2:3" x14ac:dyDescent="0.4">
      <c r="B2096" s="248"/>
      <c r="C2096" s="243"/>
    </row>
    <row r="2097" spans="2:3" x14ac:dyDescent="0.4">
      <c r="B2097" s="248"/>
      <c r="C2097" s="243"/>
    </row>
    <row r="2098" spans="2:3" x14ac:dyDescent="0.4">
      <c r="B2098" s="248"/>
      <c r="C2098" s="243"/>
    </row>
    <row r="2099" spans="2:3" x14ac:dyDescent="0.4">
      <c r="B2099" s="248"/>
      <c r="C2099" s="243"/>
    </row>
    <row r="2100" spans="2:3" x14ac:dyDescent="0.4">
      <c r="B2100" s="248"/>
      <c r="C2100" s="243"/>
    </row>
    <row r="2101" spans="2:3" x14ac:dyDescent="0.4">
      <c r="B2101" s="248"/>
      <c r="C2101" s="243"/>
    </row>
    <row r="2102" spans="2:3" x14ac:dyDescent="0.4">
      <c r="B2102" s="248"/>
      <c r="C2102" s="243"/>
    </row>
    <row r="2103" spans="2:3" x14ac:dyDescent="0.4">
      <c r="B2103" s="248"/>
      <c r="C2103" s="243"/>
    </row>
    <row r="2104" spans="2:3" x14ac:dyDescent="0.4">
      <c r="B2104" s="248"/>
      <c r="C2104" s="243"/>
    </row>
    <row r="2105" spans="2:3" x14ac:dyDescent="0.4">
      <c r="B2105" s="248"/>
      <c r="C2105" s="243"/>
    </row>
    <row r="2106" spans="2:3" x14ac:dyDescent="0.4">
      <c r="B2106" s="248"/>
      <c r="C2106" s="243"/>
    </row>
    <row r="2107" spans="2:3" x14ac:dyDescent="0.4">
      <c r="B2107" s="248"/>
      <c r="C2107" s="243"/>
    </row>
    <row r="2108" spans="2:3" x14ac:dyDescent="0.4">
      <c r="B2108" s="248"/>
      <c r="C2108" s="243"/>
    </row>
    <row r="2109" spans="2:3" x14ac:dyDescent="0.4">
      <c r="B2109" s="248"/>
      <c r="C2109" s="243"/>
    </row>
    <row r="2110" spans="2:3" x14ac:dyDescent="0.4">
      <c r="B2110" s="248"/>
      <c r="C2110" s="243"/>
    </row>
    <row r="2111" spans="2:3" x14ac:dyDescent="0.4">
      <c r="B2111" s="248"/>
      <c r="C2111" s="243"/>
    </row>
    <row r="2112" spans="2:3" x14ac:dyDescent="0.4">
      <c r="B2112" s="248"/>
      <c r="C2112" s="243"/>
    </row>
    <row r="2113" spans="2:3" x14ac:dyDescent="0.4">
      <c r="B2113" s="248"/>
      <c r="C2113" s="243"/>
    </row>
    <row r="2114" spans="2:3" x14ac:dyDescent="0.4">
      <c r="B2114" s="248"/>
      <c r="C2114" s="243"/>
    </row>
    <row r="2115" spans="2:3" x14ac:dyDescent="0.4">
      <c r="B2115" s="248"/>
      <c r="C2115" s="243"/>
    </row>
    <row r="2116" spans="2:3" x14ac:dyDescent="0.4">
      <c r="B2116" s="248"/>
      <c r="C2116" s="243"/>
    </row>
    <row r="2117" spans="2:3" x14ac:dyDescent="0.4">
      <c r="B2117" s="248"/>
      <c r="C2117" s="243"/>
    </row>
    <row r="2118" spans="2:3" x14ac:dyDescent="0.4">
      <c r="B2118" s="248"/>
      <c r="C2118" s="243"/>
    </row>
    <row r="2119" spans="2:3" x14ac:dyDescent="0.4">
      <c r="B2119" s="248"/>
      <c r="C2119" s="243"/>
    </row>
    <row r="2120" spans="2:3" x14ac:dyDescent="0.4">
      <c r="B2120" s="248"/>
      <c r="C2120" s="243"/>
    </row>
    <row r="2121" spans="2:3" x14ac:dyDescent="0.4">
      <c r="B2121" s="248"/>
      <c r="C2121" s="243"/>
    </row>
    <row r="2122" spans="2:3" x14ac:dyDescent="0.4">
      <c r="B2122" s="248"/>
      <c r="C2122" s="243"/>
    </row>
    <row r="2123" spans="2:3" x14ac:dyDescent="0.4">
      <c r="B2123" s="248"/>
      <c r="C2123" s="243"/>
    </row>
    <row r="2124" spans="2:3" x14ac:dyDescent="0.4">
      <c r="B2124" s="248"/>
      <c r="C2124" s="243"/>
    </row>
    <row r="2125" spans="2:3" x14ac:dyDescent="0.4">
      <c r="B2125" s="248"/>
      <c r="C2125" s="243"/>
    </row>
    <row r="2126" spans="2:3" x14ac:dyDescent="0.4">
      <c r="B2126" s="248"/>
      <c r="C2126" s="243"/>
    </row>
    <row r="2127" spans="2:3" x14ac:dyDescent="0.4">
      <c r="B2127" s="248"/>
      <c r="C2127" s="243"/>
    </row>
    <row r="2128" spans="2:3" x14ac:dyDescent="0.4">
      <c r="B2128" s="248"/>
      <c r="C2128" s="243"/>
    </row>
    <row r="2129" spans="2:3" x14ac:dyDescent="0.4">
      <c r="B2129" s="248"/>
      <c r="C2129" s="243"/>
    </row>
    <row r="2130" spans="2:3" x14ac:dyDescent="0.4">
      <c r="B2130" s="248"/>
      <c r="C2130" s="243"/>
    </row>
    <row r="2131" spans="2:3" x14ac:dyDescent="0.4">
      <c r="B2131" s="248"/>
      <c r="C2131" s="243"/>
    </row>
    <row r="2132" spans="2:3" x14ac:dyDescent="0.4">
      <c r="B2132" s="248"/>
      <c r="C2132" s="243"/>
    </row>
    <row r="2133" spans="2:3" x14ac:dyDescent="0.4">
      <c r="B2133" s="248"/>
      <c r="C2133" s="243"/>
    </row>
    <row r="2134" spans="2:3" x14ac:dyDescent="0.4">
      <c r="B2134" s="248"/>
      <c r="C2134" s="243"/>
    </row>
    <row r="2135" spans="2:3" x14ac:dyDescent="0.4">
      <c r="B2135" s="248"/>
      <c r="C2135" s="243"/>
    </row>
    <row r="2136" spans="2:3" x14ac:dyDescent="0.4">
      <c r="B2136" s="248"/>
      <c r="C2136" s="243"/>
    </row>
    <row r="2137" spans="2:3" x14ac:dyDescent="0.4">
      <c r="B2137" s="248"/>
      <c r="C2137" s="243"/>
    </row>
    <row r="2138" spans="2:3" x14ac:dyDescent="0.4">
      <c r="B2138" s="248"/>
      <c r="C2138" s="243"/>
    </row>
    <row r="2139" spans="2:3" x14ac:dyDescent="0.4">
      <c r="B2139" s="248"/>
      <c r="C2139" s="243"/>
    </row>
    <row r="2140" spans="2:3" x14ac:dyDescent="0.4">
      <c r="B2140" s="248"/>
      <c r="C2140" s="243"/>
    </row>
    <row r="2141" spans="2:3" x14ac:dyDescent="0.4">
      <c r="B2141" s="248"/>
      <c r="C2141" s="243"/>
    </row>
    <row r="2142" spans="2:3" x14ac:dyDescent="0.4">
      <c r="B2142" s="248"/>
      <c r="C2142" s="243"/>
    </row>
    <row r="2143" spans="2:3" x14ac:dyDescent="0.4">
      <c r="B2143" s="248"/>
      <c r="C2143" s="243"/>
    </row>
    <row r="2144" spans="2:3" x14ac:dyDescent="0.4">
      <c r="B2144" s="248"/>
      <c r="C2144" s="243"/>
    </row>
    <row r="2145" spans="2:3" x14ac:dyDescent="0.4">
      <c r="B2145" s="248"/>
      <c r="C2145" s="243"/>
    </row>
    <row r="2146" spans="2:3" x14ac:dyDescent="0.4">
      <c r="B2146" s="248"/>
      <c r="C2146" s="243"/>
    </row>
    <row r="2147" spans="2:3" x14ac:dyDescent="0.4">
      <c r="B2147" s="248"/>
      <c r="C2147" s="243"/>
    </row>
    <row r="2148" spans="2:3" x14ac:dyDescent="0.4">
      <c r="B2148" s="248"/>
      <c r="C2148" s="243"/>
    </row>
    <row r="2149" spans="2:3" x14ac:dyDescent="0.4">
      <c r="B2149" s="248"/>
      <c r="C2149" s="243"/>
    </row>
    <row r="2150" spans="2:3" x14ac:dyDescent="0.4">
      <c r="B2150" s="248"/>
      <c r="C2150" s="243"/>
    </row>
    <row r="2151" spans="2:3" x14ac:dyDescent="0.4">
      <c r="B2151" s="248"/>
      <c r="C2151" s="243"/>
    </row>
    <row r="2152" spans="2:3" x14ac:dyDescent="0.4">
      <c r="B2152" s="248"/>
      <c r="C2152" s="243"/>
    </row>
    <row r="2153" spans="2:3" x14ac:dyDescent="0.4">
      <c r="B2153" s="248"/>
      <c r="C2153" s="243"/>
    </row>
    <row r="2154" spans="2:3" x14ac:dyDescent="0.4">
      <c r="B2154" s="248"/>
      <c r="C2154" s="243"/>
    </row>
    <row r="2155" spans="2:3" x14ac:dyDescent="0.4">
      <c r="B2155" s="248"/>
      <c r="C2155" s="243"/>
    </row>
    <row r="2156" spans="2:3" x14ac:dyDescent="0.4">
      <c r="B2156" s="248"/>
      <c r="C2156" s="243"/>
    </row>
    <row r="2157" spans="2:3" x14ac:dyDescent="0.4">
      <c r="B2157" s="248"/>
      <c r="C2157" s="243"/>
    </row>
    <row r="2158" spans="2:3" x14ac:dyDescent="0.4">
      <c r="B2158" s="248"/>
      <c r="C2158" s="243"/>
    </row>
    <row r="2159" spans="2:3" x14ac:dyDescent="0.4">
      <c r="B2159" s="248"/>
      <c r="C2159" s="243"/>
    </row>
    <row r="2160" spans="2:3" x14ac:dyDescent="0.4">
      <c r="B2160" s="248"/>
      <c r="C2160" s="243"/>
    </row>
    <row r="2161" spans="2:3" x14ac:dyDescent="0.4">
      <c r="B2161" s="248"/>
      <c r="C2161" s="243"/>
    </row>
    <row r="2162" spans="2:3" x14ac:dyDescent="0.4">
      <c r="B2162" s="248"/>
      <c r="C2162" s="243"/>
    </row>
    <row r="2163" spans="2:3" x14ac:dyDescent="0.4">
      <c r="B2163" s="248"/>
      <c r="C2163" s="243"/>
    </row>
    <row r="2164" spans="2:3" x14ac:dyDescent="0.4">
      <c r="B2164" s="248"/>
      <c r="C2164" s="243"/>
    </row>
    <row r="2165" spans="2:3" x14ac:dyDescent="0.4">
      <c r="B2165" s="248"/>
      <c r="C2165" s="243"/>
    </row>
    <row r="2166" spans="2:3" x14ac:dyDescent="0.4">
      <c r="B2166" s="248"/>
      <c r="C2166" s="243"/>
    </row>
    <row r="2167" spans="2:3" x14ac:dyDescent="0.4">
      <c r="B2167" s="248"/>
      <c r="C2167" s="243"/>
    </row>
    <row r="2168" spans="2:3" x14ac:dyDescent="0.4">
      <c r="B2168" s="248"/>
      <c r="C2168" s="243"/>
    </row>
    <row r="2169" spans="2:3" x14ac:dyDescent="0.4">
      <c r="B2169" s="248"/>
      <c r="C2169" s="243"/>
    </row>
    <row r="2170" spans="2:3" x14ac:dyDescent="0.4">
      <c r="B2170" s="248"/>
      <c r="C2170" s="243"/>
    </row>
    <row r="2171" spans="2:3" x14ac:dyDescent="0.4">
      <c r="B2171" s="248"/>
      <c r="C2171" s="243"/>
    </row>
    <row r="2172" spans="2:3" x14ac:dyDescent="0.4">
      <c r="B2172" s="248"/>
      <c r="C2172" s="243"/>
    </row>
    <row r="2173" spans="2:3" x14ac:dyDescent="0.4">
      <c r="B2173" s="248"/>
      <c r="C2173" s="243"/>
    </row>
    <row r="2174" spans="2:3" x14ac:dyDescent="0.4">
      <c r="B2174" s="248"/>
      <c r="C2174" s="243"/>
    </row>
    <row r="2175" spans="2:3" x14ac:dyDescent="0.4">
      <c r="B2175" s="248"/>
      <c r="C2175" s="243"/>
    </row>
    <row r="2176" spans="2:3" x14ac:dyDescent="0.4">
      <c r="B2176" s="248"/>
      <c r="C2176" s="243"/>
    </row>
    <row r="2177" spans="2:3" x14ac:dyDescent="0.4">
      <c r="B2177" s="248"/>
      <c r="C2177" s="243"/>
    </row>
    <row r="2178" spans="2:3" x14ac:dyDescent="0.4">
      <c r="B2178" s="248"/>
      <c r="C2178" s="243"/>
    </row>
    <row r="2179" spans="2:3" x14ac:dyDescent="0.4">
      <c r="B2179" s="248"/>
      <c r="C2179" s="243"/>
    </row>
    <row r="2180" spans="2:3" x14ac:dyDescent="0.4">
      <c r="B2180" s="248"/>
      <c r="C2180" s="243"/>
    </row>
    <row r="2181" spans="2:3" x14ac:dyDescent="0.4">
      <c r="B2181" s="248"/>
      <c r="C2181" s="243"/>
    </row>
    <row r="2182" spans="2:3" x14ac:dyDescent="0.4">
      <c r="B2182" s="248"/>
      <c r="C2182" s="243"/>
    </row>
    <row r="2183" spans="2:3" x14ac:dyDescent="0.4">
      <c r="B2183" s="248"/>
      <c r="C2183" s="243"/>
    </row>
    <row r="2184" spans="2:3" x14ac:dyDescent="0.4">
      <c r="B2184" s="248"/>
      <c r="C2184" s="243"/>
    </row>
    <row r="2185" spans="2:3" x14ac:dyDescent="0.4">
      <c r="B2185" s="248"/>
      <c r="C2185" s="243"/>
    </row>
    <row r="2186" spans="2:3" x14ac:dyDescent="0.4">
      <c r="B2186" s="248"/>
      <c r="C2186" s="243"/>
    </row>
    <row r="2187" spans="2:3" x14ac:dyDescent="0.4">
      <c r="B2187" s="248"/>
      <c r="C2187" s="243"/>
    </row>
    <row r="2188" spans="2:3" x14ac:dyDescent="0.4">
      <c r="B2188" s="248"/>
      <c r="C2188" s="243"/>
    </row>
    <row r="2189" spans="2:3" x14ac:dyDescent="0.4">
      <c r="B2189" s="248"/>
      <c r="C2189" s="243"/>
    </row>
    <row r="2190" spans="2:3" x14ac:dyDescent="0.4">
      <c r="B2190" s="248"/>
      <c r="C2190" s="243"/>
    </row>
    <row r="2191" spans="2:3" x14ac:dyDescent="0.4">
      <c r="B2191" s="248"/>
      <c r="C2191" s="243"/>
    </row>
    <row r="2192" spans="2:3" x14ac:dyDescent="0.4">
      <c r="B2192" s="248"/>
      <c r="C2192" s="243"/>
    </row>
    <row r="2193" spans="2:3" x14ac:dyDescent="0.4">
      <c r="B2193" s="248"/>
      <c r="C2193" s="243"/>
    </row>
    <row r="2194" spans="2:3" x14ac:dyDescent="0.4">
      <c r="B2194" s="248"/>
      <c r="C2194" s="243"/>
    </row>
    <row r="2195" spans="2:3" x14ac:dyDescent="0.4">
      <c r="B2195" s="248"/>
      <c r="C2195" s="243"/>
    </row>
    <row r="2196" spans="2:3" x14ac:dyDescent="0.4">
      <c r="B2196" s="248"/>
      <c r="C2196" s="243"/>
    </row>
    <row r="2197" spans="2:3" x14ac:dyDescent="0.4">
      <c r="B2197" s="248"/>
      <c r="C2197" s="243"/>
    </row>
    <row r="2198" spans="2:3" x14ac:dyDescent="0.4">
      <c r="B2198" s="248"/>
      <c r="C2198" s="243"/>
    </row>
    <row r="2199" spans="2:3" x14ac:dyDescent="0.4">
      <c r="B2199" s="248"/>
      <c r="C2199" s="243"/>
    </row>
    <row r="2200" spans="2:3" x14ac:dyDescent="0.4">
      <c r="B2200" s="248"/>
      <c r="C2200" s="243"/>
    </row>
    <row r="2201" spans="2:3" x14ac:dyDescent="0.4">
      <c r="B2201" s="248"/>
      <c r="C2201" s="243"/>
    </row>
    <row r="2202" spans="2:3" x14ac:dyDescent="0.4">
      <c r="B2202" s="248"/>
      <c r="C2202" s="243"/>
    </row>
    <row r="2203" spans="2:3" x14ac:dyDescent="0.4">
      <c r="B2203" s="248"/>
      <c r="C2203" s="243"/>
    </row>
    <row r="2204" spans="2:3" x14ac:dyDescent="0.4">
      <c r="B2204" s="248"/>
      <c r="C2204" s="243"/>
    </row>
    <row r="2205" spans="2:3" x14ac:dyDescent="0.4">
      <c r="B2205" s="248"/>
      <c r="C2205" s="243"/>
    </row>
    <row r="2206" spans="2:3" x14ac:dyDescent="0.4">
      <c r="B2206" s="248"/>
      <c r="C2206" s="243"/>
    </row>
    <row r="2207" spans="2:3" x14ac:dyDescent="0.4">
      <c r="B2207" s="248"/>
      <c r="C2207" s="243"/>
    </row>
    <row r="2208" spans="2:3" x14ac:dyDescent="0.4">
      <c r="B2208" s="248"/>
      <c r="C2208" s="243"/>
    </row>
    <row r="2209" spans="2:3" x14ac:dyDescent="0.4">
      <c r="B2209" s="248"/>
      <c r="C2209" s="243"/>
    </row>
    <row r="2210" spans="2:3" x14ac:dyDescent="0.4">
      <c r="B2210" s="248"/>
      <c r="C2210" s="243"/>
    </row>
    <row r="2211" spans="2:3" x14ac:dyDescent="0.4">
      <c r="B2211" s="248"/>
      <c r="C2211" s="243"/>
    </row>
    <row r="2212" spans="2:3" x14ac:dyDescent="0.4">
      <c r="B2212" s="248"/>
      <c r="C2212" s="243"/>
    </row>
    <row r="2213" spans="2:3" x14ac:dyDescent="0.4">
      <c r="B2213" s="248"/>
      <c r="C2213" s="243"/>
    </row>
    <row r="2214" spans="2:3" x14ac:dyDescent="0.4">
      <c r="B2214" s="248"/>
      <c r="C2214" s="243"/>
    </row>
    <row r="2215" spans="2:3" x14ac:dyDescent="0.4">
      <c r="B2215" s="248"/>
      <c r="C2215" s="243"/>
    </row>
    <row r="2216" spans="2:3" x14ac:dyDescent="0.4">
      <c r="B2216" s="248"/>
      <c r="C2216" s="243"/>
    </row>
    <row r="2217" spans="2:3" x14ac:dyDescent="0.4">
      <c r="B2217" s="248"/>
      <c r="C2217" s="243"/>
    </row>
    <row r="2218" spans="2:3" x14ac:dyDescent="0.4">
      <c r="B2218" s="248"/>
      <c r="C2218" s="243"/>
    </row>
    <row r="2219" spans="2:3" x14ac:dyDescent="0.4">
      <c r="B2219" s="248"/>
      <c r="C2219" s="243"/>
    </row>
    <row r="2220" spans="2:3" x14ac:dyDescent="0.4">
      <c r="B2220" s="248"/>
      <c r="C2220" s="243"/>
    </row>
    <row r="2221" spans="2:3" x14ac:dyDescent="0.4">
      <c r="B2221" s="248"/>
      <c r="C2221" s="243"/>
    </row>
    <row r="2222" spans="2:3" x14ac:dyDescent="0.4">
      <c r="B2222" s="248"/>
      <c r="C2222" s="243"/>
    </row>
    <row r="2223" spans="2:3" x14ac:dyDescent="0.4">
      <c r="B2223" s="248"/>
      <c r="C2223" s="243"/>
    </row>
    <row r="2224" spans="2:3" x14ac:dyDescent="0.4">
      <c r="B2224" s="248"/>
      <c r="C2224" s="243"/>
    </row>
    <row r="2225" spans="2:3" x14ac:dyDescent="0.4">
      <c r="B2225" s="248"/>
      <c r="C2225" s="243"/>
    </row>
    <row r="2226" spans="2:3" x14ac:dyDescent="0.4">
      <c r="B2226" s="248"/>
      <c r="C2226" s="243"/>
    </row>
    <row r="2227" spans="2:3" x14ac:dyDescent="0.4">
      <c r="B2227" s="248"/>
      <c r="C2227" s="243"/>
    </row>
    <row r="2228" spans="2:3" x14ac:dyDescent="0.4">
      <c r="B2228" s="248"/>
      <c r="C2228" s="243"/>
    </row>
    <row r="2229" spans="2:3" x14ac:dyDescent="0.4">
      <c r="B2229" s="248"/>
      <c r="C2229" s="243"/>
    </row>
    <row r="2230" spans="2:3" x14ac:dyDescent="0.4">
      <c r="B2230" s="248"/>
      <c r="C2230" s="243"/>
    </row>
    <row r="2231" spans="2:3" x14ac:dyDescent="0.4">
      <c r="B2231" s="248"/>
      <c r="C2231" s="243"/>
    </row>
    <row r="2232" spans="2:3" x14ac:dyDescent="0.4">
      <c r="B2232" s="248"/>
      <c r="C2232" s="243"/>
    </row>
    <row r="2233" spans="2:3" x14ac:dyDescent="0.4">
      <c r="B2233" s="248"/>
      <c r="C2233" s="243"/>
    </row>
    <row r="2234" spans="2:3" x14ac:dyDescent="0.4">
      <c r="B2234" s="248"/>
      <c r="C2234" s="243"/>
    </row>
    <row r="2235" spans="2:3" x14ac:dyDescent="0.4">
      <c r="B2235" s="248"/>
      <c r="C2235" s="243"/>
    </row>
    <row r="2236" spans="2:3" x14ac:dyDescent="0.4">
      <c r="B2236" s="248"/>
      <c r="C2236" s="243"/>
    </row>
    <row r="2237" spans="2:3" x14ac:dyDescent="0.4">
      <c r="B2237" s="248"/>
      <c r="C2237" s="243"/>
    </row>
    <row r="2238" spans="2:3" x14ac:dyDescent="0.4">
      <c r="B2238" s="248"/>
      <c r="C2238" s="243"/>
    </row>
    <row r="2239" spans="2:3" x14ac:dyDescent="0.4">
      <c r="B2239" s="248"/>
      <c r="C2239" s="243"/>
    </row>
    <row r="2240" spans="2:3" x14ac:dyDescent="0.4">
      <c r="B2240" s="248"/>
      <c r="C2240" s="243"/>
    </row>
    <row r="2241" spans="2:3" x14ac:dyDescent="0.4">
      <c r="B2241" s="248"/>
      <c r="C2241" s="243"/>
    </row>
    <row r="2242" spans="2:3" x14ac:dyDescent="0.4">
      <c r="B2242" s="248"/>
      <c r="C2242" s="243"/>
    </row>
    <row r="2243" spans="2:3" x14ac:dyDescent="0.4">
      <c r="B2243" s="248"/>
      <c r="C2243" s="243"/>
    </row>
    <row r="2244" spans="2:3" x14ac:dyDescent="0.4">
      <c r="B2244" s="248"/>
      <c r="C2244" s="243"/>
    </row>
    <row r="2245" spans="2:3" x14ac:dyDescent="0.4">
      <c r="B2245" s="248"/>
      <c r="C2245" s="243"/>
    </row>
    <row r="2246" spans="2:3" x14ac:dyDescent="0.4">
      <c r="B2246" s="248"/>
      <c r="C2246" s="243"/>
    </row>
    <row r="2247" spans="2:3" x14ac:dyDescent="0.4">
      <c r="B2247" s="248"/>
      <c r="C2247" s="243"/>
    </row>
    <row r="2248" spans="2:3" x14ac:dyDescent="0.4">
      <c r="B2248" s="248"/>
      <c r="C2248" s="243"/>
    </row>
    <row r="2249" spans="2:3" x14ac:dyDescent="0.4">
      <c r="B2249" s="248"/>
      <c r="C2249" s="243"/>
    </row>
    <row r="2250" spans="2:3" x14ac:dyDescent="0.4">
      <c r="B2250" s="248"/>
      <c r="C2250" s="243"/>
    </row>
    <row r="2251" spans="2:3" x14ac:dyDescent="0.4">
      <c r="B2251" s="248"/>
      <c r="C2251" s="243"/>
    </row>
    <row r="2252" spans="2:3" x14ac:dyDescent="0.4">
      <c r="B2252" s="248"/>
      <c r="C2252" s="243"/>
    </row>
    <row r="2253" spans="2:3" x14ac:dyDescent="0.4">
      <c r="B2253" s="248"/>
      <c r="C2253" s="243"/>
    </row>
    <row r="2254" spans="2:3" x14ac:dyDescent="0.4">
      <c r="B2254" s="248"/>
      <c r="C2254" s="243"/>
    </row>
    <row r="2255" spans="2:3" x14ac:dyDescent="0.4">
      <c r="B2255" s="248"/>
      <c r="C2255" s="243"/>
    </row>
    <row r="2256" spans="2:3" x14ac:dyDescent="0.4">
      <c r="B2256" s="248"/>
      <c r="C2256" s="243"/>
    </row>
    <row r="2257" spans="2:3" x14ac:dyDescent="0.4">
      <c r="B2257" s="248"/>
      <c r="C2257" s="243"/>
    </row>
    <row r="2258" spans="2:3" x14ac:dyDescent="0.4">
      <c r="B2258" s="248"/>
      <c r="C2258" s="243"/>
    </row>
    <row r="2259" spans="2:3" x14ac:dyDescent="0.4">
      <c r="B2259" s="248"/>
      <c r="C2259" s="243"/>
    </row>
    <row r="2260" spans="2:3" x14ac:dyDescent="0.4">
      <c r="B2260" s="248"/>
      <c r="C2260" s="243"/>
    </row>
    <row r="2261" spans="2:3" x14ac:dyDescent="0.4">
      <c r="B2261" s="248"/>
      <c r="C2261" s="243"/>
    </row>
    <row r="2262" spans="2:3" x14ac:dyDescent="0.4">
      <c r="B2262" s="248"/>
      <c r="C2262" s="243"/>
    </row>
    <row r="2263" spans="2:3" x14ac:dyDescent="0.4">
      <c r="B2263" s="248"/>
      <c r="C2263" s="243"/>
    </row>
    <row r="2264" spans="2:3" x14ac:dyDescent="0.4">
      <c r="B2264" s="248"/>
      <c r="C2264" s="243"/>
    </row>
    <row r="2265" spans="2:3" x14ac:dyDescent="0.4">
      <c r="B2265" s="248"/>
      <c r="C2265" s="243"/>
    </row>
    <row r="2266" spans="2:3" x14ac:dyDescent="0.4">
      <c r="B2266" s="248"/>
      <c r="C2266" s="243"/>
    </row>
    <row r="2267" spans="2:3" x14ac:dyDescent="0.4">
      <c r="B2267" s="248"/>
      <c r="C2267" s="243"/>
    </row>
    <row r="2268" spans="2:3" x14ac:dyDescent="0.4">
      <c r="B2268" s="248"/>
      <c r="C2268" s="243"/>
    </row>
    <row r="2269" spans="2:3" x14ac:dyDescent="0.4">
      <c r="B2269" s="248"/>
      <c r="C2269" s="243"/>
    </row>
    <row r="2270" spans="2:3" x14ac:dyDescent="0.4">
      <c r="B2270" s="248"/>
      <c r="C2270" s="243"/>
    </row>
    <row r="2271" spans="2:3" x14ac:dyDescent="0.4">
      <c r="B2271" s="248"/>
      <c r="C2271" s="243"/>
    </row>
    <row r="2272" spans="2:3" x14ac:dyDescent="0.4">
      <c r="B2272" s="248"/>
      <c r="C2272" s="243"/>
    </row>
    <row r="2273" spans="2:3" x14ac:dyDescent="0.4">
      <c r="B2273" s="248"/>
      <c r="C2273" s="243"/>
    </row>
    <row r="2274" spans="2:3" x14ac:dyDescent="0.4">
      <c r="B2274" s="248"/>
      <c r="C2274" s="243"/>
    </row>
    <row r="2275" spans="2:3" x14ac:dyDescent="0.4">
      <c r="B2275" s="248"/>
      <c r="C2275" s="243"/>
    </row>
    <row r="2276" spans="2:3" x14ac:dyDescent="0.4">
      <c r="B2276" s="248"/>
      <c r="C2276" s="243"/>
    </row>
    <row r="2277" spans="2:3" x14ac:dyDescent="0.4">
      <c r="B2277" s="248"/>
      <c r="C2277" s="243"/>
    </row>
    <row r="2278" spans="2:3" x14ac:dyDescent="0.4">
      <c r="B2278" s="248"/>
      <c r="C2278" s="243"/>
    </row>
    <row r="2279" spans="2:3" x14ac:dyDescent="0.4">
      <c r="B2279" s="248"/>
      <c r="C2279" s="243"/>
    </row>
    <row r="2280" spans="2:3" x14ac:dyDescent="0.4">
      <c r="B2280" s="248"/>
      <c r="C2280" s="243"/>
    </row>
    <row r="2281" spans="2:3" x14ac:dyDescent="0.4">
      <c r="B2281" s="248"/>
      <c r="C2281" s="243"/>
    </row>
    <row r="2282" spans="2:3" x14ac:dyDescent="0.4">
      <c r="B2282" s="248"/>
      <c r="C2282" s="243"/>
    </row>
    <row r="2283" spans="2:3" x14ac:dyDescent="0.4">
      <c r="B2283" s="248"/>
      <c r="C2283" s="243"/>
    </row>
    <row r="2284" spans="2:3" x14ac:dyDescent="0.4">
      <c r="B2284" s="248"/>
      <c r="C2284" s="243"/>
    </row>
    <row r="2285" spans="2:3" x14ac:dyDescent="0.4">
      <c r="B2285" s="248"/>
      <c r="C2285" s="243"/>
    </row>
    <row r="2286" spans="2:3" x14ac:dyDescent="0.4">
      <c r="B2286" s="248"/>
      <c r="C2286" s="243"/>
    </row>
    <row r="2287" spans="2:3" x14ac:dyDescent="0.4">
      <c r="B2287" s="248"/>
      <c r="C2287" s="243"/>
    </row>
    <row r="2288" spans="2:3" x14ac:dyDescent="0.4">
      <c r="B2288" s="248"/>
      <c r="C2288" s="243"/>
    </row>
    <row r="2289" spans="2:3" x14ac:dyDescent="0.4">
      <c r="B2289" s="248"/>
      <c r="C2289" s="243"/>
    </row>
    <row r="2290" spans="2:3" x14ac:dyDescent="0.4">
      <c r="B2290" s="248"/>
      <c r="C2290" s="243"/>
    </row>
    <row r="2291" spans="2:3" x14ac:dyDescent="0.4">
      <c r="B2291" s="248"/>
      <c r="C2291" s="243"/>
    </row>
    <row r="2292" spans="2:3" x14ac:dyDescent="0.4">
      <c r="B2292" s="248"/>
      <c r="C2292" s="243"/>
    </row>
    <row r="2293" spans="2:3" x14ac:dyDescent="0.4">
      <c r="B2293" s="248"/>
      <c r="C2293" s="243"/>
    </row>
    <row r="2294" spans="2:3" x14ac:dyDescent="0.4">
      <c r="B2294" s="248"/>
      <c r="C2294" s="243"/>
    </row>
    <row r="2295" spans="2:3" x14ac:dyDescent="0.4">
      <c r="B2295" s="248"/>
      <c r="C2295" s="243"/>
    </row>
    <row r="2296" spans="2:3" x14ac:dyDescent="0.4">
      <c r="B2296" s="248"/>
      <c r="C2296" s="243"/>
    </row>
    <row r="2297" spans="2:3" x14ac:dyDescent="0.4">
      <c r="B2297" s="248"/>
      <c r="C2297" s="243"/>
    </row>
    <row r="2298" spans="2:3" x14ac:dyDescent="0.4">
      <c r="B2298" s="248"/>
      <c r="C2298" s="243"/>
    </row>
    <row r="2299" spans="2:3" x14ac:dyDescent="0.4">
      <c r="B2299" s="248"/>
      <c r="C2299" s="243"/>
    </row>
    <row r="2300" spans="2:3" x14ac:dyDescent="0.4">
      <c r="B2300" s="248"/>
      <c r="C2300" s="243"/>
    </row>
    <row r="2301" spans="2:3" x14ac:dyDescent="0.4">
      <c r="B2301" s="248"/>
      <c r="C2301" s="243"/>
    </row>
    <row r="2302" spans="2:3" x14ac:dyDescent="0.4">
      <c r="B2302" s="248"/>
      <c r="C2302" s="243"/>
    </row>
    <row r="2303" spans="2:3" x14ac:dyDescent="0.4">
      <c r="B2303" s="248"/>
      <c r="C2303" s="243"/>
    </row>
    <row r="2304" spans="2:3" x14ac:dyDescent="0.4">
      <c r="B2304" s="248"/>
      <c r="C2304" s="243"/>
    </row>
    <row r="2305" spans="2:3" x14ac:dyDescent="0.4">
      <c r="B2305" s="248"/>
      <c r="C2305" s="243"/>
    </row>
    <row r="2306" spans="2:3" x14ac:dyDescent="0.4">
      <c r="B2306" s="248"/>
      <c r="C2306" s="243"/>
    </row>
    <row r="2307" spans="2:3" x14ac:dyDescent="0.4">
      <c r="B2307" s="248"/>
      <c r="C2307" s="243"/>
    </row>
    <row r="2308" spans="2:3" x14ac:dyDescent="0.4">
      <c r="B2308" s="248"/>
      <c r="C2308" s="243"/>
    </row>
    <row r="2309" spans="2:3" x14ac:dyDescent="0.4">
      <c r="B2309" s="248"/>
      <c r="C2309" s="243"/>
    </row>
    <row r="2310" spans="2:3" x14ac:dyDescent="0.4">
      <c r="B2310" s="248"/>
      <c r="C2310" s="243"/>
    </row>
    <row r="2311" spans="2:3" x14ac:dyDescent="0.4">
      <c r="B2311" s="248"/>
      <c r="C2311" s="243"/>
    </row>
    <row r="2312" spans="2:3" x14ac:dyDescent="0.4">
      <c r="B2312" s="248"/>
      <c r="C2312" s="243"/>
    </row>
    <row r="2313" spans="2:3" x14ac:dyDescent="0.4">
      <c r="B2313" s="248"/>
      <c r="C2313" s="243"/>
    </row>
    <row r="2314" spans="2:3" x14ac:dyDescent="0.4">
      <c r="B2314" s="248"/>
      <c r="C2314" s="243"/>
    </row>
    <row r="2315" spans="2:3" x14ac:dyDescent="0.4">
      <c r="B2315" s="248"/>
      <c r="C2315" s="243"/>
    </row>
    <row r="2316" spans="2:3" x14ac:dyDescent="0.4">
      <c r="B2316" s="248"/>
      <c r="C2316" s="243"/>
    </row>
    <row r="2317" spans="2:3" x14ac:dyDescent="0.4">
      <c r="B2317" s="248"/>
      <c r="C2317" s="243"/>
    </row>
    <row r="2318" spans="2:3" x14ac:dyDescent="0.4">
      <c r="B2318" s="248"/>
      <c r="C2318" s="243"/>
    </row>
    <row r="2319" spans="2:3" x14ac:dyDescent="0.4">
      <c r="B2319" s="248"/>
      <c r="C2319" s="243"/>
    </row>
    <row r="2320" spans="2:3" x14ac:dyDescent="0.4">
      <c r="B2320" s="248"/>
      <c r="C2320" s="243"/>
    </row>
    <row r="2321" spans="2:3" x14ac:dyDescent="0.4">
      <c r="B2321" s="248"/>
      <c r="C2321" s="243"/>
    </row>
    <row r="2322" spans="2:3" x14ac:dyDescent="0.4">
      <c r="B2322" s="248"/>
      <c r="C2322" s="243"/>
    </row>
    <row r="2323" spans="2:3" x14ac:dyDescent="0.4">
      <c r="B2323" s="248"/>
      <c r="C2323" s="243"/>
    </row>
    <row r="2324" spans="2:3" x14ac:dyDescent="0.4">
      <c r="B2324" s="248"/>
      <c r="C2324" s="243"/>
    </row>
    <row r="2325" spans="2:3" x14ac:dyDescent="0.4">
      <c r="B2325" s="248"/>
      <c r="C2325" s="243"/>
    </row>
    <row r="2326" spans="2:3" x14ac:dyDescent="0.4">
      <c r="B2326" s="248"/>
      <c r="C2326" s="243"/>
    </row>
    <row r="2327" spans="2:3" x14ac:dyDescent="0.4">
      <c r="B2327" s="248"/>
      <c r="C2327" s="243"/>
    </row>
    <row r="2328" spans="2:3" x14ac:dyDescent="0.4">
      <c r="B2328" s="248"/>
      <c r="C2328" s="243"/>
    </row>
    <row r="2329" spans="2:3" x14ac:dyDescent="0.4">
      <c r="B2329" s="248"/>
      <c r="C2329" s="243"/>
    </row>
    <row r="2330" spans="2:3" x14ac:dyDescent="0.4">
      <c r="B2330" s="248"/>
      <c r="C2330" s="243"/>
    </row>
    <row r="2331" spans="2:3" x14ac:dyDescent="0.4">
      <c r="B2331" s="248"/>
      <c r="C2331" s="243"/>
    </row>
    <row r="2332" spans="2:3" x14ac:dyDescent="0.4">
      <c r="B2332" s="248"/>
      <c r="C2332" s="243"/>
    </row>
    <row r="2333" spans="2:3" x14ac:dyDescent="0.4">
      <c r="B2333" s="248"/>
      <c r="C2333" s="243"/>
    </row>
    <row r="2334" spans="2:3" x14ac:dyDescent="0.4">
      <c r="B2334" s="248"/>
      <c r="C2334" s="243"/>
    </row>
    <row r="2335" spans="2:3" x14ac:dyDescent="0.4">
      <c r="B2335" s="248"/>
      <c r="C2335" s="243"/>
    </row>
    <row r="2336" spans="2:3" x14ac:dyDescent="0.4">
      <c r="B2336" s="248"/>
      <c r="C2336" s="243"/>
    </row>
    <row r="2337" spans="2:3" x14ac:dyDescent="0.4">
      <c r="B2337" s="248"/>
      <c r="C2337" s="243"/>
    </row>
    <row r="2338" spans="2:3" x14ac:dyDescent="0.4">
      <c r="B2338" s="248"/>
      <c r="C2338" s="243"/>
    </row>
    <row r="2339" spans="2:3" x14ac:dyDescent="0.4">
      <c r="B2339" s="248"/>
      <c r="C2339" s="243"/>
    </row>
    <row r="2340" spans="2:3" x14ac:dyDescent="0.4">
      <c r="B2340" s="248"/>
      <c r="C2340" s="243"/>
    </row>
    <row r="2341" spans="2:3" x14ac:dyDescent="0.4">
      <c r="B2341" s="248"/>
      <c r="C2341" s="243"/>
    </row>
    <row r="2342" spans="2:3" x14ac:dyDescent="0.4">
      <c r="B2342" s="248"/>
      <c r="C2342" s="243"/>
    </row>
    <row r="2343" spans="2:3" x14ac:dyDescent="0.4">
      <c r="B2343" s="248"/>
      <c r="C2343" s="243"/>
    </row>
    <row r="2344" spans="2:3" x14ac:dyDescent="0.4">
      <c r="B2344" s="248"/>
      <c r="C2344" s="243"/>
    </row>
    <row r="2345" spans="2:3" x14ac:dyDescent="0.4">
      <c r="B2345" s="248"/>
      <c r="C2345" s="243"/>
    </row>
    <row r="2346" spans="2:3" x14ac:dyDescent="0.4">
      <c r="B2346" s="248"/>
      <c r="C2346" s="243"/>
    </row>
    <row r="2347" spans="2:3" x14ac:dyDescent="0.4">
      <c r="B2347" s="248"/>
      <c r="C2347" s="243"/>
    </row>
    <row r="2348" spans="2:3" x14ac:dyDescent="0.4">
      <c r="B2348" s="248"/>
      <c r="C2348" s="243"/>
    </row>
    <row r="2349" spans="2:3" x14ac:dyDescent="0.4">
      <c r="B2349" s="248"/>
      <c r="C2349" s="243"/>
    </row>
    <row r="2350" spans="2:3" x14ac:dyDescent="0.4">
      <c r="B2350" s="248"/>
      <c r="C2350" s="243"/>
    </row>
    <row r="2351" spans="2:3" x14ac:dyDescent="0.4">
      <c r="B2351" s="248"/>
      <c r="C2351" s="243"/>
    </row>
    <row r="2352" spans="2:3" x14ac:dyDescent="0.4">
      <c r="B2352" s="248"/>
      <c r="C2352" s="243"/>
    </row>
    <row r="2353" spans="2:3" x14ac:dyDescent="0.4">
      <c r="B2353" s="248"/>
      <c r="C2353" s="243"/>
    </row>
    <row r="2354" spans="2:3" x14ac:dyDescent="0.4">
      <c r="B2354" s="248"/>
      <c r="C2354" s="243"/>
    </row>
    <row r="2355" spans="2:3" x14ac:dyDescent="0.4">
      <c r="B2355" s="248"/>
      <c r="C2355" s="243"/>
    </row>
    <row r="2356" spans="2:3" x14ac:dyDescent="0.4">
      <c r="B2356" s="248"/>
      <c r="C2356" s="243"/>
    </row>
    <row r="2357" spans="2:3" x14ac:dyDescent="0.4">
      <c r="B2357" s="248"/>
      <c r="C2357" s="243"/>
    </row>
    <row r="2358" spans="2:3" x14ac:dyDescent="0.4">
      <c r="B2358" s="248"/>
      <c r="C2358" s="243"/>
    </row>
    <row r="2359" spans="2:3" x14ac:dyDescent="0.4">
      <c r="B2359" s="248"/>
      <c r="C2359" s="243"/>
    </row>
    <row r="2360" spans="2:3" x14ac:dyDescent="0.4">
      <c r="B2360" s="248"/>
      <c r="C2360" s="243"/>
    </row>
    <row r="2361" spans="2:3" x14ac:dyDescent="0.4">
      <c r="B2361" s="248"/>
      <c r="C2361" s="243"/>
    </row>
    <row r="2362" spans="2:3" x14ac:dyDescent="0.4">
      <c r="B2362" s="248"/>
      <c r="C2362" s="243"/>
    </row>
    <row r="2363" spans="2:3" x14ac:dyDescent="0.4">
      <c r="B2363" s="248"/>
      <c r="C2363" s="243"/>
    </row>
    <row r="2364" spans="2:3" x14ac:dyDescent="0.4">
      <c r="B2364" s="248"/>
      <c r="C2364" s="243"/>
    </row>
    <row r="2365" spans="2:3" x14ac:dyDescent="0.4">
      <c r="B2365" s="248"/>
      <c r="C2365" s="243"/>
    </row>
    <row r="2366" spans="2:3" x14ac:dyDescent="0.4">
      <c r="B2366" s="248"/>
      <c r="C2366" s="243"/>
    </row>
    <row r="2367" spans="2:3" x14ac:dyDescent="0.4">
      <c r="B2367" s="248"/>
      <c r="C2367" s="243"/>
    </row>
    <row r="2368" spans="2:3" x14ac:dyDescent="0.4">
      <c r="B2368" s="248"/>
      <c r="C2368" s="243"/>
    </row>
    <row r="2369" spans="2:3" x14ac:dyDescent="0.4">
      <c r="B2369" s="248"/>
      <c r="C2369" s="243"/>
    </row>
    <row r="2370" spans="2:3" x14ac:dyDescent="0.4">
      <c r="B2370" s="248"/>
      <c r="C2370" s="243"/>
    </row>
    <row r="2371" spans="2:3" x14ac:dyDescent="0.4">
      <c r="B2371" s="248"/>
      <c r="C2371" s="243"/>
    </row>
    <row r="2372" spans="2:3" x14ac:dyDescent="0.4">
      <c r="B2372" s="248"/>
      <c r="C2372" s="243"/>
    </row>
    <row r="2373" spans="2:3" x14ac:dyDescent="0.4">
      <c r="B2373" s="248"/>
      <c r="C2373" s="243"/>
    </row>
    <row r="2374" spans="2:3" x14ac:dyDescent="0.4">
      <c r="B2374" s="248"/>
      <c r="C2374" s="243"/>
    </row>
    <row r="2375" spans="2:3" x14ac:dyDescent="0.4">
      <c r="B2375" s="248"/>
      <c r="C2375" s="243"/>
    </row>
    <row r="2376" spans="2:3" x14ac:dyDescent="0.4">
      <c r="B2376" s="248"/>
      <c r="C2376" s="243"/>
    </row>
    <row r="2377" spans="2:3" x14ac:dyDescent="0.4">
      <c r="B2377" s="248"/>
      <c r="C2377" s="243"/>
    </row>
    <row r="2378" spans="2:3" x14ac:dyDescent="0.4">
      <c r="B2378" s="248"/>
      <c r="C2378" s="243"/>
    </row>
    <row r="2379" spans="2:3" x14ac:dyDescent="0.4">
      <c r="B2379" s="248"/>
      <c r="C2379" s="243"/>
    </row>
    <row r="2380" spans="2:3" x14ac:dyDescent="0.4">
      <c r="B2380" s="248"/>
      <c r="C2380" s="243"/>
    </row>
    <row r="2381" spans="2:3" x14ac:dyDescent="0.4">
      <c r="B2381" s="248"/>
      <c r="C2381" s="243"/>
    </row>
    <row r="2382" spans="2:3" x14ac:dyDescent="0.4">
      <c r="B2382" s="248"/>
      <c r="C2382" s="243"/>
    </row>
    <row r="2383" spans="2:3" x14ac:dyDescent="0.4">
      <c r="B2383" s="248"/>
      <c r="C2383" s="243"/>
    </row>
    <row r="2384" spans="2:3" x14ac:dyDescent="0.4">
      <c r="B2384" s="248"/>
      <c r="C2384" s="243"/>
    </row>
    <row r="2385" spans="2:3" x14ac:dyDescent="0.4">
      <c r="B2385" s="248"/>
      <c r="C2385" s="243"/>
    </row>
    <row r="2386" spans="2:3" x14ac:dyDescent="0.4">
      <c r="B2386" s="248"/>
      <c r="C2386" s="243"/>
    </row>
    <row r="2387" spans="2:3" x14ac:dyDescent="0.4">
      <c r="B2387" s="248"/>
      <c r="C2387" s="243"/>
    </row>
    <row r="2388" spans="2:3" x14ac:dyDescent="0.4">
      <c r="B2388" s="248"/>
      <c r="C2388" s="243"/>
    </row>
    <row r="2389" spans="2:3" x14ac:dyDescent="0.4">
      <c r="B2389" s="248"/>
      <c r="C2389" s="243"/>
    </row>
    <row r="2390" spans="2:3" x14ac:dyDescent="0.4">
      <c r="B2390" s="248"/>
      <c r="C2390" s="243"/>
    </row>
    <row r="2391" spans="2:3" x14ac:dyDescent="0.4">
      <c r="B2391" s="248"/>
      <c r="C2391" s="243"/>
    </row>
    <row r="2392" spans="2:3" x14ac:dyDescent="0.4">
      <c r="B2392" s="248"/>
      <c r="C2392" s="243"/>
    </row>
    <row r="2393" spans="2:3" x14ac:dyDescent="0.4">
      <c r="B2393" s="248"/>
      <c r="C2393" s="243"/>
    </row>
    <row r="2394" spans="2:3" x14ac:dyDescent="0.4">
      <c r="B2394" s="248"/>
      <c r="C2394" s="243"/>
    </row>
    <row r="2395" spans="2:3" x14ac:dyDescent="0.4">
      <c r="B2395" s="248"/>
      <c r="C2395" s="243"/>
    </row>
    <row r="2396" spans="2:3" x14ac:dyDescent="0.4">
      <c r="B2396" s="248"/>
      <c r="C2396" s="243"/>
    </row>
    <row r="2397" spans="2:3" x14ac:dyDescent="0.4">
      <c r="B2397" s="248"/>
      <c r="C2397" s="243"/>
    </row>
    <row r="2398" spans="2:3" x14ac:dyDescent="0.4">
      <c r="B2398" s="248"/>
      <c r="C2398" s="243"/>
    </row>
    <row r="2399" spans="2:3" x14ac:dyDescent="0.4">
      <c r="B2399" s="248"/>
      <c r="C2399" s="243"/>
    </row>
    <row r="2400" spans="2:3" x14ac:dyDescent="0.4">
      <c r="B2400" s="248"/>
      <c r="C2400" s="243"/>
    </row>
    <row r="2401" spans="2:3" x14ac:dyDescent="0.4">
      <c r="B2401" s="248"/>
      <c r="C2401" s="243"/>
    </row>
    <row r="2402" spans="2:3" x14ac:dyDescent="0.4">
      <c r="B2402" s="248"/>
      <c r="C2402" s="243"/>
    </row>
    <row r="2403" spans="2:3" x14ac:dyDescent="0.4">
      <c r="B2403" s="248"/>
      <c r="C2403" s="243"/>
    </row>
    <row r="2404" spans="2:3" x14ac:dyDescent="0.4">
      <c r="B2404" s="248"/>
      <c r="C2404" s="243"/>
    </row>
    <row r="2405" spans="2:3" x14ac:dyDescent="0.4">
      <c r="B2405" s="248"/>
      <c r="C2405" s="243"/>
    </row>
    <row r="2406" spans="2:3" x14ac:dyDescent="0.4">
      <c r="B2406" s="248"/>
      <c r="C2406" s="243"/>
    </row>
    <row r="2407" spans="2:3" x14ac:dyDescent="0.4">
      <c r="B2407" s="248"/>
      <c r="C2407" s="243"/>
    </row>
    <row r="2408" spans="2:3" x14ac:dyDescent="0.4">
      <c r="B2408" s="248"/>
      <c r="C2408" s="243"/>
    </row>
    <row r="2409" spans="2:3" x14ac:dyDescent="0.4">
      <c r="B2409" s="248"/>
      <c r="C2409" s="243"/>
    </row>
    <row r="2410" spans="2:3" x14ac:dyDescent="0.4">
      <c r="B2410" s="248"/>
      <c r="C2410" s="243"/>
    </row>
    <row r="2411" spans="2:3" x14ac:dyDescent="0.4">
      <c r="B2411" s="248"/>
      <c r="C2411" s="243"/>
    </row>
    <row r="2412" spans="2:3" x14ac:dyDescent="0.4">
      <c r="B2412" s="248"/>
      <c r="C2412" s="243"/>
    </row>
    <row r="2413" spans="2:3" x14ac:dyDescent="0.4">
      <c r="B2413" s="248"/>
      <c r="C2413" s="243"/>
    </row>
    <row r="2414" spans="2:3" x14ac:dyDescent="0.4">
      <c r="B2414" s="248"/>
      <c r="C2414" s="243"/>
    </row>
    <row r="2415" spans="2:3" x14ac:dyDescent="0.4">
      <c r="B2415" s="248"/>
      <c r="C2415" s="243"/>
    </row>
    <row r="2416" spans="2:3" x14ac:dyDescent="0.4">
      <c r="B2416" s="248"/>
      <c r="C2416" s="243"/>
    </row>
    <row r="2417" spans="2:3" x14ac:dyDescent="0.4">
      <c r="B2417" s="248"/>
      <c r="C2417" s="243"/>
    </row>
    <row r="2418" spans="2:3" x14ac:dyDescent="0.4">
      <c r="B2418" s="248"/>
      <c r="C2418" s="243"/>
    </row>
    <row r="2419" spans="2:3" x14ac:dyDescent="0.4">
      <c r="B2419" s="248"/>
      <c r="C2419" s="243"/>
    </row>
    <row r="2420" spans="2:3" x14ac:dyDescent="0.4">
      <c r="B2420" s="248"/>
      <c r="C2420" s="243"/>
    </row>
    <row r="2421" spans="2:3" x14ac:dyDescent="0.4">
      <c r="B2421" s="248"/>
      <c r="C2421" s="243"/>
    </row>
    <row r="2422" spans="2:3" x14ac:dyDescent="0.4">
      <c r="B2422" s="248"/>
      <c r="C2422" s="243"/>
    </row>
    <row r="2423" spans="2:3" x14ac:dyDescent="0.4">
      <c r="B2423" s="248"/>
      <c r="C2423" s="243"/>
    </row>
    <row r="2424" spans="2:3" x14ac:dyDescent="0.4">
      <c r="B2424" s="248"/>
      <c r="C2424" s="243"/>
    </row>
    <row r="2425" spans="2:3" x14ac:dyDescent="0.4">
      <c r="B2425" s="248"/>
      <c r="C2425" s="243"/>
    </row>
    <row r="2426" spans="2:3" x14ac:dyDescent="0.4">
      <c r="B2426" s="248"/>
      <c r="C2426" s="243"/>
    </row>
    <row r="2427" spans="2:3" x14ac:dyDescent="0.4">
      <c r="B2427" s="248"/>
      <c r="C2427" s="243"/>
    </row>
    <row r="2428" spans="2:3" x14ac:dyDescent="0.4">
      <c r="B2428" s="248"/>
      <c r="C2428" s="243"/>
    </row>
    <row r="2429" spans="2:3" x14ac:dyDescent="0.4">
      <c r="B2429" s="248"/>
      <c r="C2429" s="243"/>
    </row>
    <row r="2430" spans="2:3" x14ac:dyDescent="0.4">
      <c r="B2430" s="248"/>
      <c r="C2430" s="243"/>
    </row>
    <row r="2431" spans="2:3" x14ac:dyDescent="0.4">
      <c r="B2431" s="248"/>
      <c r="C2431" s="243"/>
    </row>
    <row r="2432" spans="2:3" x14ac:dyDescent="0.4">
      <c r="B2432" s="248"/>
      <c r="C2432" s="243"/>
    </row>
    <row r="2433" spans="2:3" x14ac:dyDescent="0.4">
      <c r="B2433" s="248"/>
      <c r="C2433" s="243"/>
    </row>
    <row r="2434" spans="2:3" x14ac:dyDescent="0.4">
      <c r="B2434" s="248"/>
      <c r="C2434" s="243"/>
    </row>
    <row r="2435" spans="2:3" x14ac:dyDescent="0.4">
      <c r="B2435" s="248"/>
      <c r="C2435" s="243"/>
    </row>
    <row r="2436" spans="2:3" x14ac:dyDescent="0.4">
      <c r="B2436" s="248"/>
      <c r="C2436" s="243"/>
    </row>
    <row r="2437" spans="2:3" x14ac:dyDescent="0.4">
      <c r="B2437" s="248"/>
      <c r="C2437" s="243"/>
    </row>
    <row r="2438" spans="2:3" x14ac:dyDescent="0.4">
      <c r="B2438" s="248"/>
      <c r="C2438" s="243"/>
    </row>
    <row r="2439" spans="2:3" x14ac:dyDescent="0.4">
      <c r="B2439" s="248"/>
      <c r="C2439" s="243"/>
    </row>
    <row r="2440" spans="2:3" x14ac:dyDescent="0.4">
      <c r="B2440" s="248"/>
      <c r="C2440" s="243"/>
    </row>
    <row r="2441" spans="2:3" x14ac:dyDescent="0.4">
      <c r="B2441" s="248"/>
      <c r="C2441" s="243"/>
    </row>
    <row r="2442" spans="2:3" x14ac:dyDescent="0.4">
      <c r="B2442" s="248"/>
      <c r="C2442" s="243"/>
    </row>
    <row r="2443" spans="2:3" x14ac:dyDescent="0.4">
      <c r="B2443" s="248"/>
      <c r="C2443" s="243"/>
    </row>
    <row r="2444" spans="2:3" x14ac:dyDescent="0.4">
      <c r="B2444" s="248"/>
      <c r="C2444" s="243"/>
    </row>
    <row r="2445" spans="2:3" x14ac:dyDescent="0.4">
      <c r="B2445" s="248"/>
      <c r="C2445" s="243"/>
    </row>
    <row r="2446" spans="2:3" x14ac:dyDescent="0.4">
      <c r="B2446" s="248"/>
      <c r="C2446" s="243"/>
    </row>
    <row r="2447" spans="2:3" x14ac:dyDescent="0.4">
      <c r="B2447" s="248"/>
      <c r="C2447" s="243"/>
    </row>
    <row r="2448" spans="2:3" x14ac:dyDescent="0.4">
      <c r="B2448" s="248"/>
      <c r="C2448" s="243"/>
    </row>
    <row r="2449" spans="2:3" x14ac:dyDescent="0.4">
      <c r="B2449" s="248"/>
      <c r="C2449" s="243"/>
    </row>
    <row r="2450" spans="2:3" x14ac:dyDescent="0.4">
      <c r="B2450" s="248"/>
      <c r="C2450" s="243"/>
    </row>
    <row r="2451" spans="2:3" x14ac:dyDescent="0.4">
      <c r="B2451" s="248"/>
      <c r="C2451" s="243"/>
    </row>
    <row r="2452" spans="2:3" x14ac:dyDescent="0.4">
      <c r="B2452" s="248"/>
      <c r="C2452" s="243"/>
    </row>
    <row r="2453" spans="2:3" x14ac:dyDescent="0.4">
      <c r="B2453" s="248"/>
      <c r="C2453" s="243"/>
    </row>
    <row r="2454" spans="2:3" x14ac:dyDescent="0.4">
      <c r="B2454" s="248"/>
      <c r="C2454" s="243"/>
    </row>
    <row r="2455" spans="2:3" x14ac:dyDescent="0.4">
      <c r="B2455" s="248"/>
      <c r="C2455" s="243"/>
    </row>
    <row r="2456" spans="2:3" x14ac:dyDescent="0.4">
      <c r="B2456" s="248"/>
      <c r="C2456" s="243"/>
    </row>
    <row r="2457" spans="2:3" x14ac:dyDescent="0.4">
      <c r="B2457" s="248"/>
      <c r="C2457" s="243"/>
    </row>
    <row r="2458" spans="2:3" x14ac:dyDescent="0.4">
      <c r="B2458" s="248"/>
      <c r="C2458" s="243"/>
    </row>
    <row r="2459" spans="2:3" x14ac:dyDescent="0.4">
      <c r="B2459" s="248"/>
      <c r="C2459" s="243"/>
    </row>
    <row r="2460" spans="2:3" x14ac:dyDescent="0.4">
      <c r="B2460" s="248"/>
      <c r="C2460" s="243"/>
    </row>
    <row r="2461" spans="2:3" x14ac:dyDescent="0.4">
      <c r="B2461" s="248"/>
      <c r="C2461" s="243"/>
    </row>
    <row r="2462" spans="2:3" x14ac:dyDescent="0.4">
      <c r="B2462" s="248"/>
      <c r="C2462" s="243"/>
    </row>
    <row r="2463" spans="2:3" x14ac:dyDescent="0.4">
      <c r="B2463" s="248"/>
      <c r="C2463" s="243"/>
    </row>
    <row r="2464" spans="2:3" x14ac:dyDescent="0.4">
      <c r="B2464" s="248"/>
      <c r="C2464" s="243"/>
    </row>
    <row r="2465" spans="2:3" x14ac:dyDescent="0.4">
      <c r="B2465" s="248"/>
      <c r="C2465" s="243"/>
    </row>
    <row r="2466" spans="2:3" x14ac:dyDescent="0.4">
      <c r="B2466" s="248"/>
      <c r="C2466" s="243"/>
    </row>
    <row r="2467" spans="2:3" x14ac:dyDescent="0.4">
      <c r="B2467" s="248"/>
      <c r="C2467" s="243"/>
    </row>
    <row r="2468" spans="2:3" x14ac:dyDescent="0.4">
      <c r="B2468" s="248"/>
      <c r="C2468" s="243"/>
    </row>
    <row r="2469" spans="2:3" x14ac:dyDescent="0.4">
      <c r="B2469" s="248"/>
      <c r="C2469" s="243"/>
    </row>
    <row r="2470" spans="2:3" x14ac:dyDescent="0.4">
      <c r="B2470" s="248"/>
      <c r="C2470" s="243"/>
    </row>
    <row r="2471" spans="2:3" x14ac:dyDescent="0.4">
      <c r="B2471" s="248"/>
      <c r="C2471" s="243"/>
    </row>
    <row r="2472" spans="2:3" x14ac:dyDescent="0.4">
      <c r="B2472" s="248"/>
      <c r="C2472" s="243"/>
    </row>
    <row r="2473" spans="2:3" x14ac:dyDescent="0.4">
      <c r="B2473" s="248"/>
      <c r="C2473" s="243"/>
    </row>
    <row r="2474" spans="2:3" x14ac:dyDescent="0.4">
      <c r="B2474" s="248"/>
      <c r="C2474" s="243"/>
    </row>
    <row r="2475" spans="2:3" x14ac:dyDescent="0.4">
      <c r="B2475" s="248"/>
      <c r="C2475" s="243"/>
    </row>
    <row r="2476" spans="2:3" x14ac:dyDescent="0.4">
      <c r="B2476" s="248"/>
      <c r="C2476" s="243"/>
    </row>
    <row r="2477" spans="2:3" x14ac:dyDescent="0.4">
      <c r="B2477" s="248"/>
      <c r="C2477" s="243"/>
    </row>
    <row r="2478" spans="2:3" x14ac:dyDescent="0.4">
      <c r="B2478" s="248"/>
      <c r="C2478" s="243"/>
    </row>
    <row r="2479" spans="2:3" x14ac:dyDescent="0.4">
      <c r="B2479" s="248"/>
      <c r="C2479" s="243"/>
    </row>
    <row r="2480" spans="2:3" x14ac:dyDescent="0.4">
      <c r="B2480" s="248"/>
      <c r="C2480" s="243"/>
    </row>
    <row r="2481" spans="2:3" x14ac:dyDescent="0.4">
      <c r="B2481" s="248"/>
      <c r="C2481" s="243"/>
    </row>
    <row r="2482" spans="2:3" x14ac:dyDescent="0.4">
      <c r="B2482" s="248"/>
      <c r="C2482" s="243"/>
    </row>
    <row r="2483" spans="2:3" x14ac:dyDescent="0.4">
      <c r="B2483" s="248"/>
      <c r="C2483" s="243"/>
    </row>
    <row r="2484" spans="2:3" x14ac:dyDescent="0.4">
      <c r="B2484" s="248"/>
      <c r="C2484" s="243"/>
    </row>
    <row r="2485" spans="2:3" x14ac:dyDescent="0.4">
      <c r="B2485" s="248"/>
      <c r="C2485" s="243"/>
    </row>
    <row r="2486" spans="2:3" x14ac:dyDescent="0.4">
      <c r="B2486" s="248"/>
      <c r="C2486" s="243"/>
    </row>
    <row r="2487" spans="2:3" x14ac:dyDescent="0.4">
      <c r="B2487" s="248"/>
      <c r="C2487" s="243"/>
    </row>
    <row r="2488" spans="2:3" x14ac:dyDescent="0.4">
      <c r="B2488" s="248"/>
      <c r="C2488" s="243"/>
    </row>
    <row r="2489" spans="2:3" x14ac:dyDescent="0.4">
      <c r="B2489" s="248"/>
      <c r="C2489" s="243"/>
    </row>
    <row r="2490" spans="2:3" x14ac:dyDescent="0.4">
      <c r="B2490" s="248"/>
      <c r="C2490" s="243"/>
    </row>
    <row r="2491" spans="2:3" x14ac:dyDescent="0.4">
      <c r="B2491" s="248"/>
      <c r="C2491" s="243"/>
    </row>
    <row r="2492" spans="2:3" x14ac:dyDescent="0.4">
      <c r="B2492" s="248"/>
      <c r="C2492" s="243"/>
    </row>
    <row r="2493" spans="2:3" x14ac:dyDescent="0.4">
      <c r="B2493" s="248"/>
      <c r="C2493" s="243"/>
    </row>
    <row r="2494" spans="2:3" x14ac:dyDescent="0.4">
      <c r="B2494" s="248"/>
      <c r="C2494" s="243"/>
    </row>
    <row r="2495" spans="2:3" x14ac:dyDescent="0.4">
      <c r="B2495" s="248"/>
      <c r="C2495" s="243"/>
    </row>
    <row r="2496" spans="2:3" x14ac:dyDescent="0.4">
      <c r="B2496" s="248"/>
      <c r="C2496" s="243"/>
    </row>
    <row r="2497" spans="2:3" x14ac:dyDescent="0.4">
      <c r="B2497" s="248"/>
      <c r="C2497" s="243"/>
    </row>
    <row r="2498" spans="2:3" x14ac:dyDescent="0.4">
      <c r="B2498" s="248"/>
      <c r="C2498" s="243"/>
    </row>
    <row r="2499" spans="2:3" x14ac:dyDescent="0.4">
      <c r="B2499" s="248"/>
      <c r="C2499" s="243"/>
    </row>
    <row r="2500" spans="2:3" x14ac:dyDescent="0.4">
      <c r="B2500" s="248"/>
      <c r="C2500" s="243"/>
    </row>
    <row r="2501" spans="2:3" x14ac:dyDescent="0.4">
      <c r="B2501" s="248"/>
      <c r="C2501" s="243"/>
    </row>
    <row r="2502" spans="2:3" x14ac:dyDescent="0.4">
      <c r="B2502" s="248"/>
      <c r="C2502" s="243"/>
    </row>
    <row r="2503" spans="2:3" x14ac:dyDescent="0.4">
      <c r="B2503" s="248"/>
      <c r="C2503" s="243"/>
    </row>
    <row r="2504" spans="2:3" x14ac:dyDescent="0.4">
      <c r="B2504" s="248"/>
      <c r="C2504" s="243"/>
    </row>
    <row r="2505" spans="2:3" x14ac:dyDescent="0.4">
      <c r="B2505" s="248"/>
      <c r="C2505" s="243"/>
    </row>
    <row r="2506" spans="2:3" x14ac:dyDescent="0.4">
      <c r="B2506" s="248"/>
      <c r="C2506" s="243"/>
    </row>
    <row r="2507" spans="2:3" x14ac:dyDescent="0.4">
      <c r="B2507" s="248"/>
      <c r="C2507" s="243"/>
    </row>
    <row r="2508" spans="2:3" x14ac:dyDescent="0.4">
      <c r="B2508" s="248"/>
      <c r="C2508" s="243"/>
    </row>
    <row r="2509" spans="2:3" x14ac:dyDescent="0.4">
      <c r="B2509" s="248"/>
      <c r="C2509" s="243"/>
    </row>
    <row r="2510" spans="2:3" x14ac:dyDescent="0.4">
      <c r="B2510" s="248"/>
      <c r="C2510" s="243"/>
    </row>
    <row r="2511" spans="2:3" x14ac:dyDescent="0.4">
      <c r="B2511" s="248"/>
      <c r="C2511" s="243"/>
    </row>
    <row r="2512" spans="2:3" x14ac:dyDescent="0.4">
      <c r="B2512" s="248"/>
      <c r="C2512" s="243"/>
    </row>
    <row r="2513" spans="2:3" x14ac:dyDescent="0.4">
      <c r="B2513" s="248"/>
      <c r="C2513" s="243"/>
    </row>
    <row r="2514" spans="2:3" x14ac:dyDescent="0.4">
      <c r="B2514" s="248"/>
      <c r="C2514" s="243"/>
    </row>
    <row r="2515" spans="2:3" x14ac:dyDescent="0.4">
      <c r="B2515" s="248"/>
      <c r="C2515" s="243"/>
    </row>
    <row r="2516" spans="2:3" x14ac:dyDescent="0.4">
      <c r="B2516" s="248"/>
      <c r="C2516" s="243"/>
    </row>
    <row r="2517" spans="2:3" x14ac:dyDescent="0.4">
      <c r="B2517" s="248"/>
      <c r="C2517" s="243"/>
    </row>
    <row r="2518" spans="2:3" x14ac:dyDescent="0.4">
      <c r="B2518" s="248"/>
      <c r="C2518" s="243"/>
    </row>
    <row r="2519" spans="2:3" x14ac:dyDescent="0.4">
      <c r="B2519" s="248"/>
      <c r="C2519" s="243"/>
    </row>
    <row r="2520" spans="2:3" x14ac:dyDescent="0.4">
      <c r="B2520" s="248"/>
      <c r="C2520" s="243"/>
    </row>
    <row r="2521" spans="2:3" x14ac:dyDescent="0.4">
      <c r="B2521" s="248"/>
      <c r="C2521" s="243"/>
    </row>
    <row r="2522" spans="2:3" x14ac:dyDescent="0.4">
      <c r="B2522" s="248"/>
      <c r="C2522" s="243"/>
    </row>
    <row r="2523" spans="2:3" x14ac:dyDescent="0.4">
      <c r="B2523" s="248"/>
      <c r="C2523" s="243"/>
    </row>
    <row r="2524" spans="2:3" x14ac:dyDescent="0.4">
      <c r="B2524" s="248"/>
      <c r="C2524" s="243"/>
    </row>
    <row r="2525" spans="2:3" x14ac:dyDescent="0.4">
      <c r="B2525" s="248"/>
      <c r="C2525" s="243"/>
    </row>
    <row r="2526" spans="2:3" x14ac:dyDescent="0.4">
      <c r="B2526" s="248"/>
      <c r="C2526" s="243"/>
    </row>
    <row r="2527" spans="2:3" x14ac:dyDescent="0.4">
      <c r="B2527" s="248"/>
      <c r="C2527" s="243"/>
    </row>
    <row r="2528" spans="2:3" x14ac:dyDescent="0.4">
      <c r="B2528" s="248"/>
      <c r="C2528" s="243"/>
    </row>
    <row r="2529" spans="2:3" x14ac:dyDescent="0.4">
      <c r="B2529" s="248"/>
      <c r="C2529" s="243"/>
    </row>
    <row r="2530" spans="2:3" x14ac:dyDescent="0.4">
      <c r="B2530" s="248"/>
      <c r="C2530" s="243"/>
    </row>
    <row r="2531" spans="2:3" x14ac:dyDescent="0.4">
      <c r="B2531" s="248"/>
      <c r="C2531" s="243"/>
    </row>
    <row r="2532" spans="2:3" x14ac:dyDescent="0.4">
      <c r="B2532" s="248"/>
      <c r="C2532" s="243"/>
    </row>
    <row r="2533" spans="2:3" x14ac:dyDescent="0.4">
      <c r="B2533" s="248"/>
      <c r="C2533" s="243"/>
    </row>
    <row r="2534" spans="2:3" x14ac:dyDescent="0.4">
      <c r="B2534" s="248"/>
      <c r="C2534" s="243"/>
    </row>
    <row r="2535" spans="2:3" x14ac:dyDescent="0.4">
      <c r="B2535" s="248"/>
      <c r="C2535" s="243"/>
    </row>
    <row r="2536" spans="2:3" x14ac:dyDescent="0.4">
      <c r="B2536" s="248"/>
      <c r="C2536" s="243"/>
    </row>
    <row r="2537" spans="2:3" x14ac:dyDescent="0.4">
      <c r="B2537" s="248"/>
      <c r="C2537" s="243"/>
    </row>
    <row r="2538" spans="2:3" x14ac:dyDescent="0.4">
      <c r="B2538" s="248"/>
      <c r="C2538" s="243"/>
    </row>
    <row r="2539" spans="2:3" x14ac:dyDescent="0.4">
      <c r="B2539" s="248"/>
      <c r="C2539" s="243"/>
    </row>
    <row r="2540" spans="2:3" x14ac:dyDescent="0.4">
      <c r="B2540" s="248"/>
      <c r="C2540" s="243"/>
    </row>
    <row r="2541" spans="2:3" x14ac:dyDescent="0.4">
      <c r="B2541" s="248"/>
      <c r="C2541" s="243"/>
    </row>
    <row r="2542" spans="2:3" x14ac:dyDescent="0.4">
      <c r="B2542" s="248"/>
      <c r="C2542" s="243"/>
    </row>
    <row r="2543" spans="2:3" x14ac:dyDescent="0.4">
      <c r="B2543" s="248"/>
      <c r="C2543" s="243"/>
    </row>
    <row r="2544" spans="2:3" x14ac:dyDescent="0.4">
      <c r="B2544" s="248"/>
      <c r="C2544" s="243"/>
    </row>
    <row r="2545" spans="2:3" x14ac:dyDescent="0.4">
      <c r="B2545" s="248"/>
      <c r="C2545" s="243"/>
    </row>
    <row r="2546" spans="2:3" x14ac:dyDescent="0.4">
      <c r="B2546" s="248"/>
      <c r="C2546" s="243"/>
    </row>
    <row r="2547" spans="2:3" x14ac:dyDescent="0.4">
      <c r="B2547" s="248"/>
      <c r="C2547" s="243"/>
    </row>
    <row r="2548" spans="2:3" x14ac:dyDescent="0.4">
      <c r="B2548" s="248"/>
      <c r="C2548" s="243"/>
    </row>
    <row r="2549" spans="2:3" x14ac:dyDescent="0.4">
      <c r="B2549" s="248"/>
      <c r="C2549" s="243"/>
    </row>
    <row r="2550" spans="2:3" x14ac:dyDescent="0.4">
      <c r="B2550" s="248"/>
      <c r="C2550" s="243"/>
    </row>
    <row r="2551" spans="2:3" x14ac:dyDescent="0.4">
      <c r="B2551" s="248"/>
      <c r="C2551" s="243"/>
    </row>
    <row r="2552" spans="2:3" x14ac:dyDescent="0.4">
      <c r="B2552" s="248"/>
      <c r="C2552" s="243"/>
    </row>
    <row r="2553" spans="2:3" x14ac:dyDescent="0.4">
      <c r="B2553" s="248"/>
      <c r="C2553" s="243"/>
    </row>
    <row r="2554" spans="2:3" x14ac:dyDescent="0.4">
      <c r="B2554" s="248"/>
      <c r="C2554" s="243"/>
    </row>
    <row r="2555" spans="2:3" x14ac:dyDescent="0.4">
      <c r="B2555" s="248"/>
      <c r="C2555" s="243"/>
    </row>
    <row r="2556" spans="2:3" x14ac:dyDescent="0.4">
      <c r="B2556" s="248"/>
      <c r="C2556" s="243"/>
    </row>
    <row r="2557" spans="2:3" x14ac:dyDescent="0.4">
      <c r="B2557" s="248"/>
      <c r="C2557" s="243"/>
    </row>
    <row r="2558" spans="2:3" x14ac:dyDescent="0.4">
      <c r="B2558" s="248"/>
      <c r="C2558" s="243"/>
    </row>
    <row r="2559" spans="2:3" x14ac:dyDescent="0.4">
      <c r="B2559" s="248"/>
      <c r="C2559" s="243"/>
    </row>
    <row r="2560" spans="2:3" x14ac:dyDescent="0.4">
      <c r="B2560" s="248"/>
      <c r="C2560" s="243"/>
    </row>
    <row r="2561" spans="2:3" x14ac:dyDescent="0.4">
      <c r="B2561" s="248"/>
      <c r="C2561" s="243"/>
    </row>
    <row r="2562" spans="2:3" x14ac:dyDescent="0.4">
      <c r="B2562" s="248"/>
      <c r="C2562" s="243"/>
    </row>
    <row r="2563" spans="2:3" x14ac:dyDescent="0.4">
      <c r="B2563" s="248"/>
      <c r="C2563" s="243"/>
    </row>
    <row r="2564" spans="2:3" x14ac:dyDescent="0.4">
      <c r="B2564" s="248"/>
      <c r="C2564" s="243"/>
    </row>
    <row r="2565" spans="2:3" x14ac:dyDescent="0.4">
      <c r="B2565" s="248"/>
      <c r="C2565" s="243"/>
    </row>
    <row r="2566" spans="2:3" x14ac:dyDescent="0.4">
      <c r="B2566" s="248"/>
      <c r="C2566" s="243"/>
    </row>
    <row r="2567" spans="2:3" x14ac:dyDescent="0.4">
      <c r="B2567" s="248"/>
      <c r="C2567" s="243"/>
    </row>
    <row r="2568" spans="2:3" x14ac:dyDescent="0.4">
      <c r="B2568" s="248"/>
      <c r="C2568" s="243"/>
    </row>
    <row r="2569" spans="2:3" x14ac:dyDescent="0.4">
      <c r="B2569" s="248"/>
      <c r="C2569" s="243"/>
    </row>
    <row r="2570" spans="2:3" x14ac:dyDescent="0.4">
      <c r="B2570" s="248"/>
      <c r="C2570" s="243"/>
    </row>
    <row r="2571" spans="2:3" x14ac:dyDescent="0.4">
      <c r="B2571" s="248"/>
      <c r="C2571" s="243"/>
    </row>
    <row r="2572" spans="2:3" x14ac:dyDescent="0.4">
      <c r="B2572" s="248"/>
      <c r="C2572" s="243"/>
    </row>
    <row r="2573" spans="2:3" x14ac:dyDescent="0.4">
      <c r="B2573" s="248"/>
      <c r="C2573" s="243"/>
    </row>
    <row r="2574" spans="2:3" x14ac:dyDescent="0.4">
      <c r="B2574" s="248"/>
      <c r="C2574" s="243"/>
    </row>
    <row r="2575" spans="2:3" x14ac:dyDescent="0.4">
      <c r="B2575" s="248"/>
      <c r="C2575" s="243"/>
    </row>
    <row r="2576" spans="2:3" x14ac:dyDescent="0.4">
      <c r="B2576" s="248"/>
      <c r="C2576" s="243"/>
    </row>
    <row r="2577" spans="2:3" x14ac:dyDescent="0.4">
      <c r="B2577" s="248"/>
      <c r="C2577" s="243"/>
    </row>
    <row r="2578" spans="2:3" x14ac:dyDescent="0.4">
      <c r="B2578" s="248"/>
      <c r="C2578" s="243"/>
    </row>
    <row r="2579" spans="2:3" x14ac:dyDescent="0.4">
      <c r="B2579" s="248"/>
      <c r="C2579" s="243"/>
    </row>
    <row r="2580" spans="2:3" x14ac:dyDescent="0.4">
      <c r="B2580" s="248"/>
      <c r="C2580" s="243"/>
    </row>
    <row r="2581" spans="2:3" x14ac:dyDescent="0.4">
      <c r="B2581" s="248"/>
      <c r="C2581" s="243"/>
    </row>
    <row r="2582" spans="2:3" x14ac:dyDescent="0.4">
      <c r="B2582" s="248"/>
      <c r="C2582" s="243"/>
    </row>
    <row r="2583" spans="2:3" x14ac:dyDescent="0.4">
      <c r="B2583" s="248"/>
      <c r="C2583" s="243"/>
    </row>
    <row r="2584" spans="2:3" x14ac:dyDescent="0.4">
      <c r="B2584" s="248"/>
      <c r="C2584" s="243"/>
    </row>
    <row r="2585" spans="2:3" x14ac:dyDescent="0.4">
      <c r="B2585" s="248"/>
      <c r="C2585" s="243"/>
    </row>
    <row r="2586" spans="2:3" x14ac:dyDescent="0.4">
      <c r="B2586" s="248"/>
      <c r="C2586" s="243"/>
    </row>
    <row r="2587" spans="2:3" x14ac:dyDescent="0.4">
      <c r="B2587" s="248"/>
      <c r="C2587" s="243"/>
    </row>
    <row r="2588" spans="2:3" x14ac:dyDescent="0.4">
      <c r="B2588" s="248"/>
      <c r="C2588" s="243"/>
    </row>
    <row r="2589" spans="2:3" x14ac:dyDescent="0.4">
      <c r="B2589" s="248"/>
      <c r="C2589" s="243"/>
    </row>
    <row r="2590" spans="2:3" x14ac:dyDescent="0.4">
      <c r="B2590" s="248"/>
      <c r="C2590" s="243"/>
    </row>
    <row r="2591" spans="2:3" x14ac:dyDescent="0.4">
      <c r="B2591" s="248"/>
      <c r="C2591" s="243"/>
    </row>
    <row r="2592" spans="2:3" x14ac:dyDescent="0.4">
      <c r="B2592" s="248"/>
      <c r="C2592" s="243"/>
    </row>
    <row r="2593" spans="2:3" x14ac:dyDescent="0.4">
      <c r="B2593" s="248"/>
      <c r="C2593" s="243"/>
    </row>
    <row r="2594" spans="2:3" x14ac:dyDescent="0.4">
      <c r="B2594" s="248"/>
      <c r="C2594" s="243"/>
    </row>
    <row r="2595" spans="2:3" x14ac:dyDescent="0.4">
      <c r="B2595" s="248"/>
      <c r="C2595" s="243"/>
    </row>
    <row r="2596" spans="2:3" x14ac:dyDescent="0.4">
      <c r="B2596" s="248"/>
      <c r="C2596" s="243"/>
    </row>
    <row r="2597" spans="2:3" x14ac:dyDescent="0.4">
      <c r="B2597" s="248"/>
      <c r="C2597" s="243"/>
    </row>
    <row r="2598" spans="2:3" x14ac:dyDescent="0.4">
      <c r="B2598" s="248"/>
      <c r="C2598" s="243"/>
    </row>
    <row r="2599" spans="2:3" x14ac:dyDescent="0.4">
      <c r="B2599" s="248"/>
      <c r="C2599" s="243"/>
    </row>
    <row r="2600" spans="2:3" x14ac:dyDescent="0.4">
      <c r="B2600" s="248"/>
      <c r="C2600" s="243"/>
    </row>
    <row r="2601" spans="2:3" x14ac:dyDescent="0.4">
      <c r="B2601" s="248"/>
      <c r="C2601" s="243"/>
    </row>
    <row r="2602" spans="2:3" x14ac:dyDescent="0.4">
      <c r="B2602" s="248"/>
      <c r="C2602" s="243"/>
    </row>
    <row r="2603" spans="2:3" x14ac:dyDescent="0.4">
      <c r="B2603" s="248"/>
      <c r="C2603" s="243"/>
    </row>
    <row r="2604" spans="2:3" x14ac:dyDescent="0.4">
      <c r="B2604" s="248"/>
      <c r="C2604" s="243"/>
    </row>
    <row r="2605" spans="2:3" x14ac:dyDescent="0.4">
      <c r="B2605" s="248"/>
      <c r="C2605" s="243"/>
    </row>
    <row r="2606" spans="2:3" x14ac:dyDescent="0.4">
      <c r="B2606" s="248"/>
      <c r="C2606" s="243"/>
    </row>
    <row r="2607" spans="2:3" x14ac:dyDescent="0.4">
      <c r="B2607" s="248"/>
      <c r="C2607" s="243"/>
    </row>
    <row r="2608" spans="2:3" x14ac:dyDescent="0.4">
      <c r="B2608" s="248"/>
      <c r="C2608" s="243"/>
    </row>
    <row r="2609" spans="2:3" x14ac:dyDescent="0.4">
      <c r="B2609" s="248"/>
      <c r="C2609" s="243"/>
    </row>
    <row r="2610" spans="2:3" x14ac:dyDescent="0.4">
      <c r="B2610" s="248"/>
      <c r="C2610" s="243"/>
    </row>
    <row r="2611" spans="2:3" x14ac:dyDescent="0.4">
      <c r="B2611" s="248"/>
      <c r="C2611" s="243"/>
    </row>
    <row r="2612" spans="2:3" x14ac:dyDescent="0.4">
      <c r="B2612" s="248"/>
      <c r="C2612" s="243"/>
    </row>
    <row r="2613" spans="2:3" x14ac:dyDescent="0.4">
      <c r="B2613" s="248"/>
      <c r="C2613" s="243"/>
    </row>
    <row r="2614" spans="2:3" x14ac:dyDescent="0.4">
      <c r="B2614" s="248"/>
      <c r="C2614" s="243"/>
    </row>
    <row r="2615" spans="2:3" x14ac:dyDescent="0.4">
      <c r="B2615" s="248"/>
      <c r="C2615" s="243"/>
    </row>
    <row r="2616" spans="2:3" x14ac:dyDescent="0.4">
      <c r="B2616" s="248"/>
      <c r="C2616" s="243"/>
    </row>
    <row r="2617" spans="2:3" x14ac:dyDescent="0.4">
      <c r="B2617" s="248"/>
      <c r="C2617" s="243"/>
    </row>
    <row r="2618" spans="2:3" x14ac:dyDescent="0.4">
      <c r="B2618" s="248"/>
      <c r="C2618" s="243"/>
    </row>
    <row r="2619" spans="2:3" x14ac:dyDescent="0.4">
      <c r="B2619" s="248"/>
      <c r="C2619" s="243"/>
    </row>
    <row r="2620" spans="2:3" x14ac:dyDescent="0.4">
      <c r="B2620" s="248"/>
      <c r="C2620" s="243"/>
    </row>
    <row r="2621" spans="2:3" x14ac:dyDescent="0.4">
      <c r="B2621" s="248"/>
      <c r="C2621" s="243"/>
    </row>
    <row r="2622" spans="2:3" x14ac:dyDescent="0.4">
      <c r="B2622" s="248"/>
      <c r="C2622" s="243"/>
    </row>
    <row r="2623" spans="2:3" x14ac:dyDescent="0.4">
      <c r="B2623" s="248"/>
      <c r="C2623" s="243"/>
    </row>
    <row r="2624" spans="2:3" x14ac:dyDescent="0.4">
      <c r="B2624" s="248"/>
      <c r="C2624" s="243"/>
    </row>
    <row r="2625" spans="2:3" x14ac:dyDescent="0.4">
      <c r="B2625" s="248"/>
      <c r="C2625" s="243"/>
    </row>
    <row r="2626" spans="2:3" x14ac:dyDescent="0.4">
      <c r="B2626" s="248"/>
      <c r="C2626" s="243"/>
    </row>
    <row r="2627" spans="2:3" x14ac:dyDescent="0.4">
      <c r="B2627" s="248"/>
      <c r="C2627" s="243"/>
    </row>
    <row r="2628" spans="2:3" x14ac:dyDescent="0.4">
      <c r="B2628" s="248"/>
      <c r="C2628" s="243"/>
    </row>
    <row r="2629" spans="2:3" x14ac:dyDescent="0.4">
      <c r="B2629" s="248"/>
      <c r="C2629" s="243"/>
    </row>
    <row r="2630" spans="2:3" x14ac:dyDescent="0.4">
      <c r="B2630" s="248"/>
      <c r="C2630" s="243"/>
    </row>
    <row r="2631" spans="2:3" x14ac:dyDescent="0.4">
      <c r="B2631" s="248"/>
      <c r="C2631" s="243"/>
    </row>
    <row r="2632" spans="2:3" x14ac:dyDescent="0.4">
      <c r="B2632" s="248"/>
      <c r="C2632" s="243"/>
    </row>
    <row r="2633" spans="2:3" x14ac:dyDescent="0.4">
      <c r="B2633" s="248"/>
      <c r="C2633" s="243"/>
    </row>
    <row r="2634" spans="2:3" x14ac:dyDescent="0.4">
      <c r="B2634" s="248"/>
      <c r="C2634" s="243"/>
    </row>
    <row r="2635" spans="2:3" x14ac:dyDescent="0.4">
      <c r="B2635" s="248"/>
      <c r="C2635" s="243"/>
    </row>
    <row r="2636" spans="2:3" x14ac:dyDescent="0.4">
      <c r="B2636" s="248"/>
      <c r="C2636" s="243"/>
    </row>
    <row r="2637" spans="2:3" x14ac:dyDescent="0.4">
      <c r="B2637" s="248"/>
      <c r="C2637" s="243"/>
    </row>
    <row r="2638" spans="2:3" x14ac:dyDescent="0.4">
      <c r="B2638" s="248"/>
      <c r="C2638" s="243"/>
    </row>
    <row r="2639" spans="2:3" x14ac:dyDescent="0.4">
      <c r="B2639" s="248"/>
      <c r="C2639" s="243"/>
    </row>
    <row r="2640" spans="2:3" x14ac:dyDescent="0.4">
      <c r="B2640" s="248"/>
      <c r="C2640" s="243"/>
    </row>
    <row r="2641" spans="2:3" x14ac:dyDescent="0.4">
      <c r="B2641" s="248"/>
      <c r="C2641" s="243"/>
    </row>
    <row r="2642" spans="2:3" x14ac:dyDescent="0.4">
      <c r="B2642" s="248"/>
      <c r="C2642" s="243"/>
    </row>
    <row r="2643" spans="2:3" x14ac:dyDescent="0.4">
      <c r="B2643" s="248"/>
      <c r="C2643" s="243"/>
    </row>
    <row r="2644" spans="2:3" x14ac:dyDescent="0.4">
      <c r="B2644" s="248"/>
      <c r="C2644" s="243"/>
    </row>
    <row r="2645" spans="2:3" x14ac:dyDescent="0.4">
      <c r="B2645" s="248"/>
      <c r="C2645" s="243"/>
    </row>
    <row r="2646" spans="2:3" x14ac:dyDescent="0.4">
      <c r="B2646" s="248"/>
      <c r="C2646" s="243"/>
    </row>
    <row r="2647" spans="2:3" x14ac:dyDescent="0.4">
      <c r="B2647" s="248"/>
      <c r="C2647" s="243"/>
    </row>
    <row r="2648" spans="2:3" x14ac:dyDescent="0.4">
      <c r="B2648" s="248"/>
      <c r="C2648" s="243"/>
    </row>
    <row r="2649" spans="2:3" x14ac:dyDescent="0.4">
      <c r="B2649" s="248"/>
      <c r="C2649" s="243"/>
    </row>
    <row r="2650" spans="2:3" x14ac:dyDescent="0.4">
      <c r="B2650" s="248"/>
      <c r="C2650" s="243"/>
    </row>
    <row r="2651" spans="2:3" x14ac:dyDescent="0.4">
      <c r="B2651" s="248"/>
      <c r="C2651" s="243"/>
    </row>
    <row r="2652" spans="2:3" x14ac:dyDescent="0.4">
      <c r="B2652" s="248"/>
      <c r="C2652" s="243"/>
    </row>
    <row r="2653" spans="2:3" x14ac:dyDescent="0.4">
      <c r="B2653" s="248"/>
      <c r="C2653" s="243"/>
    </row>
    <row r="2654" spans="2:3" x14ac:dyDescent="0.4">
      <c r="B2654" s="248"/>
      <c r="C2654" s="243"/>
    </row>
    <row r="2655" spans="2:3" x14ac:dyDescent="0.4">
      <c r="B2655" s="248"/>
      <c r="C2655" s="243"/>
    </row>
    <row r="2656" spans="2:3" x14ac:dyDescent="0.4">
      <c r="B2656" s="248"/>
      <c r="C2656" s="243"/>
    </row>
    <row r="2657" spans="2:3" x14ac:dyDescent="0.4">
      <c r="B2657" s="248"/>
      <c r="C2657" s="243"/>
    </row>
    <row r="2658" spans="2:3" x14ac:dyDescent="0.4">
      <c r="B2658" s="248"/>
      <c r="C2658" s="243"/>
    </row>
    <row r="2659" spans="2:3" x14ac:dyDescent="0.4">
      <c r="B2659" s="248"/>
      <c r="C2659" s="243"/>
    </row>
    <row r="2660" spans="2:3" x14ac:dyDescent="0.4">
      <c r="B2660" s="248"/>
      <c r="C2660" s="243"/>
    </row>
    <row r="2661" spans="2:3" x14ac:dyDescent="0.4">
      <c r="B2661" s="248"/>
      <c r="C2661" s="243"/>
    </row>
    <row r="2662" spans="2:3" x14ac:dyDescent="0.4">
      <c r="B2662" s="248"/>
      <c r="C2662" s="243"/>
    </row>
    <row r="2663" spans="2:3" x14ac:dyDescent="0.4">
      <c r="B2663" s="248"/>
      <c r="C2663" s="243"/>
    </row>
    <row r="2664" spans="2:3" x14ac:dyDescent="0.4">
      <c r="B2664" s="248"/>
      <c r="C2664" s="243"/>
    </row>
    <row r="2665" spans="2:3" x14ac:dyDescent="0.4">
      <c r="B2665" s="248"/>
      <c r="C2665" s="243"/>
    </row>
    <row r="2666" spans="2:3" x14ac:dyDescent="0.4">
      <c r="B2666" s="248"/>
      <c r="C2666" s="243"/>
    </row>
    <row r="2667" spans="2:3" x14ac:dyDescent="0.4">
      <c r="B2667" s="248"/>
      <c r="C2667" s="243"/>
    </row>
    <row r="2668" spans="2:3" x14ac:dyDescent="0.4">
      <c r="B2668" s="248"/>
      <c r="C2668" s="243"/>
    </row>
    <row r="2669" spans="2:3" x14ac:dyDescent="0.4">
      <c r="B2669" s="248"/>
      <c r="C2669" s="243"/>
    </row>
    <row r="2670" spans="2:3" x14ac:dyDescent="0.4">
      <c r="B2670" s="248"/>
      <c r="C2670" s="243"/>
    </row>
    <row r="2671" spans="2:3" x14ac:dyDescent="0.4">
      <c r="B2671" s="248"/>
      <c r="C2671" s="243"/>
    </row>
    <row r="2672" spans="2:3" x14ac:dyDescent="0.4">
      <c r="B2672" s="248"/>
      <c r="C2672" s="243"/>
    </row>
    <row r="2673" spans="2:3" x14ac:dyDescent="0.4">
      <c r="B2673" s="248"/>
      <c r="C2673" s="243"/>
    </row>
    <row r="2674" spans="2:3" x14ac:dyDescent="0.4">
      <c r="B2674" s="248"/>
      <c r="C2674" s="243"/>
    </row>
    <row r="2675" spans="2:3" x14ac:dyDescent="0.4">
      <c r="B2675" s="248"/>
      <c r="C2675" s="243"/>
    </row>
    <row r="2676" spans="2:3" x14ac:dyDescent="0.4">
      <c r="B2676" s="248"/>
      <c r="C2676" s="243"/>
    </row>
    <row r="2677" spans="2:3" x14ac:dyDescent="0.4">
      <c r="B2677" s="248"/>
      <c r="C2677" s="243"/>
    </row>
    <row r="2678" spans="2:3" x14ac:dyDescent="0.4">
      <c r="B2678" s="248"/>
      <c r="C2678" s="243"/>
    </row>
    <row r="2679" spans="2:3" x14ac:dyDescent="0.4">
      <c r="B2679" s="248"/>
      <c r="C2679" s="243"/>
    </row>
    <row r="2680" spans="2:3" x14ac:dyDescent="0.4">
      <c r="B2680" s="248"/>
      <c r="C2680" s="243"/>
    </row>
    <row r="2681" spans="2:3" x14ac:dyDescent="0.4">
      <c r="B2681" s="248"/>
      <c r="C2681" s="243"/>
    </row>
    <row r="2682" spans="2:3" x14ac:dyDescent="0.4">
      <c r="B2682" s="248"/>
      <c r="C2682" s="243"/>
    </row>
    <row r="2683" spans="2:3" x14ac:dyDescent="0.4">
      <c r="B2683" s="248"/>
      <c r="C2683" s="243"/>
    </row>
    <row r="2684" spans="2:3" x14ac:dyDescent="0.4">
      <c r="B2684" s="248"/>
      <c r="C2684" s="243"/>
    </row>
    <row r="2685" spans="2:3" x14ac:dyDescent="0.4">
      <c r="B2685" s="248"/>
      <c r="C2685" s="243"/>
    </row>
    <row r="2686" spans="2:3" x14ac:dyDescent="0.4">
      <c r="B2686" s="248"/>
      <c r="C2686" s="243"/>
    </row>
    <row r="2687" spans="2:3" x14ac:dyDescent="0.4">
      <c r="B2687" s="248"/>
      <c r="C2687" s="243"/>
    </row>
    <row r="2688" spans="2:3" x14ac:dyDescent="0.4">
      <c r="B2688" s="248"/>
      <c r="C2688" s="243"/>
    </row>
    <row r="2689" spans="2:3" x14ac:dyDescent="0.4">
      <c r="B2689" s="248"/>
      <c r="C2689" s="243"/>
    </row>
    <row r="2690" spans="2:3" x14ac:dyDescent="0.4">
      <c r="B2690" s="248"/>
      <c r="C2690" s="243"/>
    </row>
    <row r="2691" spans="2:3" x14ac:dyDescent="0.4">
      <c r="B2691" s="248"/>
      <c r="C2691" s="243"/>
    </row>
    <row r="2692" spans="2:3" x14ac:dyDescent="0.4">
      <c r="B2692" s="248"/>
      <c r="C2692" s="243"/>
    </row>
    <row r="2693" spans="2:3" x14ac:dyDescent="0.4">
      <c r="B2693" s="248"/>
      <c r="C2693" s="243"/>
    </row>
    <row r="2694" spans="2:3" x14ac:dyDescent="0.4">
      <c r="B2694" s="248"/>
      <c r="C2694" s="243"/>
    </row>
    <row r="2695" spans="2:3" x14ac:dyDescent="0.4">
      <c r="B2695" s="248"/>
      <c r="C2695" s="243"/>
    </row>
    <row r="2696" spans="2:3" x14ac:dyDescent="0.4">
      <c r="B2696" s="248"/>
      <c r="C2696" s="243"/>
    </row>
    <row r="2697" spans="2:3" x14ac:dyDescent="0.4">
      <c r="B2697" s="248"/>
      <c r="C2697" s="243"/>
    </row>
    <row r="2698" spans="2:3" x14ac:dyDescent="0.4">
      <c r="B2698" s="248"/>
      <c r="C2698" s="243"/>
    </row>
    <row r="2699" spans="2:3" x14ac:dyDescent="0.4">
      <c r="B2699" s="248"/>
      <c r="C2699" s="243"/>
    </row>
    <row r="2700" spans="2:3" x14ac:dyDescent="0.4">
      <c r="B2700" s="248"/>
      <c r="C2700" s="243"/>
    </row>
    <row r="2701" spans="2:3" x14ac:dyDescent="0.4">
      <c r="B2701" s="248"/>
      <c r="C2701" s="243"/>
    </row>
    <row r="2702" spans="2:3" x14ac:dyDescent="0.4">
      <c r="B2702" s="248"/>
      <c r="C2702" s="243"/>
    </row>
    <row r="2703" spans="2:3" x14ac:dyDescent="0.4">
      <c r="B2703" s="248"/>
      <c r="C2703" s="243"/>
    </row>
    <row r="2704" spans="2:3" x14ac:dyDescent="0.4">
      <c r="B2704" s="248"/>
      <c r="C2704" s="243"/>
    </row>
    <row r="2705" spans="2:3" x14ac:dyDescent="0.4">
      <c r="B2705" s="248"/>
      <c r="C2705" s="243"/>
    </row>
    <row r="2706" spans="2:3" x14ac:dyDescent="0.4">
      <c r="B2706" s="248"/>
      <c r="C2706" s="243"/>
    </row>
    <row r="2707" spans="2:3" x14ac:dyDescent="0.4">
      <c r="B2707" s="248"/>
      <c r="C2707" s="243"/>
    </row>
    <row r="2708" spans="2:3" x14ac:dyDescent="0.4">
      <c r="B2708" s="248"/>
      <c r="C2708" s="243"/>
    </row>
    <row r="2709" spans="2:3" x14ac:dyDescent="0.4">
      <c r="B2709" s="248"/>
      <c r="C2709" s="243"/>
    </row>
    <row r="2710" spans="2:3" x14ac:dyDescent="0.4">
      <c r="B2710" s="248"/>
      <c r="C2710" s="243"/>
    </row>
    <row r="2711" spans="2:3" x14ac:dyDescent="0.4">
      <c r="B2711" s="248"/>
      <c r="C2711" s="243"/>
    </row>
    <row r="2712" spans="2:3" x14ac:dyDescent="0.4">
      <c r="B2712" s="248"/>
      <c r="C2712" s="243"/>
    </row>
    <row r="2713" spans="2:3" x14ac:dyDescent="0.4">
      <c r="B2713" s="248"/>
      <c r="C2713" s="243"/>
    </row>
    <row r="2714" spans="2:3" x14ac:dyDescent="0.4">
      <c r="B2714" s="248"/>
      <c r="C2714" s="243"/>
    </row>
    <row r="2715" spans="2:3" x14ac:dyDescent="0.4">
      <c r="B2715" s="248"/>
      <c r="C2715" s="243"/>
    </row>
    <row r="2716" spans="2:3" x14ac:dyDescent="0.4">
      <c r="B2716" s="248"/>
      <c r="C2716" s="243"/>
    </row>
    <row r="2717" spans="2:3" x14ac:dyDescent="0.4">
      <c r="B2717" s="248"/>
      <c r="C2717" s="243"/>
    </row>
    <row r="2718" spans="2:3" x14ac:dyDescent="0.4">
      <c r="B2718" s="248"/>
      <c r="C2718" s="243"/>
    </row>
    <row r="2719" spans="2:3" x14ac:dyDescent="0.4">
      <c r="B2719" s="248"/>
      <c r="C2719" s="243"/>
    </row>
    <row r="2720" spans="2:3" x14ac:dyDescent="0.4">
      <c r="B2720" s="248"/>
      <c r="C2720" s="243"/>
    </row>
    <row r="2721" spans="2:3" x14ac:dyDescent="0.4">
      <c r="B2721" s="248"/>
      <c r="C2721" s="243"/>
    </row>
    <row r="2722" spans="2:3" x14ac:dyDescent="0.4">
      <c r="B2722" s="248"/>
      <c r="C2722" s="243"/>
    </row>
    <row r="2723" spans="2:3" x14ac:dyDescent="0.4">
      <c r="B2723" s="248"/>
      <c r="C2723" s="243"/>
    </row>
    <row r="2724" spans="2:3" x14ac:dyDescent="0.4">
      <c r="B2724" s="248"/>
      <c r="C2724" s="243"/>
    </row>
    <row r="2725" spans="2:3" x14ac:dyDescent="0.4">
      <c r="B2725" s="248"/>
      <c r="C2725" s="243"/>
    </row>
    <row r="2726" spans="2:3" x14ac:dyDescent="0.4">
      <c r="B2726" s="248"/>
      <c r="C2726" s="243"/>
    </row>
    <row r="2727" spans="2:3" x14ac:dyDescent="0.4">
      <c r="B2727" s="248"/>
      <c r="C2727" s="243"/>
    </row>
    <row r="2728" spans="2:3" x14ac:dyDescent="0.4">
      <c r="B2728" s="248"/>
      <c r="C2728" s="243"/>
    </row>
    <row r="2729" spans="2:3" x14ac:dyDescent="0.4">
      <c r="B2729" s="248"/>
      <c r="C2729" s="243"/>
    </row>
    <row r="2730" spans="2:3" x14ac:dyDescent="0.4">
      <c r="B2730" s="248"/>
      <c r="C2730" s="243"/>
    </row>
    <row r="2731" spans="2:3" x14ac:dyDescent="0.4">
      <c r="B2731" s="248"/>
      <c r="C2731" s="243"/>
    </row>
    <row r="2732" spans="2:3" x14ac:dyDescent="0.4">
      <c r="B2732" s="248"/>
      <c r="C2732" s="243"/>
    </row>
    <row r="2733" spans="2:3" x14ac:dyDescent="0.4">
      <c r="B2733" s="248"/>
      <c r="C2733" s="243"/>
    </row>
    <row r="2734" spans="2:3" x14ac:dyDescent="0.4">
      <c r="B2734" s="248"/>
      <c r="C2734" s="243"/>
    </row>
    <row r="2735" spans="2:3" x14ac:dyDescent="0.4">
      <c r="B2735" s="248"/>
      <c r="C2735" s="243"/>
    </row>
    <row r="2736" spans="2:3" x14ac:dyDescent="0.4">
      <c r="B2736" s="248"/>
      <c r="C2736" s="243"/>
    </row>
    <row r="2737" spans="2:3" x14ac:dyDescent="0.4">
      <c r="B2737" s="248"/>
      <c r="C2737" s="243"/>
    </row>
    <row r="2738" spans="2:3" x14ac:dyDescent="0.4">
      <c r="B2738" s="248"/>
      <c r="C2738" s="243"/>
    </row>
    <row r="2739" spans="2:3" x14ac:dyDescent="0.4">
      <c r="B2739" s="248"/>
      <c r="C2739" s="243"/>
    </row>
    <row r="2740" spans="2:3" x14ac:dyDescent="0.4">
      <c r="B2740" s="248"/>
      <c r="C2740" s="243"/>
    </row>
    <row r="2741" spans="2:3" x14ac:dyDescent="0.4">
      <c r="B2741" s="248"/>
      <c r="C2741" s="243"/>
    </row>
    <row r="2742" spans="2:3" x14ac:dyDescent="0.4">
      <c r="B2742" s="248"/>
      <c r="C2742" s="243"/>
    </row>
    <row r="2743" spans="2:3" x14ac:dyDescent="0.4">
      <c r="B2743" s="248"/>
      <c r="C2743" s="243"/>
    </row>
    <row r="2744" spans="2:3" x14ac:dyDescent="0.4">
      <c r="B2744" s="248"/>
      <c r="C2744" s="243"/>
    </row>
    <row r="2745" spans="2:3" x14ac:dyDescent="0.4">
      <c r="B2745" s="248"/>
      <c r="C2745" s="243"/>
    </row>
    <row r="2746" spans="2:3" x14ac:dyDescent="0.4">
      <c r="B2746" s="248"/>
      <c r="C2746" s="243"/>
    </row>
    <row r="2747" spans="2:3" x14ac:dyDescent="0.4">
      <c r="B2747" s="248"/>
      <c r="C2747" s="243"/>
    </row>
    <row r="2748" spans="2:3" x14ac:dyDescent="0.4">
      <c r="B2748" s="248"/>
      <c r="C2748" s="243"/>
    </row>
    <row r="2749" spans="2:3" x14ac:dyDescent="0.4">
      <c r="B2749" s="248"/>
      <c r="C2749" s="243"/>
    </row>
    <row r="2750" spans="2:3" x14ac:dyDescent="0.4">
      <c r="B2750" s="248"/>
      <c r="C2750" s="243"/>
    </row>
    <row r="2751" spans="2:3" x14ac:dyDescent="0.4">
      <c r="B2751" s="248"/>
      <c r="C2751" s="243"/>
    </row>
    <row r="2752" spans="2:3" x14ac:dyDescent="0.4">
      <c r="B2752" s="248"/>
      <c r="C2752" s="243"/>
    </row>
    <row r="2753" spans="2:3" x14ac:dyDescent="0.4">
      <c r="B2753" s="248"/>
      <c r="C2753" s="243"/>
    </row>
    <row r="2754" spans="2:3" x14ac:dyDescent="0.4">
      <c r="B2754" s="248"/>
      <c r="C2754" s="243"/>
    </row>
    <row r="2755" spans="2:3" x14ac:dyDescent="0.4">
      <c r="B2755" s="248"/>
      <c r="C2755" s="243"/>
    </row>
    <row r="2756" spans="2:3" x14ac:dyDescent="0.4">
      <c r="B2756" s="248"/>
      <c r="C2756" s="243"/>
    </row>
    <row r="2757" spans="2:3" x14ac:dyDescent="0.4">
      <c r="B2757" s="248"/>
      <c r="C2757" s="243"/>
    </row>
    <row r="2758" spans="2:3" x14ac:dyDescent="0.4">
      <c r="B2758" s="248"/>
      <c r="C2758" s="243"/>
    </row>
    <row r="2759" spans="2:3" x14ac:dyDescent="0.4">
      <c r="B2759" s="248"/>
      <c r="C2759" s="243"/>
    </row>
    <row r="2760" spans="2:3" x14ac:dyDescent="0.4">
      <c r="B2760" s="248"/>
      <c r="C2760" s="243"/>
    </row>
    <row r="2761" spans="2:3" x14ac:dyDescent="0.4">
      <c r="B2761" s="248"/>
      <c r="C2761" s="243"/>
    </row>
    <row r="2762" spans="2:3" x14ac:dyDescent="0.4">
      <c r="B2762" s="248"/>
      <c r="C2762" s="243"/>
    </row>
    <row r="2763" spans="2:3" x14ac:dyDescent="0.4">
      <c r="B2763" s="248"/>
      <c r="C2763" s="243"/>
    </row>
    <row r="2764" spans="2:3" x14ac:dyDescent="0.4">
      <c r="B2764" s="248"/>
      <c r="C2764" s="243"/>
    </row>
    <row r="2765" spans="2:3" x14ac:dyDescent="0.4">
      <c r="B2765" s="248"/>
      <c r="C2765" s="243"/>
    </row>
    <row r="2766" spans="2:3" x14ac:dyDescent="0.4">
      <c r="B2766" s="248"/>
      <c r="C2766" s="243"/>
    </row>
    <row r="2767" spans="2:3" x14ac:dyDescent="0.4">
      <c r="B2767" s="248"/>
      <c r="C2767" s="243"/>
    </row>
    <row r="2768" spans="2:3" x14ac:dyDescent="0.4">
      <c r="B2768" s="248"/>
      <c r="C2768" s="243"/>
    </row>
    <row r="2769" spans="2:3" x14ac:dyDescent="0.4">
      <c r="B2769" s="248"/>
      <c r="C2769" s="243"/>
    </row>
    <row r="2770" spans="2:3" x14ac:dyDescent="0.4">
      <c r="B2770" s="248"/>
      <c r="C2770" s="243"/>
    </row>
    <row r="2771" spans="2:3" x14ac:dyDescent="0.4">
      <c r="B2771" s="248"/>
      <c r="C2771" s="243"/>
    </row>
    <row r="2772" spans="2:3" x14ac:dyDescent="0.4">
      <c r="B2772" s="248"/>
      <c r="C2772" s="243"/>
    </row>
    <row r="2773" spans="2:3" x14ac:dyDescent="0.4">
      <c r="B2773" s="248"/>
      <c r="C2773" s="243"/>
    </row>
    <row r="2774" spans="2:3" x14ac:dyDescent="0.4">
      <c r="B2774" s="248"/>
      <c r="C2774" s="243"/>
    </row>
    <row r="2775" spans="2:3" x14ac:dyDescent="0.4">
      <c r="B2775" s="248"/>
      <c r="C2775" s="243"/>
    </row>
    <row r="2776" spans="2:3" x14ac:dyDescent="0.4">
      <c r="B2776" s="248"/>
      <c r="C2776" s="243"/>
    </row>
    <row r="2777" spans="2:3" x14ac:dyDescent="0.4">
      <c r="B2777" s="248"/>
      <c r="C2777" s="243"/>
    </row>
    <row r="2778" spans="2:3" x14ac:dyDescent="0.4">
      <c r="B2778" s="248"/>
      <c r="C2778" s="243"/>
    </row>
    <row r="2779" spans="2:3" x14ac:dyDescent="0.4">
      <c r="B2779" s="248"/>
      <c r="C2779" s="243"/>
    </row>
    <row r="2780" spans="2:3" x14ac:dyDescent="0.4">
      <c r="B2780" s="248"/>
      <c r="C2780" s="243"/>
    </row>
    <row r="2781" spans="2:3" x14ac:dyDescent="0.4">
      <c r="B2781" s="248"/>
      <c r="C2781" s="243"/>
    </row>
    <row r="2782" spans="2:3" x14ac:dyDescent="0.4">
      <c r="B2782" s="248"/>
      <c r="C2782" s="243"/>
    </row>
    <row r="2783" spans="2:3" x14ac:dyDescent="0.4">
      <c r="B2783" s="248"/>
      <c r="C2783" s="243"/>
    </row>
    <row r="2784" spans="2:3" x14ac:dyDescent="0.4">
      <c r="B2784" s="248"/>
      <c r="C2784" s="243"/>
    </row>
    <row r="2785" spans="2:3" x14ac:dyDescent="0.4">
      <c r="B2785" s="248"/>
      <c r="C2785" s="243"/>
    </row>
    <row r="2786" spans="2:3" x14ac:dyDescent="0.4">
      <c r="B2786" s="248"/>
      <c r="C2786" s="243"/>
    </row>
    <row r="2787" spans="2:3" x14ac:dyDescent="0.4">
      <c r="B2787" s="248"/>
      <c r="C2787" s="243"/>
    </row>
    <row r="2788" spans="2:3" x14ac:dyDescent="0.4">
      <c r="B2788" s="248"/>
      <c r="C2788" s="243"/>
    </row>
    <row r="2789" spans="2:3" x14ac:dyDescent="0.4">
      <c r="B2789" s="248"/>
      <c r="C2789" s="243"/>
    </row>
    <row r="2790" spans="2:3" x14ac:dyDescent="0.4">
      <c r="B2790" s="248"/>
      <c r="C2790" s="243"/>
    </row>
    <row r="2791" spans="2:3" x14ac:dyDescent="0.4">
      <c r="B2791" s="248"/>
      <c r="C2791" s="243"/>
    </row>
    <row r="2792" spans="2:3" x14ac:dyDescent="0.4">
      <c r="B2792" s="248"/>
      <c r="C2792" s="243"/>
    </row>
    <row r="2793" spans="2:3" x14ac:dyDescent="0.4">
      <c r="B2793" s="248"/>
      <c r="C2793" s="243"/>
    </row>
    <row r="2794" spans="2:3" x14ac:dyDescent="0.4">
      <c r="B2794" s="248"/>
      <c r="C2794" s="243"/>
    </row>
    <row r="2795" spans="2:3" x14ac:dyDescent="0.4">
      <c r="B2795" s="248"/>
      <c r="C2795" s="243"/>
    </row>
    <row r="2796" spans="2:3" x14ac:dyDescent="0.4">
      <c r="B2796" s="248"/>
      <c r="C2796" s="243"/>
    </row>
    <row r="2797" spans="2:3" x14ac:dyDescent="0.4">
      <c r="B2797" s="248"/>
      <c r="C2797" s="243"/>
    </row>
    <row r="2798" spans="2:3" x14ac:dyDescent="0.4">
      <c r="B2798" s="248"/>
      <c r="C2798" s="243"/>
    </row>
    <row r="2799" spans="2:3" x14ac:dyDescent="0.4">
      <c r="B2799" s="248"/>
      <c r="C2799" s="243"/>
    </row>
    <row r="2800" spans="2:3" x14ac:dyDescent="0.4">
      <c r="B2800" s="248"/>
      <c r="C2800" s="243"/>
    </row>
    <row r="2801" spans="2:3" x14ac:dyDescent="0.4">
      <c r="B2801" s="248"/>
      <c r="C2801" s="243"/>
    </row>
    <row r="2802" spans="2:3" x14ac:dyDescent="0.4">
      <c r="B2802" s="248"/>
      <c r="C2802" s="243"/>
    </row>
    <row r="2803" spans="2:3" x14ac:dyDescent="0.4">
      <c r="B2803" s="248"/>
      <c r="C2803" s="243"/>
    </row>
    <row r="2804" spans="2:3" x14ac:dyDescent="0.4">
      <c r="B2804" s="248"/>
      <c r="C2804" s="243"/>
    </row>
    <row r="2805" spans="2:3" x14ac:dyDescent="0.4">
      <c r="B2805" s="248"/>
      <c r="C2805" s="243"/>
    </row>
    <row r="2806" spans="2:3" x14ac:dyDescent="0.4">
      <c r="B2806" s="248"/>
      <c r="C2806" s="243"/>
    </row>
    <row r="2807" spans="2:3" x14ac:dyDescent="0.4">
      <c r="B2807" s="248"/>
      <c r="C2807" s="243"/>
    </row>
    <row r="2808" spans="2:3" x14ac:dyDescent="0.4">
      <c r="B2808" s="248"/>
      <c r="C2808" s="243"/>
    </row>
    <row r="2809" spans="2:3" x14ac:dyDescent="0.4">
      <c r="B2809" s="248"/>
      <c r="C2809" s="243"/>
    </row>
    <row r="2810" spans="2:3" x14ac:dyDescent="0.4">
      <c r="B2810" s="248"/>
      <c r="C2810" s="243"/>
    </row>
    <row r="2811" spans="2:3" x14ac:dyDescent="0.4">
      <c r="B2811" s="248"/>
      <c r="C2811" s="243"/>
    </row>
    <row r="2812" spans="2:3" x14ac:dyDescent="0.4">
      <c r="B2812" s="248"/>
      <c r="C2812" s="243"/>
    </row>
    <row r="2813" spans="2:3" x14ac:dyDescent="0.4">
      <c r="B2813" s="248"/>
      <c r="C2813" s="243"/>
    </row>
    <row r="2814" spans="2:3" x14ac:dyDescent="0.4">
      <c r="B2814" s="248"/>
      <c r="C2814" s="243"/>
    </row>
    <row r="2815" spans="2:3" x14ac:dyDescent="0.4">
      <c r="B2815" s="248"/>
      <c r="C2815" s="243"/>
    </row>
    <row r="2816" spans="2:3" x14ac:dyDescent="0.4">
      <c r="B2816" s="248"/>
      <c r="C2816" s="243"/>
    </row>
    <row r="2817" spans="2:3" x14ac:dyDescent="0.4">
      <c r="B2817" s="248"/>
      <c r="C2817" s="243"/>
    </row>
    <row r="2818" spans="2:3" x14ac:dyDescent="0.4">
      <c r="B2818" s="248"/>
      <c r="C2818" s="243"/>
    </row>
    <row r="2819" spans="2:3" x14ac:dyDescent="0.4">
      <c r="B2819" s="248"/>
      <c r="C2819" s="243"/>
    </row>
    <row r="2820" spans="2:3" x14ac:dyDescent="0.4">
      <c r="B2820" s="248"/>
      <c r="C2820" s="243"/>
    </row>
    <row r="2821" spans="2:3" x14ac:dyDescent="0.4">
      <c r="B2821" s="248"/>
      <c r="C2821" s="243"/>
    </row>
    <row r="2822" spans="2:3" x14ac:dyDescent="0.4">
      <c r="B2822" s="248"/>
      <c r="C2822" s="243"/>
    </row>
    <row r="2823" spans="2:3" x14ac:dyDescent="0.4">
      <c r="B2823" s="248"/>
      <c r="C2823" s="243"/>
    </row>
    <row r="2824" spans="2:3" x14ac:dyDescent="0.4">
      <c r="B2824" s="248"/>
      <c r="C2824" s="243"/>
    </row>
    <row r="2825" spans="2:3" x14ac:dyDescent="0.4">
      <c r="B2825" s="248"/>
      <c r="C2825" s="243"/>
    </row>
    <row r="2826" spans="2:3" x14ac:dyDescent="0.4">
      <c r="B2826" s="248"/>
      <c r="C2826" s="243"/>
    </row>
    <row r="2827" spans="2:3" x14ac:dyDescent="0.4">
      <c r="B2827" s="248"/>
      <c r="C2827" s="243"/>
    </row>
    <row r="2828" spans="2:3" x14ac:dyDescent="0.4">
      <c r="B2828" s="248"/>
      <c r="C2828" s="243"/>
    </row>
    <row r="2829" spans="2:3" x14ac:dyDescent="0.4">
      <c r="B2829" s="248"/>
      <c r="C2829" s="243"/>
    </row>
    <row r="2830" spans="2:3" x14ac:dyDescent="0.4">
      <c r="B2830" s="248"/>
      <c r="C2830" s="243"/>
    </row>
    <row r="2831" spans="2:3" x14ac:dyDescent="0.4">
      <c r="B2831" s="248"/>
      <c r="C2831" s="243"/>
    </row>
    <row r="2832" spans="2:3" x14ac:dyDescent="0.4">
      <c r="B2832" s="248"/>
      <c r="C2832" s="243"/>
    </row>
    <row r="2833" spans="2:3" x14ac:dyDescent="0.4">
      <c r="B2833" s="248"/>
      <c r="C2833" s="243"/>
    </row>
    <row r="2834" spans="2:3" x14ac:dyDescent="0.4">
      <c r="B2834" s="248"/>
      <c r="C2834" s="243"/>
    </row>
    <row r="2835" spans="2:3" x14ac:dyDescent="0.4">
      <c r="B2835" s="248"/>
      <c r="C2835" s="243"/>
    </row>
    <row r="2836" spans="2:3" x14ac:dyDescent="0.4">
      <c r="B2836" s="248"/>
      <c r="C2836" s="243"/>
    </row>
    <row r="2837" spans="2:3" x14ac:dyDescent="0.4">
      <c r="B2837" s="248"/>
      <c r="C2837" s="243"/>
    </row>
    <row r="2838" spans="2:3" x14ac:dyDescent="0.4">
      <c r="B2838" s="248"/>
      <c r="C2838" s="243"/>
    </row>
    <row r="2839" spans="2:3" x14ac:dyDescent="0.4">
      <c r="B2839" s="248"/>
      <c r="C2839" s="243"/>
    </row>
    <row r="2840" spans="2:3" x14ac:dyDescent="0.4">
      <c r="B2840" s="248"/>
      <c r="C2840" s="243"/>
    </row>
    <row r="2841" spans="2:3" x14ac:dyDescent="0.4">
      <c r="B2841" s="248"/>
      <c r="C2841" s="243"/>
    </row>
    <row r="2842" spans="2:3" x14ac:dyDescent="0.4">
      <c r="B2842" s="248"/>
      <c r="C2842" s="243"/>
    </row>
    <row r="2843" spans="2:3" x14ac:dyDescent="0.4">
      <c r="B2843" s="248"/>
      <c r="C2843" s="243"/>
    </row>
    <row r="2844" spans="2:3" x14ac:dyDescent="0.4">
      <c r="B2844" s="248"/>
      <c r="C2844" s="243"/>
    </row>
    <row r="2845" spans="2:3" x14ac:dyDescent="0.4">
      <c r="B2845" s="248"/>
      <c r="C2845" s="243"/>
    </row>
    <row r="2846" spans="2:3" x14ac:dyDescent="0.4">
      <c r="B2846" s="248"/>
      <c r="C2846" s="243"/>
    </row>
    <row r="2847" spans="2:3" x14ac:dyDescent="0.4">
      <c r="B2847" s="248"/>
      <c r="C2847" s="243"/>
    </row>
    <row r="2848" spans="2:3" x14ac:dyDescent="0.4">
      <c r="B2848" s="248"/>
      <c r="C2848" s="243"/>
    </row>
    <row r="2849" spans="2:3" x14ac:dyDescent="0.4">
      <c r="B2849" s="248"/>
      <c r="C2849" s="243"/>
    </row>
    <row r="2850" spans="2:3" x14ac:dyDescent="0.4">
      <c r="B2850" s="248"/>
      <c r="C2850" s="243"/>
    </row>
    <row r="2851" spans="2:3" x14ac:dyDescent="0.4">
      <c r="B2851" s="248"/>
      <c r="C2851" s="243"/>
    </row>
    <row r="2852" spans="2:3" x14ac:dyDescent="0.4">
      <c r="B2852" s="248"/>
      <c r="C2852" s="243"/>
    </row>
    <row r="2853" spans="2:3" x14ac:dyDescent="0.4">
      <c r="B2853" s="248"/>
      <c r="C2853" s="243"/>
    </row>
    <row r="2854" spans="2:3" x14ac:dyDescent="0.4">
      <c r="B2854" s="248"/>
      <c r="C2854" s="243"/>
    </row>
    <row r="2855" spans="2:3" x14ac:dyDescent="0.4">
      <c r="B2855" s="248"/>
      <c r="C2855" s="243"/>
    </row>
    <row r="2856" spans="2:3" x14ac:dyDescent="0.4">
      <c r="B2856" s="248"/>
      <c r="C2856" s="243"/>
    </row>
    <row r="2857" spans="2:3" x14ac:dyDescent="0.4">
      <c r="B2857" s="248"/>
      <c r="C2857" s="243"/>
    </row>
    <row r="2858" spans="2:3" x14ac:dyDescent="0.4">
      <c r="B2858" s="248"/>
      <c r="C2858" s="243"/>
    </row>
    <row r="2859" spans="2:3" x14ac:dyDescent="0.4">
      <c r="B2859" s="248"/>
      <c r="C2859" s="243"/>
    </row>
    <row r="2860" spans="2:3" x14ac:dyDescent="0.4">
      <c r="B2860" s="248"/>
      <c r="C2860" s="243"/>
    </row>
    <row r="2861" spans="2:3" x14ac:dyDescent="0.4">
      <c r="B2861" s="248"/>
      <c r="C2861" s="243"/>
    </row>
    <row r="2862" spans="2:3" x14ac:dyDescent="0.4">
      <c r="B2862" s="248"/>
      <c r="C2862" s="243"/>
    </row>
    <row r="2863" spans="2:3" x14ac:dyDescent="0.4">
      <c r="B2863" s="248"/>
      <c r="C2863" s="243"/>
    </row>
    <row r="2864" spans="2:3" x14ac:dyDescent="0.4">
      <c r="B2864" s="248"/>
      <c r="C2864" s="243"/>
    </row>
    <row r="2865" spans="2:3" x14ac:dyDescent="0.4">
      <c r="B2865" s="248"/>
      <c r="C2865" s="243"/>
    </row>
    <row r="2866" spans="2:3" x14ac:dyDescent="0.4">
      <c r="B2866" s="248"/>
      <c r="C2866" s="243"/>
    </row>
    <row r="2867" spans="2:3" x14ac:dyDescent="0.4">
      <c r="B2867" s="248"/>
      <c r="C2867" s="243"/>
    </row>
    <row r="2868" spans="2:3" x14ac:dyDescent="0.4">
      <c r="B2868" s="248"/>
      <c r="C2868" s="243"/>
    </row>
    <row r="2869" spans="2:3" x14ac:dyDescent="0.4">
      <c r="B2869" s="248"/>
      <c r="C2869" s="243"/>
    </row>
    <row r="2870" spans="2:3" x14ac:dyDescent="0.4">
      <c r="B2870" s="248"/>
      <c r="C2870" s="243"/>
    </row>
    <row r="2871" spans="2:3" x14ac:dyDescent="0.4">
      <c r="B2871" s="248"/>
      <c r="C2871" s="243"/>
    </row>
    <row r="2872" spans="2:3" x14ac:dyDescent="0.4">
      <c r="B2872" s="248"/>
      <c r="C2872" s="243"/>
    </row>
    <row r="2873" spans="2:3" x14ac:dyDescent="0.4">
      <c r="B2873" s="248"/>
      <c r="C2873" s="243"/>
    </row>
    <row r="2874" spans="2:3" x14ac:dyDescent="0.4">
      <c r="B2874" s="248"/>
      <c r="C2874" s="243"/>
    </row>
    <row r="2875" spans="2:3" x14ac:dyDescent="0.4">
      <c r="B2875" s="248"/>
      <c r="C2875" s="243"/>
    </row>
    <row r="2876" spans="2:3" x14ac:dyDescent="0.4">
      <c r="B2876" s="248"/>
      <c r="C2876" s="243"/>
    </row>
    <row r="2877" spans="2:3" x14ac:dyDescent="0.4">
      <c r="B2877" s="248"/>
      <c r="C2877" s="243"/>
    </row>
    <row r="2878" spans="2:3" x14ac:dyDescent="0.4">
      <c r="B2878" s="248"/>
      <c r="C2878" s="243"/>
    </row>
    <row r="2879" spans="2:3" x14ac:dyDescent="0.4">
      <c r="B2879" s="248"/>
      <c r="C2879" s="243"/>
    </row>
    <row r="2880" spans="2:3" x14ac:dyDescent="0.4">
      <c r="B2880" s="248"/>
      <c r="C2880" s="243"/>
    </row>
    <row r="2881" spans="2:3" x14ac:dyDescent="0.4">
      <c r="B2881" s="248"/>
      <c r="C2881" s="243"/>
    </row>
    <row r="2882" spans="2:3" x14ac:dyDescent="0.4">
      <c r="B2882" s="248"/>
      <c r="C2882" s="243"/>
    </row>
    <row r="2883" spans="2:3" x14ac:dyDescent="0.4">
      <c r="B2883" s="248"/>
      <c r="C2883" s="243"/>
    </row>
    <row r="2884" spans="2:3" x14ac:dyDescent="0.4">
      <c r="B2884" s="248"/>
      <c r="C2884" s="243"/>
    </row>
    <row r="2885" spans="2:3" x14ac:dyDescent="0.4">
      <c r="B2885" s="248"/>
      <c r="C2885" s="243"/>
    </row>
    <row r="2886" spans="2:3" x14ac:dyDescent="0.4">
      <c r="B2886" s="248"/>
      <c r="C2886" s="243"/>
    </row>
    <row r="2887" spans="2:3" x14ac:dyDescent="0.4">
      <c r="B2887" s="248"/>
      <c r="C2887" s="243"/>
    </row>
    <row r="2888" spans="2:3" x14ac:dyDescent="0.4">
      <c r="B2888" s="248"/>
      <c r="C2888" s="243"/>
    </row>
    <row r="2889" spans="2:3" x14ac:dyDescent="0.4">
      <c r="B2889" s="248"/>
      <c r="C2889" s="243"/>
    </row>
    <row r="2890" spans="2:3" x14ac:dyDescent="0.4">
      <c r="B2890" s="248"/>
      <c r="C2890" s="243"/>
    </row>
    <row r="2891" spans="2:3" x14ac:dyDescent="0.4">
      <c r="B2891" s="248"/>
      <c r="C2891" s="243"/>
    </row>
    <row r="2892" spans="2:3" x14ac:dyDescent="0.4">
      <c r="B2892" s="248"/>
      <c r="C2892" s="243"/>
    </row>
    <row r="2893" spans="2:3" x14ac:dyDescent="0.4">
      <c r="B2893" s="248"/>
      <c r="C2893" s="243"/>
    </row>
    <row r="2894" spans="2:3" x14ac:dyDescent="0.4">
      <c r="B2894" s="248"/>
      <c r="C2894" s="243"/>
    </row>
    <row r="2895" spans="2:3" x14ac:dyDescent="0.4">
      <c r="B2895" s="248"/>
      <c r="C2895" s="243"/>
    </row>
    <row r="2896" spans="2:3" x14ac:dyDescent="0.4">
      <c r="B2896" s="248"/>
      <c r="C2896" s="243"/>
    </row>
    <row r="2897" spans="2:3" x14ac:dyDescent="0.4">
      <c r="B2897" s="248"/>
      <c r="C2897" s="243"/>
    </row>
    <row r="2898" spans="2:3" x14ac:dyDescent="0.4">
      <c r="B2898" s="248"/>
      <c r="C2898" s="243"/>
    </row>
    <row r="2899" spans="2:3" x14ac:dyDescent="0.4">
      <c r="B2899" s="248"/>
      <c r="C2899" s="243"/>
    </row>
    <row r="2900" spans="2:3" x14ac:dyDescent="0.4">
      <c r="B2900" s="248"/>
      <c r="C2900" s="243"/>
    </row>
    <row r="2901" spans="2:3" x14ac:dyDescent="0.4">
      <c r="B2901" s="248"/>
      <c r="C2901" s="243"/>
    </row>
    <row r="2902" spans="2:3" x14ac:dyDescent="0.4">
      <c r="B2902" s="248"/>
      <c r="C2902" s="243"/>
    </row>
    <row r="2903" spans="2:3" x14ac:dyDescent="0.4">
      <c r="B2903" s="248"/>
      <c r="C2903" s="243"/>
    </row>
    <row r="2904" spans="2:3" x14ac:dyDescent="0.4">
      <c r="B2904" s="248"/>
      <c r="C2904" s="243"/>
    </row>
    <row r="2905" spans="2:3" x14ac:dyDescent="0.4">
      <c r="B2905" s="248"/>
      <c r="C2905" s="243"/>
    </row>
    <row r="2906" spans="2:3" x14ac:dyDescent="0.4">
      <c r="B2906" s="248"/>
      <c r="C2906" s="243"/>
    </row>
    <row r="2907" spans="2:3" x14ac:dyDescent="0.4">
      <c r="B2907" s="248"/>
      <c r="C2907" s="243"/>
    </row>
    <row r="2908" spans="2:3" x14ac:dyDescent="0.4">
      <c r="B2908" s="248"/>
      <c r="C2908" s="243"/>
    </row>
    <row r="2909" spans="2:3" x14ac:dyDescent="0.4">
      <c r="B2909" s="248"/>
      <c r="C2909" s="243"/>
    </row>
    <row r="2910" spans="2:3" x14ac:dyDescent="0.4">
      <c r="B2910" s="248"/>
      <c r="C2910" s="243"/>
    </row>
    <row r="2911" spans="2:3" x14ac:dyDescent="0.4">
      <c r="B2911" s="248"/>
      <c r="C2911" s="243"/>
    </row>
    <row r="2912" spans="2:3" x14ac:dyDescent="0.4">
      <c r="B2912" s="248"/>
      <c r="C2912" s="243"/>
    </row>
    <row r="2913" spans="2:3" x14ac:dyDescent="0.4">
      <c r="B2913" s="248"/>
      <c r="C2913" s="243"/>
    </row>
    <row r="2914" spans="2:3" x14ac:dyDescent="0.4">
      <c r="B2914" s="248"/>
      <c r="C2914" s="243"/>
    </row>
    <row r="2915" spans="2:3" x14ac:dyDescent="0.4">
      <c r="B2915" s="248"/>
      <c r="C2915" s="243"/>
    </row>
    <row r="2916" spans="2:3" x14ac:dyDescent="0.4">
      <c r="B2916" s="248"/>
      <c r="C2916" s="243"/>
    </row>
    <row r="2917" spans="2:3" x14ac:dyDescent="0.4">
      <c r="B2917" s="248"/>
      <c r="C2917" s="243"/>
    </row>
    <row r="2918" spans="2:3" x14ac:dyDescent="0.4">
      <c r="B2918" s="248"/>
      <c r="C2918" s="243"/>
    </row>
    <row r="2919" spans="2:3" x14ac:dyDescent="0.4">
      <c r="B2919" s="248"/>
      <c r="C2919" s="243"/>
    </row>
    <row r="2920" spans="2:3" x14ac:dyDescent="0.4">
      <c r="B2920" s="248"/>
      <c r="C2920" s="243"/>
    </row>
    <row r="2921" spans="2:3" x14ac:dyDescent="0.4">
      <c r="B2921" s="248"/>
      <c r="C2921" s="243"/>
    </row>
    <row r="2922" spans="2:3" x14ac:dyDescent="0.4">
      <c r="B2922" s="248"/>
      <c r="C2922" s="243"/>
    </row>
    <row r="2923" spans="2:3" x14ac:dyDescent="0.4">
      <c r="B2923" s="248"/>
      <c r="C2923" s="243"/>
    </row>
    <row r="2924" spans="2:3" x14ac:dyDescent="0.4">
      <c r="B2924" s="248"/>
      <c r="C2924" s="243"/>
    </row>
    <row r="2925" spans="2:3" x14ac:dyDescent="0.4">
      <c r="B2925" s="248"/>
      <c r="C2925" s="243"/>
    </row>
    <row r="2926" spans="2:3" x14ac:dyDescent="0.4">
      <c r="B2926" s="248"/>
      <c r="C2926" s="243"/>
    </row>
    <row r="2927" spans="2:3" x14ac:dyDescent="0.4">
      <c r="B2927" s="248"/>
      <c r="C2927" s="243"/>
    </row>
    <row r="2928" spans="2:3" x14ac:dyDescent="0.4">
      <c r="B2928" s="248"/>
      <c r="C2928" s="243"/>
    </row>
    <row r="2929" spans="2:3" x14ac:dyDescent="0.4">
      <c r="B2929" s="248"/>
      <c r="C2929" s="243"/>
    </row>
    <row r="2930" spans="2:3" x14ac:dyDescent="0.4">
      <c r="B2930" s="248"/>
      <c r="C2930" s="243"/>
    </row>
    <row r="2931" spans="2:3" x14ac:dyDescent="0.4">
      <c r="B2931" s="248"/>
      <c r="C2931" s="243"/>
    </row>
    <row r="2932" spans="2:3" x14ac:dyDescent="0.4">
      <c r="B2932" s="248"/>
      <c r="C2932" s="243"/>
    </row>
    <row r="2933" spans="2:3" x14ac:dyDescent="0.4">
      <c r="B2933" s="248"/>
      <c r="C2933" s="243"/>
    </row>
    <row r="2934" spans="2:3" x14ac:dyDescent="0.4">
      <c r="B2934" s="248"/>
      <c r="C2934" s="243"/>
    </row>
    <row r="2935" spans="2:3" x14ac:dyDescent="0.4">
      <c r="B2935" s="248"/>
      <c r="C2935" s="243"/>
    </row>
    <row r="2936" spans="2:3" x14ac:dyDescent="0.4">
      <c r="B2936" s="248"/>
      <c r="C2936" s="243"/>
    </row>
    <row r="2937" spans="2:3" x14ac:dyDescent="0.4">
      <c r="B2937" s="248"/>
      <c r="C2937" s="243"/>
    </row>
    <row r="2938" spans="2:3" x14ac:dyDescent="0.4">
      <c r="B2938" s="248"/>
      <c r="C2938" s="243"/>
    </row>
    <row r="2939" spans="2:3" x14ac:dyDescent="0.4">
      <c r="B2939" s="248"/>
      <c r="C2939" s="243"/>
    </row>
    <row r="2940" spans="2:3" x14ac:dyDescent="0.4">
      <c r="B2940" s="248"/>
      <c r="C2940" s="243"/>
    </row>
    <row r="2941" spans="2:3" x14ac:dyDescent="0.4">
      <c r="B2941" s="248"/>
      <c r="C2941" s="243"/>
    </row>
    <row r="2942" spans="2:3" x14ac:dyDescent="0.4">
      <c r="B2942" s="248"/>
      <c r="C2942" s="243"/>
    </row>
    <row r="2943" spans="2:3" x14ac:dyDescent="0.4">
      <c r="B2943" s="248"/>
      <c r="C2943" s="243"/>
    </row>
    <row r="2944" spans="2:3" x14ac:dyDescent="0.4">
      <c r="B2944" s="248"/>
      <c r="C2944" s="243"/>
    </row>
    <row r="2945" spans="2:3" x14ac:dyDescent="0.4">
      <c r="B2945" s="248"/>
      <c r="C2945" s="243"/>
    </row>
    <row r="2946" spans="2:3" x14ac:dyDescent="0.4">
      <c r="B2946" s="248"/>
      <c r="C2946" s="243"/>
    </row>
    <row r="2947" spans="2:3" x14ac:dyDescent="0.4">
      <c r="B2947" s="248"/>
      <c r="C2947" s="243"/>
    </row>
    <row r="2948" spans="2:3" x14ac:dyDescent="0.4">
      <c r="B2948" s="248"/>
      <c r="C2948" s="243"/>
    </row>
    <row r="2949" spans="2:3" x14ac:dyDescent="0.4">
      <c r="B2949" s="248"/>
      <c r="C2949" s="243"/>
    </row>
    <row r="2950" spans="2:3" x14ac:dyDescent="0.4">
      <c r="B2950" s="248"/>
      <c r="C2950" s="243"/>
    </row>
    <row r="2951" spans="2:3" x14ac:dyDescent="0.4">
      <c r="B2951" s="248"/>
      <c r="C2951" s="243"/>
    </row>
    <row r="2952" spans="2:3" x14ac:dyDescent="0.4">
      <c r="B2952" s="248"/>
      <c r="C2952" s="243"/>
    </row>
    <row r="2953" spans="2:3" x14ac:dyDescent="0.4">
      <c r="B2953" s="248"/>
      <c r="C2953" s="243"/>
    </row>
    <row r="2954" spans="2:3" x14ac:dyDescent="0.4">
      <c r="B2954" s="248"/>
      <c r="C2954" s="243"/>
    </row>
    <row r="2955" spans="2:3" x14ac:dyDescent="0.4">
      <c r="B2955" s="248"/>
      <c r="C2955" s="243"/>
    </row>
    <row r="2956" spans="2:3" x14ac:dyDescent="0.4">
      <c r="B2956" s="248"/>
      <c r="C2956" s="243"/>
    </row>
    <row r="2957" spans="2:3" x14ac:dyDescent="0.4">
      <c r="B2957" s="248"/>
      <c r="C2957" s="243"/>
    </row>
    <row r="2958" spans="2:3" x14ac:dyDescent="0.4">
      <c r="B2958" s="248"/>
      <c r="C2958" s="243"/>
    </row>
    <row r="2959" spans="2:3" x14ac:dyDescent="0.4">
      <c r="B2959" s="248"/>
      <c r="C2959" s="243"/>
    </row>
    <row r="2960" spans="2:3" x14ac:dyDescent="0.4">
      <c r="B2960" s="248"/>
      <c r="C2960" s="243"/>
    </row>
    <row r="2961" spans="2:3" x14ac:dyDescent="0.4">
      <c r="B2961" s="248"/>
      <c r="C2961" s="243"/>
    </row>
    <row r="2962" spans="2:3" x14ac:dyDescent="0.4">
      <c r="B2962" s="248"/>
      <c r="C2962" s="243"/>
    </row>
    <row r="2963" spans="2:3" x14ac:dyDescent="0.4">
      <c r="B2963" s="248"/>
      <c r="C2963" s="243"/>
    </row>
    <row r="2964" spans="2:3" x14ac:dyDescent="0.4">
      <c r="B2964" s="248"/>
      <c r="C2964" s="243"/>
    </row>
    <row r="2965" spans="2:3" x14ac:dyDescent="0.4">
      <c r="B2965" s="248"/>
      <c r="C2965" s="243"/>
    </row>
    <row r="2966" spans="2:3" x14ac:dyDescent="0.4">
      <c r="B2966" s="248"/>
      <c r="C2966" s="243"/>
    </row>
    <row r="2967" spans="2:3" x14ac:dyDescent="0.4">
      <c r="B2967" s="248"/>
      <c r="C2967" s="243"/>
    </row>
    <row r="2968" spans="2:3" x14ac:dyDescent="0.4">
      <c r="B2968" s="248"/>
      <c r="C2968" s="243"/>
    </row>
    <row r="2969" spans="2:3" x14ac:dyDescent="0.4">
      <c r="B2969" s="248"/>
      <c r="C2969" s="243"/>
    </row>
    <row r="2970" spans="2:3" x14ac:dyDescent="0.4">
      <c r="B2970" s="248"/>
      <c r="C2970" s="243"/>
    </row>
    <row r="2971" spans="2:3" x14ac:dyDescent="0.4">
      <c r="B2971" s="248"/>
      <c r="C2971" s="243"/>
    </row>
    <row r="2972" spans="2:3" x14ac:dyDescent="0.4">
      <c r="B2972" s="248"/>
      <c r="C2972" s="243"/>
    </row>
    <row r="2973" spans="2:3" x14ac:dyDescent="0.4">
      <c r="B2973" s="248"/>
      <c r="C2973" s="243"/>
    </row>
    <row r="2974" spans="2:3" x14ac:dyDescent="0.4">
      <c r="B2974" s="248"/>
      <c r="C2974" s="243"/>
    </row>
    <row r="2975" spans="2:3" x14ac:dyDescent="0.4">
      <c r="B2975" s="248"/>
      <c r="C2975" s="243"/>
    </row>
    <row r="2976" spans="2:3" x14ac:dyDescent="0.4">
      <c r="B2976" s="248"/>
      <c r="C2976" s="243"/>
    </row>
    <row r="2977" spans="2:3" x14ac:dyDescent="0.4">
      <c r="B2977" s="248"/>
      <c r="C2977" s="243"/>
    </row>
    <row r="2978" spans="2:3" x14ac:dyDescent="0.4">
      <c r="B2978" s="248"/>
      <c r="C2978" s="243"/>
    </row>
    <row r="2979" spans="2:3" x14ac:dyDescent="0.4">
      <c r="B2979" s="248"/>
      <c r="C2979" s="243"/>
    </row>
    <row r="2980" spans="2:3" x14ac:dyDescent="0.4">
      <c r="B2980" s="248"/>
      <c r="C2980" s="243"/>
    </row>
    <row r="2981" spans="2:3" x14ac:dyDescent="0.4">
      <c r="B2981" s="248"/>
      <c r="C2981" s="243"/>
    </row>
    <row r="2982" spans="2:3" x14ac:dyDescent="0.4">
      <c r="B2982" s="248"/>
      <c r="C2982" s="243"/>
    </row>
    <row r="2983" spans="2:3" x14ac:dyDescent="0.4">
      <c r="B2983" s="248"/>
      <c r="C2983" s="243"/>
    </row>
    <row r="2984" spans="2:3" x14ac:dyDescent="0.4">
      <c r="B2984" s="248"/>
      <c r="C2984" s="243"/>
    </row>
    <row r="2985" spans="2:3" x14ac:dyDescent="0.4">
      <c r="B2985" s="248"/>
      <c r="C2985" s="243"/>
    </row>
    <row r="2986" spans="2:3" x14ac:dyDescent="0.4">
      <c r="B2986" s="248"/>
      <c r="C2986" s="243"/>
    </row>
    <row r="2987" spans="2:3" x14ac:dyDescent="0.4">
      <c r="B2987" s="248"/>
      <c r="C2987" s="243"/>
    </row>
    <row r="2988" spans="2:3" x14ac:dyDescent="0.4">
      <c r="B2988" s="248"/>
      <c r="C2988" s="243"/>
    </row>
    <row r="2989" spans="2:3" x14ac:dyDescent="0.4">
      <c r="B2989" s="248"/>
      <c r="C2989" s="243"/>
    </row>
    <row r="2990" spans="2:3" x14ac:dyDescent="0.4">
      <c r="B2990" s="248"/>
      <c r="C2990" s="243"/>
    </row>
    <row r="2991" spans="2:3" x14ac:dyDescent="0.4">
      <c r="B2991" s="248"/>
      <c r="C2991" s="243"/>
    </row>
    <row r="2992" spans="2:3" x14ac:dyDescent="0.4">
      <c r="B2992" s="248"/>
      <c r="C2992" s="243"/>
    </row>
    <row r="2993" spans="2:3" x14ac:dyDescent="0.4">
      <c r="B2993" s="248"/>
      <c r="C2993" s="243"/>
    </row>
    <row r="2994" spans="2:3" x14ac:dyDescent="0.4">
      <c r="B2994" s="248"/>
      <c r="C2994" s="243"/>
    </row>
    <row r="2995" spans="2:3" x14ac:dyDescent="0.4">
      <c r="B2995" s="248"/>
      <c r="C2995" s="243"/>
    </row>
    <row r="2996" spans="2:3" x14ac:dyDescent="0.4">
      <c r="B2996" s="248"/>
      <c r="C2996" s="243"/>
    </row>
    <row r="2997" spans="2:3" x14ac:dyDescent="0.4">
      <c r="B2997" s="248"/>
      <c r="C2997" s="243"/>
    </row>
    <row r="2998" spans="2:3" x14ac:dyDescent="0.4">
      <c r="B2998" s="248"/>
      <c r="C2998" s="243"/>
    </row>
    <row r="2999" spans="2:3" x14ac:dyDescent="0.4">
      <c r="B2999" s="248"/>
      <c r="C2999" s="243"/>
    </row>
    <row r="3000" spans="2:3" x14ac:dyDescent="0.4">
      <c r="B3000" s="248"/>
      <c r="C3000" s="243"/>
    </row>
    <row r="3001" spans="2:3" x14ac:dyDescent="0.4">
      <c r="B3001" s="248"/>
      <c r="C3001" s="243"/>
    </row>
    <row r="3002" spans="2:3" x14ac:dyDescent="0.4">
      <c r="B3002" s="248"/>
      <c r="C3002" s="243"/>
    </row>
    <row r="3003" spans="2:3" x14ac:dyDescent="0.4">
      <c r="B3003" s="248"/>
      <c r="C3003" s="243"/>
    </row>
    <row r="3004" spans="2:3" x14ac:dyDescent="0.4">
      <c r="B3004" s="248"/>
      <c r="C3004" s="243"/>
    </row>
    <row r="3005" spans="2:3" x14ac:dyDescent="0.4">
      <c r="B3005" s="248"/>
      <c r="C3005" s="243"/>
    </row>
    <row r="3006" spans="2:3" x14ac:dyDescent="0.4">
      <c r="B3006" s="248"/>
      <c r="C3006" s="243"/>
    </row>
    <row r="3007" spans="2:3" x14ac:dyDescent="0.4">
      <c r="B3007" s="248"/>
      <c r="C3007" s="243"/>
    </row>
    <row r="3008" spans="2:3" x14ac:dyDescent="0.4">
      <c r="B3008" s="248"/>
      <c r="C3008" s="243"/>
    </row>
    <row r="3009" spans="2:3" x14ac:dyDescent="0.4">
      <c r="B3009" s="248"/>
      <c r="C3009" s="243"/>
    </row>
    <row r="3010" spans="2:3" x14ac:dyDescent="0.4">
      <c r="B3010" s="248"/>
      <c r="C3010" s="243"/>
    </row>
    <row r="3011" spans="2:3" x14ac:dyDescent="0.4">
      <c r="B3011" s="248"/>
      <c r="C3011" s="243"/>
    </row>
    <row r="3012" spans="2:3" x14ac:dyDescent="0.4">
      <c r="B3012" s="248"/>
      <c r="C3012" s="243"/>
    </row>
    <row r="3013" spans="2:3" x14ac:dyDescent="0.4">
      <c r="B3013" s="248"/>
      <c r="C3013" s="243"/>
    </row>
    <row r="3014" spans="2:3" x14ac:dyDescent="0.4">
      <c r="B3014" s="248"/>
      <c r="C3014" s="243"/>
    </row>
    <row r="3015" spans="2:3" x14ac:dyDescent="0.4">
      <c r="B3015" s="248"/>
      <c r="C3015" s="243"/>
    </row>
    <row r="3016" spans="2:3" x14ac:dyDescent="0.4">
      <c r="B3016" s="248"/>
      <c r="C3016" s="243"/>
    </row>
    <row r="3017" spans="2:3" x14ac:dyDescent="0.4">
      <c r="B3017" s="248"/>
      <c r="C3017" s="243"/>
    </row>
    <row r="3018" spans="2:3" x14ac:dyDescent="0.4">
      <c r="B3018" s="248"/>
      <c r="C3018" s="243"/>
    </row>
    <row r="3019" spans="2:3" x14ac:dyDescent="0.4">
      <c r="B3019" s="248"/>
      <c r="C3019" s="243"/>
    </row>
    <row r="3020" spans="2:3" x14ac:dyDescent="0.4">
      <c r="B3020" s="248"/>
      <c r="C3020" s="243"/>
    </row>
    <row r="3021" spans="2:3" x14ac:dyDescent="0.4">
      <c r="B3021" s="248"/>
      <c r="C3021" s="243"/>
    </row>
    <row r="3022" spans="2:3" x14ac:dyDescent="0.4">
      <c r="B3022" s="248"/>
      <c r="C3022" s="243"/>
    </row>
    <row r="3023" spans="2:3" x14ac:dyDescent="0.4">
      <c r="B3023" s="248"/>
      <c r="C3023" s="243"/>
    </row>
    <row r="3024" spans="2:3" x14ac:dyDescent="0.4">
      <c r="B3024" s="248"/>
      <c r="C3024" s="243"/>
    </row>
    <row r="3025" spans="2:3" x14ac:dyDescent="0.4">
      <c r="B3025" s="248"/>
      <c r="C3025" s="243"/>
    </row>
    <row r="3026" spans="2:3" x14ac:dyDescent="0.4">
      <c r="B3026" s="248"/>
      <c r="C3026" s="243"/>
    </row>
    <row r="3027" spans="2:3" x14ac:dyDescent="0.4">
      <c r="B3027" s="248"/>
      <c r="C3027" s="243"/>
    </row>
    <row r="3028" spans="2:3" x14ac:dyDescent="0.4">
      <c r="B3028" s="248"/>
      <c r="C3028" s="243"/>
    </row>
    <row r="3029" spans="2:3" x14ac:dyDescent="0.4">
      <c r="B3029" s="248"/>
      <c r="C3029" s="243"/>
    </row>
    <row r="3030" spans="2:3" x14ac:dyDescent="0.4">
      <c r="B3030" s="248"/>
      <c r="C3030" s="243"/>
    </row>
    <row r="3031" spans="2:3" x14ac:dyDescent="0.4">
      <c r="B3031" s="248"/>
      <c r="C3031" s="243"/>
    </row>
    <row r="3032" spans="2:3" x14ac:dyDescent="0.4">
      <c r="B3032" s="248"/>
      <c r="C3032" s="243"/>
    </row>
    <row r="3033" spans="2:3" x14ac:dyDescent="0.4">
      <c r="B3033" s="248"/>
      <c r="C3033" s="243"/>
    </row>
    <row r="3034" spans="2:3" x14ac:dyDescent="0.4">
      <c r="B3034" s="248"/>
      <c r="C3034" s="243"/>
    </row>
    <row r="3035" spans="2:3" x14ac:dyDescent="0.4">
      <c r="B3035" s="248"/>
      <c r="C3035" s="243"/>
    </row>
    <row r="3036" spans="2:3" x14ac:dyDescent="0.4">
      <c r="B3036" s="248"/>
      <c r="C3036" s="243"/>
    </row>
    <row r="3037" spans="2:3" x14ac:dyDescent="0.4">
      <c r="B3037" s="248"/>
      <c r="C3037" s="243"/>
    </row>
    <row r="3038" spans="2:3" x14ac:dyDescent="0.4">
      <c r="B3038" s="248"/>
      <c r="C3038" s="243"/>
    </row>
    <row r="3039" spans="2:3" x14ac:dyDescent="0.4">
      <c r="B3039" s="248"/>
      <c r="C3039" s="243"/>
    </row>
    <row r="3040" spans="2:3" x14ac:dyDescent="0.4">
      <c r="B3040" s="248"/>
      <c r="C3040" s="243"/>
    </row>
    <row r="3041" spans="2:3" x14ac:dyDescent="0.4">
      <c r="B3041" s="248"/>
      <c r="C3041" s="243"/>
    </row>
    <row r="3042" spans="2:3" x14ac:dyDescent="0.4">
      <c r="B3042" s="248"/>
      <c r="C3042" s="243"/>
    </row>
    <row r="3043" spans="2:3" x14ac:dyDescent="0.4">
      <c r="B3043" s="248"/>
      <c r="C3043" s="243"/>
    </row>
    <row r="3044" spans="2:3" x14ac:dyDescent="0.4">
      <c r="B3044" s="248"/>
      <c r="C3044" s="243"/>
    </row>
    <row r="3045" spans="2:3" x14ac:dyDescent="0.4">
      <c r="B3045" s="248"/>
      <c r="C3045" s="243"/>
    </row>
    <row r="3046" spans="2:3" x14ac:dyDescent="0.4">
      <c r="B3046" s="248"/>
      <c r="C3046" s="243"/>
    </row>
    <row r="3047" spans="2:3" x14ac:dyDescent="0.4">
      <c r="B3047" s="248"/>
      <c r="C3047" s="243"/>
    </row>
    <row r="3048" spans="2:3" x14ac:dyDescent="0.4">
      <c r="B3048" s="248"/>
      <c r="C3048" s="243"/>
    </row>
    <row r="3049" spans="2:3" x14ac:dyDescent="0.4">
      <c r="B3049" s="248"/>
      <c r="C3049" s="243"/>
    </row>
    <row r="3050" spans="2:3" x14ac:dyDescent="0.4">
      <c r="B3050" s="248"/>
      <c r="C3050" s="243"/>
    </row>
    <row r="3051" spans="2:3" x14ac:dyDescent="0.4">
      <c r="B3051" s="248"/>
      <c r="C3051" s="243"/>
    </row>
    <row r="3052" spans="2:3" x14ac:dyDescent="0.4">
      <c r="B3052" s="248"/>
      <c r="C3052" s="243"/>
    </row>
    <row r="3053" spans="2:3" x14ac:dyDescent="0.4">
      <c r="B3053" s="248"/>
      <c r="C3053" s="243"/>
    </row>
    <row r="3054" spans="2:3" x14ac:dyDescent="0.4">
      <c r="B3054" s="248"/>
      <c r="C3054" s="243"/>
    </row>
    <row r="3055" spans="2:3" x14ac:dyDescent="0.4">
      <c r="B3055" s="248"/>
      <c r="C3055" s="243"/>
    </row>
    <row r="3056" spans="2:3" x14ac:dyDescent="0.4">
      <c r="B3056" s="248"/>
      <c r="C3056" s="243"/>
    </row>
    <row r="3057" spans="2:3" x14ac:dyDescent="0.4">
      <c r="B3057" s="248"/>
      <c r="C3057" s="243"/>
    </row>
    <row r="3058" spans="2:3" x14ac:dyDescent="0.4">
      <c r="B3058" s="248"/>
      <c r="C3058" s="243"/>
    </row>
    <row r="3059" spans="2:3" x14ac:dyDescent="0.4">
      <c r="B3059" s="248"/>
      <c r="C3059" s="243"/>
    </row>
    <row r="3060" spans="2:3" x14ac:dyDescent="0.4">
      <c r="B3060" s="248"/>
      <c r="C3060" s="243"/>
    </row>
    <row r="3061" spans="2:3" x14ac:dyDescent="0.4">
      <c r="B3061" s="248"/>
      <c r="C3061" s="243"/>
    </row>
    <row r="3062" spans="2:3" x14ac:dyDescent="0.4">
      <c r="B3062" s="248"/>
      <c r="C3062" s="243"/>
    </row>
    <row r="3063" spans="2:3" x14ac:dyDescent="0.4">
      <c r="B3063" s="248"/>
      <c r="C3063" s="243"/>
    </row>
    <row r="3064" spans="2:3" x14ac:dyDescent="0.4">
      <c r="B3064" s="248"/>
      <c r="C3064" s="243"/>
    </row>
    <row r="3065" spans="2:3" x14ac:dyDescent="0.4">
      <c r="B3065" s="248"/>
      <c r="C3065" s="243"/>
    </row>
    <row r="3066" spans="2:3" x14ac:dyDescent="0.4">
      <c r="B3066" s="248"/>
      <c r="C3066" s="243"/>
    </row>
    <row r="3067" spans="2:3" x14ac:dyDescent="0.4">
      <c r="B3067" s="248"/>
      <c r="C3067" s="243"/>
    </row>
    <row r="3068" spans="2:3" x14ac:dyDescent="0.4">
      <c r="B3068" s="248"/>
      <c r="C3068" s="243"/>
    </row>
    <row r="3069" spans="2:3" x14ac:dyDescent="0.4">
      <c r="B3069" s="248"/>
      <c r="C3069" s="243"/>
    </row>
    <row r="3070" spans="2:3" x14ac:dyDescent="0.4">
      <c r="B3070" s="248"/>
      <c r="C3070" s="243"/>
    </row>
    <row r="3071" spans="2:3" x14ac:dyDescent="0.4">
      <c r="B3071" s="248"/>
      <c r="C3071" s="243"/>
    </row>
    <row r="3072" spans="2:3" x14ac:dyDescent="0.4">
      <c r="B3072" s="248"/>
      <c r="C3072" s="243"/>
    </row>
    <row r="3073" spans="2:3" x14ac:dyDescent="0.4">
      <c r="B3073" s="248"/>
      <c r="C3073" s="243"/>
    </row>
    <row r="3074" spans="2:3" x14ac:dyDescent="0.4">
      <c r="B3074" s="248"/>
      <c r="C3074" s="243"/>
    </row>
    <row r="3075" spans="2:3" x14ac:dyDescent="0.4">
      <c r="B3075" s="248"/>
      <c r="C3075" s="243"/>
    </row>
    <row r="3076" spans="2:3" x14ac:dyDescent="0.4">
      <c r="B3076" s="248"/>
      <c r="C3076" s="243"/>
    </row>
    <row r="3077" spans="2:3" x14ac:dyDescent="0.4">
      <c r="B3077" s="248"/>
      <c r="C3077" s="243"/>
    </row>
    <row r="3078" spans="2:3" x14ac:dyDescent="0.4">
      <c r="B3078" s="248"/>
      <c r="C3078" s="243"/>
    </row>
    <row r="3079" spans="2:3" x14ac:dyDescent="0.4">
      <c r="B3079" s="248"/>
      <c r="C3079" s="243"/>
    </row>
    <row r="3080" spans="2:3" x14ac:dyDescent="0.4">
      <c r="B3080" s="248"/>
      <c r="C3080" s="243"/>
    </row>
    <row r="3081" spans="2:3" x14ac:dyDescent="0.4">
      <c r="B3081" s="248"/>
      <c r="C3081" s="243"/>
    </row>
    <row r="3082" spans="2:3" x14ac:dyDescent="0.4">
      <c r="B3082" s="248"/>
      <c r="C3082" s="243"/>
    </row>
    <row r="3083" spans="2:3" x14ac:dyDescent="0.4">
      <c r="B3083" s="248"/>
      <c r="C3083" s="243"/>
    </row>
    <row r="3084" spans="2:3" x14ac:dyDescent="0.4">
      <c r="B3084" s="248"/>
      <c r="C3084" s="243"/>
    </row>
    <row r="3085" spans="2:3" x14ac:dyDescent="0.4">
      <c r="B3085" s="248"/>
      <c r="C3085" s="243"/>
    </row>
    <row r="3086" spans="2:3" x14ac:dyDescent="0.4">
      <c r="B3086" s="248"/>
      <c r="C3086" s="243"/>
    </row>
    <row r="3087" spans="2:3" x14ac:dyDescent="0.4">
      <c r="B3087" s="248"/>
      <c r="C3087" s="243"/>
    </row>
    <row r="3088" spans="2:3" x14ac:dyDescent="0.4">
      <c r="B3088" s="248"/>
      <c r="C3088" s="243"/>
    </row>
    <row r="3089" spans="2:3" x14ac:dyDescent="0.4">
      <c r="B3089" s="248"/>
      <c r="C3089" s="243"/>
    </row>
    <row r="3090" spans="2:3" x14ac:dyDescent="0.4">
      <c r="B3090" s="248"/>
      <c r="C3090" s="243"/>
    </row>
    <row r="3091" spans="2:3" x14ac:dyDescent="0.4">
      <c r="B3091" s="248"/>
      <c r="C3091" s="243"/>
    </row>
    <row r="3092" spans="2:3" x14ac:dyDescent="0.4">
      <c r="B3092" s="248"/>
      <c r="C3092" s="243"/>
    </row>
    <row r="3093" spans="2:3" x14ac:dyDescent="0.4">
      <c r="B3093" s="248"/>
      <c r="C3093" s="243"/>
    </row>
    <row r="3094" spans="2:3" x14ac:dyDescent="0.4">
      <c r="B3094" s="248"/>
      <c r="C3094" s="243"/>
    </row>
    <row r="3095" spans="2:3" x14ac:dyDescent="0.4">
      <c r="B3095" s="248"/>
      <c r="C3095" s="243"/>
    </row>
    <row r="3096" spans="2:3" x14ac:dyDescent="0.4">
      <c r="B3096" s="248"/>
      <c r="C3096" s="243"/>
    </row>
    <row r="3097" spans="2:3" x14ac:dyDescent="0.4">
      <c r="B3097" s="248"/>
      <c r="C3097" s="243"/>
    </row>
    <row r="3098" spans="2:3" x14ac:dyDescent="0.4">
      <c r="B3098" s="248"/>
      <c r="C3098" s="243"/>
    </row>
    <row r="3099" spans="2:3" x14ac:dyDescent="0.4">
      <c r="B3099" s="248"/>
      <c r="C3099" s="243"/>
    </row>
    <row r="3100" spans="2:3" x14ac:dyDescent="0.4">
      <c r="B3100" s="248"/>
      <c r="C3100" s="243"/>
    </row>
    <row r="3101" spans="2:3" x14ac:dyDescent="0.4">
      <c r="B3101" s="248"/>
      <c r="C3101" s="243"/>
    </row>
    <row r="3102" spans="2:3" x14ac:dyDescent="0.4">
      <c r="B3102" s="248"/>
      <c r="C3102" s="243"/>
    </row>
    <row r="3103" spans="2:3" x14ac:dyDescent="0.4">
      <c r="B3103" s="248"/>
      <c r="C3103" s="243"/>
    </row>
    <row r="3104" spans="2:3" x14ac:dyDescent="0.4">
      <c r="B3104" s="248"/>
      <c r="C3104" s="243"/>
    </row>
    <row r="3105" spans="2:3" x14ac:dyDescent="0.4">
      <c r="B3105" s="248"/>
      <c r="C3105" s="243"/>
    </row>
    <row r="3106" spans="2:3" x14ac:dyDescent="0.4">
      <c r="B3106" s="248"/>
      <c r="C3106" s="243"/>
    </row>
    <row r="3107" spans="2:3" x14ac:dyDescent="0.4">
      <c r="B3107" s="248"/>
      <c r="C3107" s="243"/>
    </row>
    <row r="3108" spans="2:3" x14ac:dyDescent="0.4">
      <c r="B3108" s="248"/>
      <c r="C3108" s="243"/>
    </row>
    <row r="3109" spans="2:3" x14ac:dyDescent="0.4">
      <c r="B3109" s="248"/>
      <c r="C3109" s="243"/>
    </row>
    <row r="3110" spans="2:3" x14ac:dyDescent="0.4">
      <c r="B3110" s="248"/>
      <c r="C3110" s="243"/>
    </row>
    <row r="3111" spans="2:3" x14ac:dyDescent="0.4">
      <c r="B3111" s="248"/>
      <c r="C3111" s="243"/>
    </row>
    <row r="3112" spans="2:3" x14ac:dyDescent="0.4">
      <c r="B3112" s="248"/>
      <c r="C3112" s="243"/>
    </row>
    <row r="3113" spans="2:3" x14ac:dyDescent="0.4">
      <c r="B3113" s="248"/>
      <c r="C3113" s="243"/>
    </row>
    <row r="3114" spans="2:3" x14ac:dyDescent="0.4">
      <c r="B3114" s="248"/>
      <c r="C3114" s="243"/>
    </row>
    <row r="3115" spans="2:3" x14ac:dyDescent="0.4">
      <c r="B3115" s="248"/>
      <c r="C3115" s="243"/>
    </row>
    <row r="3116" spans="2:3" x14ac:dyDescent="0.4">
      <c r="B3116" s="248"/>
      <c r="C3116" s="243"/>
    </row>
    <row r="3117" spans="2:3" x14ac:dyDescent="0.4">
      <c r="B3117" s="248"/>
      <c r="C3117" s="243"/>
    </row>
    <row r="3118" spans="2:3" x14ac:dyDescent="0.4">
      <c r="B3118" s="248"/>
      <c r="C3118" s="243"/>
    </row>
    <row r="3119" spans="2:3" x14ac:dyDescent="0.4">
      <c r="B3119" s="248"/>
      <c r="C3119" s="243"/>
    </row>
    <row r="3120" spans="2:3" x14ac:dyDescent="0.4">
      <c r="B3120" s="248"/>
      <c r="C3120" s="243"/>
    </row>
    <row r="3121" spans="2:3" x14ac:dyDescent="0.4">
      <c r="B3121" s="248"/>
      <c r="C3121" s="243"/>
    </row>
    <row r="3122" spans="2:3" x14ac:dyDescent="0.4">
      <c r="B3122" s="248"/>
      <c r="C3122" s="243"/>
    </row>
    <row r="3123" spans="2:3" x14ac:dyDescent="0.4">
      <c r="B3123" s="248"/>
      <c r="C3123" s="243"/>
    </row>
    <row r="3124" spans="2:3" x14ac:dyDescent="0.4">
      <c r="B3124" s="248"/>
      <c r="C3124" s="243"/>
    </row>
    <row r="3125" spans="2:3" x14ac:dyDescent="0.4">
      <c r="B3125" s="248"/>
      <c r="C3125" s="243"/>
    </row>
    <row r="3126" spans="2:3" x14ac:dyDescent="0.4">
      <c r="B3126" s="248"/>
      <c r="C3126" s="243"/>
    </row>
    <row r="3127" spans="2:3" x14ac:dyDescent="0.4">
      <c r="B3127" s="248"/>
      <c r="C3127" s="243"/>
    </row>
    <row r="3128" spans="2:3" x14ac:dyDescent="0.4">
      <c r="B3128" s="248"/>
      <c r="C3128" s="243"/>
    </row>
    <row r="3129" spans="2:3" x14ac:dyDescent="0.4">
      <c r="B3129" s="248"/>
      <c r="C3129" s="243"/>
    </row>
    <row r="3130" spans="2:3" x14ac:dyDescent="0.4">
      <c r="B3130" s="248"/>
      <c r="C3130" s="243"/>
    </row>
    <row r="3131" spans="2:3" x14ac:dyDescent="0.4">
      <c r="B3131" s="248"/>
      <c r="C3131" s="243"/>
    </row>
    <row r="3132" spans="2:3" x14ac:dyDescent="0.4">
      <c r="B3132" s="248"/>
      <c r="C3132" s="243"/>
    </row>
    <row r="3133" spans="2:3" x14ac:dyDescent="0.4">
      <c r="B3133" s="248"/>
      <c r="C3133" s="243"/>
    </row>
    <row r="3134" spans="2:3" x14ac:dyDescent="0.4">
      <c r="B3134" s="248"/>
      <c r="C3134" s="243"/>
    </row>
    <row r="3135" spans="2:3" x14ac:dyDescent="0.4">
      <c r="B3135" s="248"/>
      <c r="C3135" s="243"/>
    </row>
    <row r="3136" spans="2:3" x14ac:dyDescent="0.4">
      <c r="B3136" s="248"/>
      <c r="C3136" s="243"/>
    </row>
    <row r="3137" spans="2:3" x14ac:dyDescent="0.4">
      <c r="B3137" s="248"/>
      <c r="C3137" s="243"/>
    </row>
    <row r="3138" spans="2:3" x14ac:dyDescent="0.4">
      <c r="B3138" s="248"/>
      <c r="C3138" s="243"/>
    </row>
    <row r="3139" spans="2:3" x14ac:dyDescent="0.4">
      <c r="B3139" s="248"/>
      <c r="C3139" s="243"/>
    </row>
    <row r="3140" spans="2:3" x14ac:dyDescent="0.4">
      <c r="B3140" s="248"/>
      <c r="C3140" s="243"/>
    </row>
    <row r="3141" spans="2:3" x14ac:dyDescent="0.4">
      <c r="B3141" s="248"/>
      <c r="C3141" s="243"/>
    </row>
    <row r="3142" spans="2:3" x14ac:dyDescent="0.4">
      <c r="B3142" s="248"/>
      <c r="C3142" s="243"/>
    </row>
    <row r="3143" spans="2:3" x14ac:dyDescent="0.4">
      <c r="B3143" s="248"/>
      <c r="C3143" s="243"/>
    </row>
    <row r="3144" spans="2:3" x14ac:dyDescent="0.4">
      <c r="B3144" s="248"/>
      <c r="C3144" s="243"/>
    </row>
    <row r="3145" spans="2:3" x14ac:dyDescent="0.4">
      <c r="B3145" s="248"/>
      <c r="C3145" s="243"/>
    </row>
    <row r="3146" spans="2:3" x14ac:dyDescent="0.4">
      <c r="B3146" s="248"/>
      <c r="C3146" s="243"/>
    </row>
    <row r="3147" spans="2:3" x14ac:dyDescent="0.4">
      <c r="B3147" s="248"/>
      <c r="C3147" s="243"/>
    </row>
    <row r="3148" spans="2:3" x14ac:dyDescent="0.4">
      <c r="B3148" s="248"/>
      <c r="C3148" s="243"/>
    </row>
    <row r="3149" spans="2:3" x14ac:dyDescent="0.4">
      <c r="B3149" s="248"/>
      <c r="C3149" s="243"/>
    </row>
    <row r="3150" spans="2:3" x14ac:dyDescent="0.4">
      <c r="B3150" s="248"/>
      <c r="C3150" s="243"/>
    </row>
    <row r="3151" spans="2:3" x14ac:dyDescent="0.4">
      <c r="B3151" s="248"/>
      <c r="C3151" s="243"/>
    </row>
    <row r="3152" spans="2:3" x14ac:dyDescent="0.4">
      <c r="B3152" s="248"/>
      <c r="C3152" s="243"/>
    </row>
    <row r="3153" spans="2:3" x14ac:dyDescent="0.4">
      <c r="B3153" s="248"/>
      <c r="C3153" s="243"/>
    </row>
    <row r="3154" spans="2:3" x14ac:dyDescent="0.4">
      <c r="B3154" s="248"/>
      <c r="C3154" s="243"/>
    </row>
    <row r="3155" spans="2:3" x14ac:dyDescent="0.4">
      <c r="B3155" s="248"/>
      <c r="C3155" s="243"/>
    </row>
    <row r="3156" spans="2:3" x14ac:dyDescent="0.4">
      <c r="B3156" s="248"/>
      <c r="C3156" s="243"/>
    </row>
    <row r="3157" spans="2:3" x14ac:dyDescent="0.4">
      <c r="B3157" s="248"/>
      <c r="C3157" s="243"/>
    </row>
    <row r="3158" spans="2:3" x14ac:dyDescent="0.4">
      <c r="B3158" s="248"/>
      <c r="C3158" s="243"/>
    </row>
    <row r="3159" spans="2:3" x14ac:dyDescent="0.4">
      <c r="B3159" s="248"/>
      <c r="C3159" s="243"/>
    </row>
    <row r="3160" spans="2:3" x14ac:dyDescent="0.4">
      <c r="B3160" s="248"/>
      <c r="C3160" s="243"/>
    </row>
    <row r="3161" spans="2:3" x14ac:dyDescent="0.4">
      <c r="B3161" s="248"/>
      <c r="C3161" s="243"/>
    </row>
    <row r="3162" spans="2:3" x14ac:dyDescent="0.4">
      <c r="B3162" s="248"/>
      <c r="C3162" s="243"/>
    </row>
    <row r="3163" spans="2:3" x14ac:dyDescent="0.4">
      <c r="B3163" s="248"/>
      <c r="C3163" s="243"/>
    </row>
    <row r="3164" spans="2:3" x14ac:dyDescent="0.4">
      <c r="B3164" s="248"/>
      <c r="C3164" s="243"/>
    </row>
    <row r="3165" spans="2:3" x14ac:dyDescent="0.4">
      <c r="B3165" s="248"/>
      <c r="C3165" s="243"/>
    </row>
    <row r="3166" spans="2:3" x14ac:dyDescent="0.4">
      <c r="B3166" s="248"/>
      <c r="C3166" s="243"/>
    </row>
    <row r="3167" spans="2:3" x14ac:dyDescent="0.4">
      <c r="B3167" s="248"/>
      <c r="C3167" s="243"/>
    </row>
    <row r="3168" spans="2:3" x14ac:dyDescent="0.4">
      <c r="B3168" s="248"/>
      <c r="C3168" s="243"/>
    </row>
    <row r="3169" spans="2:3" x14ac:dyDescent="0.4">
      <c r="B3169" s="248"/>
      <c r="C3169" s="243"/>
    </row>
    <row r="3170" spans="2:3" x14ac:dyDescent="0.4">
      <c r="B3170" s="248"/>
      <c r="C3170" s="243"/>
    </row>
    <row r="3171" spans="2:3" x14ac:dyDescent="0.4">
      <c r="B3171" s="248"/>
      <c r="C3171" s="243"/>
    </row>
    <row r="3172" spans="2:3" x14ac:dyDescent="0.4">
      <c r="B3172" s="248"/>
      <c r="C3172" s="243"/>
    </row>
    <row r="3173" spans="2:3" x14ac:dyDescent="0.4">
      <c r="B3173" s="248"/>
      <c r="C3173" s="243"/>
    </row>
    <row r="3174" spans="2:3" x14ac:dyDescent="0.4">
      <c r="B3174" s="248"/>
      <c r="C3174" s="243"/>
    </row>
    <row r="3175" spans="2:3" x14ac:dyDescent="0.4">
      <c r="B3175" s="248"/>
      <c r="C3175" s="243"/>
    </row>
    <row r="3176" spans="2:3" x14ac:dyDescent="0.4">
      <c r="B3176" s="248"/>
      <c r="C3176" s="243"/>
    </row>
    <row r="3177" spans="2:3" x14ac:dyDescent="0.4">
      <c r="B3177" s="248"/>
      <c r="C3177" s="243"/>
    </row>
    <row r="3178" spans="2:3" x14ac:dyDescent="0.4">
      <c r="B3178" s="248"/>
      <c r="C3178" s="243"/>
    </row>
    <row r="3179" spans="2:3" x14ac:dyDescent="0.4">
      <c r="B3179" s="248"/>
      <c r="C3179" s="243"/>
    </row>
    <row r="3180" spans="2:3" x14ac:dyDescent="0.4">
      <c r="B3180" s="248"/>
      <c r="C3180" s="243"/>
    </row>
    <row r="3181" spans="2:3" x14ac:dyDescent="0.4">
      <c r="B3181" s="248"/>
      <c r="C3181" s="243"/>
    </row>
    <row r="3182" spans="2:3" x14ac:dyDescent="0.4">
      <c r="B3182" s="248"/>
      <c r="C3182" s="243"/>
    </row>
    <row r="3183" spans="2:3" x14ac:dyDescent="0.4">
      <c r="B3183" s="248"/>
      <c r="C3183" s="243"/>
    </row>
    <row r="3184" spans="2:3" x14ac:dyDescent="0.4">
      <c r="B3184" s="248"/>
      <c r="C3184" s="243"/>
    </row>
    <row r="3185" spans="2:3" x14ac:dyDescent="0.4">
      <c r="B3185" s="248"/>
      <c r="C3185" s="243"/>
    </row>
    <row r="3186" spans="2:3" x14ac:dyDescent="0.4">
      <c r="B3186" s="248"/>
      <c r="C3186" s="243"/>
    </row>
    <row r="3187" spans="2:3" x14ac:dyDescent="0.4">
      <c r="B3187" s="248"/>
      <c r="C3187" s="243"/>
    </row>
    <row r="3188" spans="2:3" x14ac:dyDescent="0.4">
      <c r="B3188" s="248"/>
      <c r="C3188" s="243"/>
    </row>
    <row r="3189" spans="2:3" x14ac:dyDescent="0.4">
      <c r="B3189" s="248"/>
      <c r="C3189" s="243"/>
    </row>
    <row r="3190" spans="2:3" x14ac:dyDescent="0.4">
      <c r="B3190" s="248"/>
      <c r="C3190" s="243"/>
    </row>
    <row r="3191" spans="2:3" x14ac:dyDescent="0.4">
      <c r="B3191" s="248"/>
      <c r="C3191" s="243"/>
    </row>
    <row r="3192" spans="2:3" x14ac:dyDescent="0.4">
      <c r="B3192" s="248"/>
      <c r="C3192" s="243"/>
    </row>
    <row r="3193" spans="2:3" x14ac:dyDescent="0.4">
      <c r="B3193" s="248"/>
      <c r="C3193" s="243"/>
    </row>
    <row r="3194" spans="2:3" x14ac:dyDescent="0.4">
      <c r="B3194" s="248"/>
      <c r="C3194" s="243"/>
    </row>
    <row r="3195" spans="2:3" x14ac:dyDescent="0.4">
      <c r="B3195" s="248"/>
      <c r="C3195" s="243"/>
    </row>
    <row r="3196" spans="2:3" x14ac:dyDescent="0.4">
      <c r="B3196" s="248"/>
      <c r="C3196" s="243"/>
    </row>
    <row r="3197" spans="2:3" x14ac:dyDescent="0.4">
      <c r="B3197" s="248"/>
      <c r="C3197" s="243"/>
    </row>
    <row r="3198" spans="2:3" x14ac:dyDescent="0.4">
      <c r="B3198" s="248"/>
      <c r="C3198" s="243"/>
    </row>
    <row r="3199" spans="2:3" x14ac:dyDescent="0.4">
      <c r="B3199" s="248"/>
      <c r="C3199" s="243"/>
    </row>
    <row r="3200" spans="2:3" x14ac:dyDescent="0.4">
      <c r="B3200" s="248"/>
      <c r="C3200" s="243"/>
    </row>
    <row r="3201" spans="2:3" x14ac:dyDescent="0.4">
      <c r="B3201" s="248"/>
      <c r="C3201" s="243"/>
    </row>
    <row r="3202" spans="2:3" x14ac:dyDescent="0.4">
      <c r="B3202" s="248"/>
      <c r="C3202" s="243"/>
    </row>
    <row r="3203" spans="2:3" x14ac:dyDescent="0.4">
      <c r="B3203" s="248"/>
      <c r="C3203" s="243"/>
    </row>
    <row r="3204" spans="2:3" x14ac:dyDescent="0.4">
      <c r="B3204" s="248"/>
      <c r="C3204" s="243"/>
    </row>
    <row r="3205" spans="2:3" x14ac:dyDescent="0.4">
      <c r="B3205" s="248"/>
      <c r="C3205" s="243"/>
    </row>
    <row r="3206" spans="2:3" x14ac:dyDescent="0.4">
      <c r="B3206" s="248"/>
      <c r="C3206" s="243"/>
    </row>
    <row r="3207" spans="2:3" x14ac:dyDescent="0.4">
      <c r="B3207" s="248"/>
      <c r="C3207" s="243"/>
    </row>
    <row r="3208" spans="2:3" x14ac:dyDescent="0.4">
      <c r="B3208" s="248"/>
      <c r="C3208" s="243"/>
    </row>
    <row r="3209" spans="2:3" x14ac:dyDescent="0.4">
      <c r="B3209" s="248"/>
      <c r="C3209" s="243"/>
    </row>
    <row r="3210" spans="2:3" x14ac:dyDescent="0.4">
      <c r="B3210" s="248"/>
      <c r="C3210" s="243"/>
    </row>
    <row r="3211" spans="2:3" x14ac:dyDescent="0.4">
      <c r="B3211" s="248"/>
      <c r="C3211" s="243"/>
    </row>
    <row r="3212" spans="2:3" x14ac:dyDescent="0.4">
      <c r="B3212" s="248"/>
      <c r="C3212" s="243"/>
    </row>
    <row r="3213" spans="2:3" x14ac:dyDescent="0.4">
      <c r="B3213" s="248"/>
      <c r="C3213" s="243"/>
    </row>
    <row r="3214" spans="2:3" x14ac:dyDescent="0.4">
      <c r="B3214" s="248"/>
      <c r="C3214" s="243"/>
    </row>
    <row r="3215" spans="2:3" x14ac:dyDescent="0.4">
      <c r="B3215" s="248"/>
      <c r="C3215" s="243"/>
    </row>
    <row r="3216" spans="2:3" x14ac:dyDescent="0.4">
      <c r="B3216" s="248"/>
      <c r="C3216" s="243"/>
    </row>
    <row r="3217" spans="2:3" x14ac:dyDescent="0.4">
      <c r="B3217" s="248"/>
      <c r="C3217" s="243"/>
    </row>
    <row r="3218" spans="2:3" x14ac:dyDescent="0.4">
      <c r="B3218" s="248"/>
      <c r="C3218" s="243"/>
    </row>
    <row r="3219" spans="2:3" x14ac:dyDescent="0.4">
      <c r="B3219" s="248"/>
      <c r="C3219" s="243"/>
    </row>
    <row r="3220" spans="2:3" x14ac:dyDescent="0.4">
      <c r="B3220" s="248"/>
      <c r="C3220" s="243"/>
    </row>
    <row r="3221" spans="2:3" x14ac:dyDescent="0.4">
      <c r="B3221" s="248"/>
      <c r="C3221" s="243"/>
    </row>
    <row r="3222" spans="2:3" x14ac:dyDescent="0.4">
      <c r="B3222" s="248"/>
      <c r="C3222" s="243"/>
    </row>
    <row r="3223" spans="2:3" x14ac:dyDescent="0.4">
      <c r="B3223" s="248"/>
      <c r="C3223" s="243"/>
    </row>
    <row r="3224" spans="2:3" x14ac:dyDescent="0.4">
      <c r="B3224" s="248"/>
      <c r="C3224" s="243"/>
    </row>
    <row r="3225" spans="2:3" x14ac:dyDescent="0.4">
      <c r="B3225" s="248"/>
      <c r="C3225" s="243"/>
    </row>
    <row r="3226" spans="2:3" x14ac:dyDescent="0.4">
      <c r="B3226" s="248"/>
      <c r="C3226" s="243"/>
    </row>
    <row r="3227" spans="2:3" x14ac:dyDescent="0.4">
      <c r="B3227" s="248"/>
      <c r="C3227" s="243"/>
    </row>
    <row r="3228" spans="2:3" x14ac:dyDescent="0.4">
      <c r="B3228" s="248"/>
      <c r="C3228" s="243"/>
    </row>
    <row r="3229" spans="2:3" x14ac:dyDescent="0.4">
      <c r="B3229" s="248"/>
      <c r="C3229" s="243"/>
    </row>
    <row r="3230" spans="2:3" x14ac:dyDescent="0.4">
      <c r="B3230" s="248"/>
      <c r="C3230" s="243"/>
    </row>
    <row r="3231" spans="2:3" x14ac:dyDescent="0.4">
      <c r="B3231" s="248"/>
      <c r="C3231" s="243"/>
    </row>
    <row r="3232" spans="2:3" x14ac:dyDescent="0.4">
      <c r="B3232" s="248"/>
      <c r="C3232" s="243"/>
    </row>
    <row r="3233" spans="2:3" x14ac:dyDescent="0.4">
      <c r="B3233" s="248"/>
      <c r="C3233" s="243"/>
    </row>
    <row r="3234" spans="2:3" x14ac:dyDescent="0.4">
      <c r="B3234" s="248"/>
      <c r="C3234" s="243"/>
    </row>
    <row r="3235" spans="2:3" x14ac:dyDescent="0.4">
      <c r="B3235" s="248"/>
      <c r="C3235" s="243"/>
    </row>
    <row r="3236" spans="2:3" x14ac:dyDescent="0.4">
      <c r="B3236" s="248"/>
      <c r="C3236" s="243"/>
    </row>
    <row r="3237" spans="2:3" x14ac:dyDescent="0.4">
      <c r="B3237" s="248"/>
      <c r="C3237" s="243"/>
    </row>
    <row r="3238" spans="2:3" x14ac:dyDescent="0.4">
      <c r="B3238" s="248"/>
      <c r="C3238" s="243"/>
    </row>
    <row r="3239" spans="2:3" x14ac:dyDescent="0.4">
      <c r="B3239" s="248"/>
      <c r="C3239" s="243"/>
    </row>
    <row r="3240" spans="2:3" x14ac:dyDescent="0.4">
      <c r="B3240" s="248"/>
      <c r="C3240" s="243"/>
    </row>
    <row r="3241" spans="2:3" x14ac:dyDescent="0.4">
      <c r="B3241" s="248"/>
      <c r="C3241" s="243"/>
    </row>
    <row r="3242" spans="2:3" x14ac:dyDescent="0.4">
      <c r="B3242" s="248"/>
      <c r="C3242" s="243"/>
    </row>
    <row r="3243" spans="2:3" x14ac:dyDescent="0.4">
      <c r="B3243" s="248"/>
      <c r="C3243" s="243"/>
    </row>
    <row r="3244" spans="2:3" x14ac:dyDescent="0.4">
      <c r="B3244" s="248"/>
      <c r="C3244" s="243"/>
    </row>
    <row r="3245" spans="2:3" x14ac:dyDescent="0.4">
      <c r="B3245" s="248"/>
      <c r="C3245" s="243"/>
    </row>
    <row r="3246" spans="2:3" x14ac:dyDescent="0.4">
      <c r="B3246" s="248"/>
      <c r="C3246" s="243"/>
    </row>
    <row r="3247" spans="2:3" x14ac:dyDescent="0.4">
      <c r="B3247" s="248"/>
      <c r="C3247" s="243"/>
    </row>
    <row r="3248" spans="2:3" x14ac:dyDescent="0.4">
      <c r="B3248" s="248"/>
      <c r="C3248" s="243"/>
    </row>
    <row r="3249" spans="2:3" x14ac:dyDescent="0.4">
      <c r="B3249" s="248"/>
      <c r="C3249" s="243"/>
    </row>
    <row r="3250" spans="2:3" x14ac:dyDescent="0.4">
      <c r="B3250" s="248"/>
      <c r="C3250" s="243"/>
    </row>
    <row r="3251" spans="2:3" x14ac:dyDescent="0.4">
      <c r="B3251" s="248"/>
      <c r="C3251" s="243"/>
    </row>
    <row r="3252" spans="2:3" x14ac:dyDescent="0.4">
      <c r="B3252" s="248"/>
      <c r="C3252" s="243"/>
    </row>
    <row r="3253" spans="2:3" x14ac:dyDescent="0.4">
      <c r="B3253" s="248"/>
      <c r="C3253" s="243"/>
    </row>
    <row r="3254" spans="2:3" x14ac:dyDescent="0.4">
      <c r="B3254" s="248"/>
      <c r="C3254" s="243"/>
    </row>
    <row r="3255" spans="2:3" x14ac:dyDescent="0.4">
      <c r="B3255" s="248"/>
      <c r="C3255" s="243"/>
    </row>
    <row r="3256" spans="2:3" x14ac:dyDescent="0.4">
      <c r="B3256" s="248"/>
      <c r="C3256" s="243"/>
    </row>
    <row r="3257" spans="2:3" x14ac:dyDescent="0.4">
      <c r="B3257" s="248"/>
      <c r="C3257" s="243"/>
    </row>
    <row r="3258" spans="2:3" x14ac:dyDescent="0.4">
      <c r="B3258" s="248"/>
      <c r="C3258" s="243"/>
    </row>
    <row r="3259" spans="2:3" x14ac:dyDescent="0.4">
      <c r="B3259" s="248"/>
      <c r="C3259" s="243"/>
    </row>
    <row r="3260" spans="2:3" x14ac:dyDescent="0.4">
      <c r="B3260" s="248"/>
      <c r="C3260" s="243"/>
    </row>
    <row r="3261" spans="2:3" x14ac:dyDescent="0.4">
      <c r="B3261" s="248"/>
      <c r="C3261" s="243"/>
    </row>
    <row r="3262" spans="2:3" x14ac:dyDescent="0.4">
      <c r="B3262" s="248"/>
      <c r="C3262" s="243"/>
    </row>
    <row r="3263" spans="2:3" x14ac:dyDescent="0.4">
      <c r="B3263" s="248"/>
      <c r="C3263" s="243"/>
    </row>
    <row r="3264" spans="2:3" x14ac:dyDescent="0.4">
      <c r="B3264" s="248"/>
      <c r="C3264" s="243"/>
    </row>
    <row r="3265" spans="2:3" x14ac:dyDescent="0.4">
      <c r="B3265" s="248"/>
      <c r="C3265" s="243"/>
    </row>
    <row r="3266" spans="2:3" x14ac:dyDescent="0.4">
      <c r="B3266" s="248"/>
      <c r="C3266" s="243"/>
    </row>
    <row r="3267" spans="2:3" x14ac:dyDescent="0.4">
      <c r="B3267" s="248"/>
      <c r="C3267" s="243"/>
    </row>
    <row r="3268" spans="2:3" x14ac:dyDescent="0.4">
      <c r="B3268" s="248"/>
      <c r="C3268" s="243"/>
    </row>
    <row r="3269" spans="2:3" x14ac:dyDescent="0.4">
      <c r="B3269" s="248"/>
      <c r="C3269" s="243"/>
    </row>
    <row r="3270" spans="2:3" x14ac:dyDescent="0.4">
      <c r="B3270" s="248"/>
      <c r="C3270" s="243"/>
    </row>
    <row r="3271" spans="2:3" x14ac:dyDescent="0.4">
      <c r="B3271" s="248"/>
      <c r="C3271" s="243"/>
    </row>
    <row r="3272" spans="2:3" x14ac:dyDescent="0.4">
      <c r="B3272" s="248"/>
      <c r="C3272" s="243"/>
    </row>
    <row r="3273" spans="2:3" x14ac:dyDescent="0.4">
      <c r="B3273" s="248"/>
      <c r="C3273" s="243"/>
    </row>
    <row r="3274" spans="2:3" x14ac:dyDescent="0.4">
      <c r="B3274" s="248"/>
      <c r="C3274" s="243"/>
    </row>
    <row r="3275" spans="2:3" x14ac:dyDescent="0.4">
      <c r="B3275" s="248"/>
      <c r="C3275" s="243"/>
    </row>
    <row r="3276" spans="2:3" x14ac:dyDescent="0.4">
      <c r="B3276" s="248"/>
      <c r="C3276" s="243"/>
    </row>
    <row r="3277" spans="2:3" x14ac:dyDescent="0.4">
      <c r="B3277" s="248"/>
      <c r="C3277" s="243"/>
    </row>
    <row r="3278" spans="2:3" x14ac:dyDescent="0.4">
      <c r="B3278" s="248"/>
      <c r="C3278" s="243"/>
    </row>
    <row r="3279" spans="2:3" x14ac:dyDescent="0.4">
      <c r="B3279" s="248"/>
      <c r="C3279" s="243"/>
    </row>
    <row r="3280" spans="2:3" x14ac:dyDescent="0.4">
      <c r="B3280" s="248"/>
      <c r="C3280" s="243"/>
    </row>
    <row r="3281" spans="2:3" x14ac:dyDescent="0.4">
      <c r="B3281" s="248"/>
      <c r="C3281" s="243"/>
    </row>
    <row r="3282" spans="2:3" x14ac:dyDescent="0.4">
      <c r="B3282" s="248"/>
      <c r="C3282" s="243"/>
    </row>
    <row r="3283" spans="2:3" x14ac:dyDescent="0.4">
      <c r="B3283" s="248"/>
      <c r="C3283" s="243"/>
    </row>
    <row r="3284" spans="2:3" x14ac:dyDescent="0.4">
      <c r="B3284" s="248"/>
      <c r="C3284" s="243"/>
    </row>
    <row r="3285" spans="2:3" x14ac:dyDescent="0.4">
      <c r="B3285" s="248"/>
      <c r="C3285" s="243"/>
    </row>
    <row r="3286" spans="2:3" x14ac:dyDescent="0.4">
      <c r="B3286" s="248"/>
      <c r="C3286" s="243"/>
    </row>
    <row r="3287" spans="2:3" x14ac:dyDescent="0.4">
      <c r="B3287" s="248"/>
      <c r="C3287" s="243"/>
    </row>
    <row r="3288" spans="2:3" x14ac:dyDescent="0.4">
      <c r="B3288" s="248"/>
      <c r="C3288" s="243"/>
    </row>
    <row r="3289" spans="2:3" x14ac:dyDescent="0.4">
      <c r="B3289" s="248"/>
      <c r="C3289" s="243"/>
    </row>
    <row r="3290" spans="2:3" x14ac:dyDescent="0.4">
      <c r="B3290" s="248"/>
      <c r="C3290" s="243"/>
    </row>
    <row r="3291" spans="2:3" x14ac:dyDescent="0.4">
      <c r="B3291" s="248"/>
      <c r="C3291" s="243"/>
    </row>
    <row r="3292" spans="2:3" x14ac:dyDescent="0.4">
      <c r="B3292" s="248"/>
      <c r="C3292" s="243"/>
    </row>
    <row r="3293" spans="2:3" x14ac:dyDescent="0.4">
      <c r="B3293" s="248"/>
      <c r="C3293" s="243"/>
    </row>
    <row r="3294" spans="2:3" x14ac:dyDescent="0.4">
      <c r="B3294" s="248"/>
      <c r="C3294" s="243"/>
    </row>
    <row r="3295" spans="2:3" x14ac:dyDescent="0.4">
      <c r="B3295" s="248"/>
      <c r="C3295" s="243"/>
    </row>
    <row r="3296" spans="2:3" x14ac:dyDescent="0.4">
      <c r="B3296" s="248"/>
      <c r="C3296" s="243"/>
    </row>
    <row r="3297" spans="2:3" x14ac:dyDescent="0.4">
      <c r="B3297" s="248"/>
      <c r="C3297" s="243"/>
    </row>
    <row r="3298" spans="2:3" x14ac:dyDescent="0.4">
      <c r="B3298" s="248"/>
      <c r="C3298" s="243"/>
    </row>
    <row r="3299" spans="2:3" x14ac:dyDescent="0.4">
      <c r="B3299" s="248"/>
      <c r="C3299" s="243"/>
    </row>
    <row r="3300" spans="2:3" x14ac:dyDescent="0.4">
      <c r="B3300" s="248"/>
      <c r="C3300" s="243"/>
    </row>
    <row r="3301" spans="2:3" x14ac:dyDescent="0.4">
      <c r="B3301" s="248"/>
      <c r="C3301" s="243"/>
    </row>
    <row r="3302" spans="2:3" x14ac:dyDescent="0.4">
      <c r="B3302" s="248"/>
      <c r="C3302" s="243"/>
    </row>
    <row r="3303" spans="2:3" x14ac:dyDescent="0.4">
      <c r="B3303" s="248"/>
      <c r="C3303" s="243"/>
    </row>
    <row r="3304" spans="2:3" x14ac:dyDescent="0.4">
      <c r="B3304" s="248"/>
      <c r="C3304" s="243"/>
    </row>
    <row r="3305" spans="2:3" x14ac:dyDescent="0.4">
      <c r="B3305" s="248"/>
      <c r="C3305" s="243"/>
    </row>
    <row r="3306" spans="2:3" x14ac:dyDescent="0.4">
      <c r="B3306" s="248"/>
      <c r="C3306" s="243"/>
    </row>
    <row r="3307" spans="2:3" x14ac:dyDescent="0.4">
      <c r="B3307" s="248"/>
      <c r="C3307" s="243"/>
    </row>
    <row r="3308" spans="2:3" x14ac:dyDescent="0.4">
      <c r="B3308" s="248"/>
      <c r="C3308" s="243"/>
    </row>
    <row r="3309" spans="2:3" x14ac:dyDescent="0.4">
      <c r="B3309" s="248"/>
      <c r="C3309" s="243"/>
    </row>
    <row r="3310" spans="2:3" x14ac:dyDescent="0.4">
      <c r="B3310" s="248"/>
      <c r="C3310" s="243"/>
    </row>
    <row r="3311" spans="2:3" x14ac:dyDescent="0.4">
      <c r="B3311" s="248"/>
      <c r="C3311" s="243"/>
    </row>
    <row r="3312" spans="2:3" x14ac:dyDescent="0.4">
      <c r="B3312" s="248"/>
      <c r="C3312" s="243"/>
    </row>
    <row r="3313" spans="2:3" x14ac:dyDescent="0.4">
      <c r="B3313" s="248"/>
      <c r="C3313" s="243"/>
    </row>
    <row r="3314" spans="2:3" x14ac:dyDescent="0.4">
      <c r="B3314" s="248"/>
      <c r="C3314" s="243"/>
    </row>
    <row r="3315" spans="2:3" x14ac:dyDescent="0.4">
      <c r="B3315" s="248"/>
      <c r="C3315" s="243"/>
    </row>
    <row r="3316" spans="2:3" x14ac:dyDescent="0.4">
      <c r="B3316" s="248"/>
      <c r="C3316" s="243"/>
    </row>
    <row r="3317" spans="2:3" x14ac:dyDescent="0.4">
      <c r="B3317" s="248"/>
      <c r="C3317" s="243"/>
    </row>
    <row r="3318" spans="2:3" x14ac:dyDescent="0.4">
      <c r="B3318" s="248"/>
      <c r="C3318" s="243"/>
    </row>
    <row r="3319" spans="2:3" x14ac:dyDescent="0.4">
      <c r="B3319" s="248"/>
      <c r="C3319" s="243"/>
    </row>
    <row r="3320" spans="2:3" x14ac:dyDescent="0.4">
      <c r="B3320" s="248"/>
      <c r="C3320" s="243"/>
    </row>
    <row r="3321" spans="2:3" x14ac:dyDescent="0.4">
      <c r="B3321" s="248"/>
      <c r="C3321" s="243"/>
    </row>
    <row r="3322" spans="2:3" x14ac:dyDescent="0.4">
      <c r="B3322" s="248"/>
      <c r="C3322" s="243"/>
    </row>
    <row r="3323" spans="2:3" x14ac:dyDescent="0.4">
      <c r="B3323" s="248"/>
      <c r="C3323" s="243"/>
    </row>
    <row r="3324" spans="2:3" x14ac:dyDescent="0.4">
      <c r="B3324" s="248"/>
      <c r="C3324" s="243"/>
    </row>
    <row r="3325" spans="2:3" x14ac:dyDescent="0.4">
      <c r="B3325" s="248"/>
      <c r="C3325" s="243"/>
    </row>
    <row r="3326" spans="2:3" x14ac:dyDescent="0.4">
      <c r="B3326" s="248"/>
      <c r="C3326" s="243"/>
    </row>
    <row r="3327" spans="2:3" x14ac:dyDescent="0.4">
      <c r="B3327" s="248"/>
      <c r="C3327" s="243"/>
    </row>
    <row r="3328" spans="2:3" x14ac:dyDescent="0.4">
      <c r="B3328" s="248"/>
      <c r="C3328" s="243"/>
    </row>
    <row r="3329" spans="2:3" x14ac:dyDescent="0.4">
      <c r="B3329" s="248"/>
      <c r="C3329" s="243"/>
    </row>
    <row r="3330" spans="2:3" x14ac:dyDescent="0.4">
      <c r="B3330" s="248"/>
      <c r="C3330" s="243"/>
    </row>
    <row r="3331" spans="2:3" x14ac:dyDescent="0.4">
      <c r="B3331" s="248"/>
      <c r="C3331" s="243"/>
    </row>
    <row r="3332" spans="2:3" x14ac:dyDescent="0.4">
      <c r="B3332" s="248"/>
      <c r="C3332" s="243"/>
    </row>
    <row r="3333" spans="2:3" x14ac:dyDescent="0.4">
      <c r="B3333" s="248"/>
      <c r="C3333" s="243"/>
    </row>
    <row r="3334" spans="2:3" x14ac:dyDescent="0.4">
      <c r="B3334" s="248"/>
      <c r="C3334" s="243"/>
    </row>
    <row r="3335" spans="2:3" x14ac:dyDescent="0.4">
      <c r="B3335" s="248"/>
      <c r="C3335" s="243"/>
    </row>
    <row r="3336" spans="2:3" x14ac:dyDescent="0.4">
      <c r="B3336" s="248"/>
      <c r="C3336" s="243"/>
    </row>
    <row r="3337" spans="2:3" x14ac:dyDescent="0.4">
      <c r="B3337" s="248"/>
      <c r="C3337" s="243"/>
    </row>
    <row r="3338" spans="2:3" x14ac:dyDescent="0.4">
      <c r="B3338" s="248"/>
      <c r="C3338" s="243"/>
    </row>
    <row r="3339" spans="2:3" x14ac:dyDescent="0.4">
      <c r="B3339" s="248"/>
      <c r="C3339" s="243"/>
    </row>
    <row r="3340" spans="2:3" x14ac:dyDescent="0.4">
      <c r="B3340" s="248"/>
      <c r="C3340" s="243"/>
    </row>
    <row r="3341" spans="2:3" x14ac:dyDescent="0.4">
      <c r="B3341" s="248"/>
      <c r="C3341" s="243"/>
    </row>
    <row r="3342" spans="2:3" x14ac:dyDescent="0.4">
      <c r="B3342" s="248"/>
      <c r="C3342" s="243"/>
    </row>
    <row r="3343" spans="2:3" x14ac:dyDescent="0.4">
      <c r="B3343" s="248"/>
      <c r="C3343" s="243"/>
    </row>
    <row r="3344" spans="2:3" x14ac:dyDescent="0.4">
      <c r="B3344" s="248"/>
      <c r="C3344" s="243"/>
    </row>
    <row r="3345" spans="2:3" x14ac:dyDescent="0.4">
      <c r="B3345" s="248"/>
      <c r="C3345" s="243"/>
    </row>
    <row r="3346" spans="2:3" x14ac:dyDescent="0.4">
      <c r="B3346" s="248"/>
      <c r="C3346" s="243"/>
    </row>
    <row r="3347" spans="2:3" x14ac:dyDescent="0.4">
      <c r="B3347" s="248"/>
      <c r="C3347" s="243"/>
    </row>
    <row r="3348" spans="2:3" x14ac:dyDescent="0.4">
      <c r="B3348" s="248"/>
      <c r="C3348" s="243"/>
    </row>
    <row r="3349" spans="2:3" x14ac:dyDescent="0.4">
      <c r="B3349" s="248"/>
      <c r="C3349" s="243"/>
    </row>
    <row r="3350" spans="2:3" x14ac:dyDescent="0.4">
      <c r="B3350" s="248"/>
      <c r="C3350" s="243"/>
    </row>
    <row r="3351" spans="2:3" x14ac:dyDescent="0.4">
      <c r="B3351" s="248"/>
      <c r="C3351" s="243"/>
    </row>
    <row r="3352" spans="2:3" x14ac:dyDescent="0.4">
      <c r="B3352" s="248"/>
      <c r="C3352" s="243"/>
    </row>
    <row r="3353" spans="2:3" x14ac:dyDescent="0.4">
      <c r="B3353" s="248"/>
      <c r="C3353" s="243"/>
    </row>
    <row r="3354" spans="2:3" x14ac:dyDescent="0.4">
      <c r="B3354" s="248"/>
      <c r="C3354" s="243"/>
    </row>
    <row r="3355" spans="2:3" x14ac:dyDescent="0.4">
      <c r="B3355" s="248"/>
      <c r="C3355" s="243"/>
    </row>
    <row r="3356" spans="2:3" x14ac:dyDescent="0.4">
      <c r="B3356" s="248"/>
      <c r="C3356" s="243"/>
    </row>
    <row r="3357" spans="2:3" x14ac:dyDescent="0.4">
      <c r="B3357" s="248"/>
      <c r="C3357" s="243"/>
    </row>
    <row r="3358" spans="2:3" x14ac:dyDescent="0.4">
      <c r="B3358" s="248"/>
      <c r="C3358" s="243"/>
    </row>
    <row r="3359" spans="2:3" x14ac:dyDescent="0.4">
      <c r="B3359" s="248"/>
      <c r="C3359" s="243"/>
    </row>
    <row r="3360" spans="2:3" x14ac:dyDescent="0.4">
      <c r="B3360" s="248"/>
      <c r="C3360" s="243"/>
    </row>
    <row r="3361" spans="2:3" x14ac:dyDescent="0.4">
      <c r="B3361" s="248"/>
      <c r="C3361" s="243"/>
    </row>
    <row r="3362" spans="2:3" x14ac:dyDescent="0.4">
      <c r="B3362" s="248"/>
      <c r="C3362" s="243"/>
    </row>
    <row r="3363" spans="2:3" x14ac:dyDescent="0.4">
      <c r="B3363" s="248"/>
      <c r="C3363" s="243"/>
    </row>
    <row r="3364" spans="2:3" x14ac:dyDescent="0.4">
      <c r="B3364" s="248"/>
      <c r="C3364" s="243"/>
    </row>
    <row r="3365" spans="2:3" x14ac:dyDescent="0.4">
      <c r="B3365" s="248"/>
      <c r="C3365" s="243"/>
    </row>
    <row r="3366" spans="2:3" x14ac:dyDescent="0.4">
      <c r="B3366" s="248"/>
      <c r="C3366" s="243"/>
    </row>
    <row r="3367" spans="2:3" x14ac:dyDescent="0.4">
      <c r="B3367" s="248"/>
      <c r="C3367" s="243"/>
    </row>
    <row r="3368" spans="2:3" x14ac:dyDescent="0.4">
      <c r="B3368" s="248"/>
      <c r="C3368" s="243"/>
    </row>
    <row r="3369" spans="2:3" x14ac:dyDescent="0.4">
      <c r="B3369" s="248"/>
      <c r="C3369" s="243"/>
    </row>
    <row r="3370" spans="2:3" x14ac:dyDescent="0.4">
      <c r="B3370" s="248"/>
      <c r="C3370" s="243"/>
    </row>
    <row r="3371" spans="2:3" x14ac:dyDescent="0.4">
      <c r="B3371" s="248"/>
      <c r="C3371" s="243"/>
    </row>
    <row r="3372" spans="2:3" x14ac:dyDescent="0.4">
      <c r="B3372" s="248"/>
      <c r="C3372" s="243"/>
    </row>
    <row r="3373" spans="2:3" x14ac:dyDescent="0.4">
      <c r="B3373" s="248"/>
      <c r="C3373" s="243"/>
    </row>
    <row r="3374" spans="2:3" x14ac:dyDescent="0.4">
      <c r="B3374" s="248"/>
      <c r="C3374" s="243"/>
    </row>
    <row r="3375" spans="2:3" x14ac:dyDescent="0.4">
      <c r="B3375" s="248"/>
      <c r="C3375" s="243"/>
    </row>
    <row r="3376" spans="2:3" x14ac:dyDescent="0.4">
      <c r="B3376" s="248"/>
      <c r="C3376" s="243"/>
    </row>
    <row r="3377" spans="2:3" x14ac:dyDescent="0.4">
      <c r="B3377" s="248"/>
      <c r="C3377" s="243"/>
    </row>
    <row r="3378" spans="2:3" x14ac:dyDescent="0.4">
      <c r="B3378" s="248"/>
      <c r="C3378" s="243"/>
    </row>
    <row r="3379" spans="2:3" x14ac:dyDescent="0.4">
      <c r="B3379" s="248"/>
      <c r="C3379" s="243"/>
    </row>
    <row r="3380" spans="2:3" x14ac:dyDescent="0.4">
      <c r="B3380" s="248"/>
      <c r="C3380" s="243"/>
    </row>
    <row r="3381" spans="2:3" x14ac:dyDescent="0.4">
      <c r="B3381" s="248"/>
      <c r="C3381" s="243"/>
    </row>
    <row r="3382" spans="2:3" x14ac:dyDescent="0.4">
      <c r="B3382" s="248"/>
      <c r="C3382" s="243"/>
    </row>
    <row r="3383" spans="2:3" x14ac:dyDescent="0.4">
      <c r="B3383" s="248"/>
      <c r="C3383" s="243"/>
    </row>
    <row r="3384" spans="2:3" x14ac:dyDescent="0.4">
      <c r="B3384" s="248"/>
      <c r="C3384" s="243"/>
    </row>
    <row r="3385" spans="2:3" x14ac:dyDescent="0.4">
      <c r="B3385" s="248"/>
      <c r="C3385" s="243"/>
    </row>
    <row r="3386" spans="2:3" x14ac:dyDescent="0.4">
      <c r="B3386" s="248"/>
      <c r="C3386" s="243"/>
    </row>
    <row r="3387" spans="2:3" x14ac:dyDescent="0.4">
      <c r="B3387" s="248"/>
      <c r="C3387" s="243"/>
    </row>
    <row r="3388" spans="2:3" x14ac:dyDescent="0.4">
      <c r="B3388" s="248"/>
      <c r="C3388" s="243"/>
    </row>
    <row r="3389" spans="2:3" x14ac:dyDescent="0.4">
      <c r="B3389" s="248"/>
      <c r="C3389" s="243"/>
    </row>
    <row r="3390" spans="2:3" x14ac:dyDescent="0.4">
      <c r="B3390" s="248"/>
      <c r="C3390" s="243"/>
    </row>
    <row r="3391" spans="2:3" x14ac:dyDescent="0.4">
      <c r="B3391" s="248"/>
      <c r="C3391" s="243"/>
    </row>
    <row r="3392" spans="2:3" x14ac:dyDescent="0.4">
      <c r="B3392" s="248"/>
      <c r="C3392" s="243"/>
    </row>
    <row r="3393" spans="2:3" x14ac:dyDescent="0.4">
      <c r="B3393" s="248"/>
      <c r="C3393" s="243"/>
    </row>
    <row r="3394" spans="2:3" x14ac:dyDescent="0.4">
      <c r="B3394" s="248"/>
      <c r="C3394" s="243"/>
    </row>
    <row r="3395" spans="2:3" x14ac:dyDescent="0.4">
      <c r="B3395" s="248"/>
      <c r="C3395" s="243"/>
    </row>
    <row r="3396" spans="2:3" x14ac:dyDescent="0.4">
      <c r="B3396" s="248"/>
      <c r="C3396" s="243"/>
    </row>
    <row r="3397" spans="2:3" x14ac:dyDescent="0.4">
      <c r="B3397" s="248"/>
      <c r="C3397" s="243"/>
    </row>
    <row r="3398" spans="2:3" x14ac:dyDescent="0.4">
      <c r="B3398" s="248"/>
      <c r="C3398" s="243"/>
    </row>
    <row r="3399" spans="2:3" x14ac:dyDescent="0.4">
      <c r="B3399" s="248"/>
      <c r="C3399" s="243"/>
    </row>
    <row r="3400" spans="2:3" x14ac:dyDescent="0.4">
      <c r="B3400" s="248"/>
      <c r="C3400" s="243"/>
    </row>
    <row r="3401" spans="2:3" x14ac:dyDescent="0.4">
      <c r="B3401" s="248"/>
      <c r="C3401" s="243"/>
    </row>
    <row r="3402" spans="2:3" x14ac:dyDescent="0.4">
      <c r="B3402" s="248"/>
      <c r="C3402" s="243"/>
    </row>
    <row r="3403" spans="2:3" x14ac:dyDescent="0.4">
      <c r="B3403" s="248"/>
      <c r="C3403" s="243"/>
    </row>
    <row r="3404" spans="2:3" x14ac:dyDescent="0.4">
      <c r="B3404" s="248"/>
      <c r="C3404" s="243"/>
    </row>
    <row r="3405" spans="2:3" x14ac:dyDescent="0.4">
      <c r="B3405" s="248"/>
      <c r="C3405" s="243"/>
    </row>
    <row r="3406" spans="2:3" x14ac:dyDescent="0.4">
      <c r="B3406" s="248"/>
      <c r="C3406" s="243"/>
    </row>
    <row r="3407" spans="2:3" x14ac:dyDescent="0.4">
      <c r="B3407" s="248"/>
      <c r="C3407" s="243"/>
    </row>
    <row r="3408" spans="2:3" x14ac:dyDescent="0.4">
      <c r="B3408" s="248"/>
      <c r="C3408" s="243"/>
    </row>
    <row r="3409" spans="2:3" x14ac:dyDescent="0.4">
      <c r="B3409" s="248"/>
      <c r="C3409" s="243"/>
    </row>
    <row r="3410" spans="2:3" x14ac:dyDescent="0.4">
      <c r="B3410" s="248"/>
      <c r="C3410" s="243"/>
    </row>
    <row r="3411" spans="2:3" x14ac:dyDescent="0.4">
      <c r="B3411" s="248"/>
      <c r="C3411" s="243"/>
    </row>
    <row r="3412" spans="2:3" x14ac:dyDescent="0.4">
      <c r="B3412" s="248"/>
      <c r="C3412" s="243"/>
    </row>
    <row r="3413" spans="2:3" x14ac:dyDescent="0.4">
      <c r="B3413" s="248"/>
      <c r="C3413" s="243"/>
    </row>
    <row r="3414" spans="2:3" x14ac:dyDescent="0.4">
      <c r="B3414" s="248"/>
      <c r="C3414" s="243"/>
    </row>
    <row r="3415" spans="2:3" x14ac:dyDescent="0.4">
      <c r="B3415" s="248"/>
      <c r="C3415" s="243"/>
    </row>
    <row r="3416" spans="2:3" x14ac:dyDescent="0.4">
      <c r="B3416" s="248"/>
      <c r="C3416" s="243"/>
    </row>
    <row r="3417" spans="2:3" x14ac:dyDescent="0.4">
      <c r="B3417" s="248"/>
      <c r="C3417" s="243"/>
    </row>
    <row r="3418" spans="2:3" x14ac:dyDescent="0.4">
      <c r="B3418" s="248"/>
      <c r="C3418" s="243"/>
    </row>
    <row r="3419" spans="2:3" x14ac:dyDescent="0.4">
      <c r="B3419" s="248"/>
      <c r="C3419" s="243"/>
    </row>
    <row r="3420" spans="2:3" x14ac:dyDescent="0.4">
      <c r="B3420" s="248"/>
      <c r="C3420" s="243"/>
    </row>
    <row r="3421" spans="2:3" x14ac:dyDescent="0.4">
      <c r="B3421" s="248"/>
      <c r="C3421" s="243"/>
    </row>
    <row r="3422" spans="2:3" x14ac:dyDescent="0.4">
      <c r="B3422" s="248"/>
      <c r="C3422" s="243"/>
    </row>
    <row r="3423" spans="2:3" x14ac:dyDescent="0.4">
      <c r="B3423" s="248"/>
      <c r="C3423" s="243"/>
    </row>
    <row r="3424" spans="2:3" x14ac:dyDescent="0.4">
      <c r="B3424" s="248"/>
      <c r="C3424" s="243"/>
    </row>
    <row r="3425" spans="2:3" x14ac:dyDescent="0.4">
      <c r="B3425" s="248"/>
      <c r="C3425" s="243"/>
    </row>
    <row r="3426" spans="2:3" x14ac:dyDescent="0.4">
      <c r="B3426" s="248"/>
      <c r="C3426" s="243"/>
    </row>
    <row r="3427" spans="2:3" x14ac:dyDescent="0.4">
      <c r="B3427" s="248"/>
      <c r="C3427" s="243"/>
    </row>
    <row r="3428" spans="2:3" x14ac:dyDescent="0.4">
      <c r="B3428" s="248"/>
      <c r="C3428" s="243"/>
    </row>
    <row r="3429" spans="2:3" x14ac:dyDescent="0.4">
      <c r="B3429" s="248"/>
      <c r="C3429" s="243"/>
    </row>
    <row r="3430" spans="2:3" x14ac:dyDescent="0.4">
      <c r="B3430" s="248"/>
      <c r="C3430" s="243"/>
    </row>
    <row r="3431" spans="2:3" x14ac:dyDescent="0.4">
      <c r="B3431" s="248"/>
      <c r="C3431" s="243"/>
    </row>
    <row r="3432" spans="2:3" x14ac:dyDescent="0.4">
      <c r="B3432" s="248"/>
      <c r="C3432" s="243"/>
    </row>
    <row r="3433" spans="2:3" x14ac:dyDescent="0.4">
      <c r="B3433" s="248"/>
      <c r="C3433" s="243"/>
    </row>
    <row r="3434" spans="2:3" x14ac:dyDescent="0.4">
      <c r="B3434" s="248"/>
      <c r="C3434" s="243"/>
    </row>
    <row r="3435" spans="2:3" x14ac:dyDescent="0.4">
      <c r="B3435" s="248"/>
      <c r="C3435" s="243"/>
    </row>
    <row r="3436" spans="2:3" x14ac:dyDescent="0.4">
      <c r="B3436" s="248"/>
      <c r="C3436" s="243"/>
    </row>
    <row r="3437" spans="2:3" x14ac:dyDescent="0.4">
      <c r="B3437" s="248"/>
      <c r="C3437" s="243"/>
    </row>
    <row r="3438" spans="2:3" x14ac:dyDescent="0.4">
      <c r="B3438" s="248"/>
      <c r="C3438" s="243"/>
    </row>
    <row r="3439" spans="2:3" x14ac:dyDescent="0.4">
      <c r="B3439" s="248"/>
      <c r="C3439" s="243"/>
    </row>
    <row r="3440" spans="2:3" x14ac:dyDescent="0.4">
      <c r="B3440" s="248"/>
      <c r="C3440" s="243"/>
    </row>
    <row r="3441" spans="2:3" x14ac:dyDescent="0.4">
      <c r="B3441" s="248"/>
      <c r="C3441" s="243"/>
    </row>
    <row r="3442" spans="2:3" x14ac:dyDescent="0.4">
      <c r="B3442" s="248"/>
      <c r="C3442" s="243"/>
    </row>
    <row r="3443" spans="2:3" x14ac:dyDescent="0.4">
      <c r="B3443" s="248"/>
      <c r="C3443" s="243"/>
    </row>
    <row r="3444" spans="2:3" x14ac:dyDescent="0.4">
      <c r="B3444" s="248"/>
      <c r="C3444" s="243"/>
    </row>
    <row r="3445" spans="2:3" x14ac:dyDescent="0.4">
      <c r="B3445" s="248"/>
      <c r="C3445" s="243"/>
    </row>
    <row r="3446" spans="2:3" x14ac:dyDescent="0.4">
      <c r="B3446" s="248"/>
      <c r="C3446" s="243"/>
    </row>
    <row r="3447" spans="2:3" x14ac:dyDescent="0.4">
      <c r="B3447" s="248"/>
      <c r="C3447" s="243"/>
    </row>
    <row r="3448" spans="2:3" x14ac:dyDescent="0.4">
      <c r="B3448" s="248"/>
      <c r="C3448" s="243"/>
    </row>
    <row r="3449" spans="2:3" x14ac:dyDescent="0.4">
      <c r="B3449" s="248"/>
      <c r="C3449" s="243"/>
    </row>
    <row r="3450" spans="2:3" x14ac:dyDescent="0.4">
      <c r="B3450" s="248"/>
      <c r="C3450" s="243"/>
    </row>
    <row r="3451" spans="2:3" x14ac:dyDescent="0.4">
      <c r="B3451" s="248"/>
      <c r="C3451" s="243"/>
    </row>
    <row r="3452" spans="2:3" x14ac:dyDescent="0.4">
      <c r="B3452" s="248"/>
      <c r="C3452" s="243"/>
    </row>
    <row r="3453" spans="2:3" x14ac:dyDescent="0.4">
      <c r="B3453" s="248"/>
      <c r="C3453" s="243"/>
    </row>
    <row r="3454" spans="2:3" x14ac:dyDescent="0.4">
      <c r="B3454" s="248"/>
      <c r="C3454" s="243"/>
    </row>
    <row r="3455" spans="2:3" x14ac:dyDescent="0.4">
      <c r="B3455" s="248"/>
      <c r="C3455" s="243"/>
    </row>
    <row r="3456" spans="2:3" x14ac:dyDescent="0.4">
      <c r="B3456" s="248"/>
      <c r="C3456" s="243"/>
    </row>
    <row r="3457" spans="2:3" x14ac:dyDescent="0.4">
      <c r="B3457" s="248"/>
      <c r="C3457" s="243"/>
    </row>
    <row r="3458" spans="2:3" x14ac:dyDescent="0.4">
      <c r="B3458" s="248"/>
      <c r="C3458" s="243"/>
    </row>
    <row r="3459" spans="2:3" x14ac:dyDescent="0.4">
      <c r="B3459" s="248"/>
      <c r="C3459" s="243"/>
    </row>
    <row r="3460" spans="2:3" x14ac:dyDescent="0.4">
      <c r="B3460" s="248"/>
      <c r="C3460" s="243"/>
    </row>
    <row r="3461" spans="2:3" x14ac:dyDescent="0.4">
      <c r="B3461" s="248"/>
      <c r="C3461" s="243"/>
    </row>
    <row r="3462" spans="2:3" x14ac:dyDescent="0.4">
      <c r="B3462" s="248"/>
      <c r="C3462" s="243"/>
    </row>
    <row r="3463" spans="2:3" x14ac:dyDescent="0.4">
      <c r="B3463" s="248"/>
      <c r="C3463" s="243"/>
    </row>
    <row r="3464" spans="2:3" x14ac:dyDescent="0.4">
      <c r="B3464" s="248"/>
      <c r="C3464" s="243"/>
    </row>
    <row r="3465" spans="2:3" x14ac:dyDescent="0.4">
      <c r="B3465" s="248"/>
      <c r="C3465" s="243"/>
    </row>
    <row r="3466" spans="2:3" x14ac:dyDescent="0.4">
      <c r="B3466" s="248"/>
      <c r="C3466" s="243"/>
    </row>
    <row r="3467" spans="2:3" x14ac:dyDescent="0.4">
      <c r="B3467" s="248"/>
      <c r="C3467" s="243"/>
    </row>
    <row r="3468" spans="2:3" x14ac:dyDescent="0.4">
      <c r="B3468" s="248"/>
      <c r="C3468" s="243"/>
    </row>
    <row r="3469" spans="2:3" x14ac:dyDescent="0.4">
      <c r="B3469" s="248"/>
      <c r="C3469" s="243"/>
    </row>
    <row r="3470" spans="2:3" x14ac:dyDescent="0.4">
      <c r="B3470" s="248"/>
      <c r="C3470" s="243"/>
    </row>
    <row r="3471" spans="2:3" x14ac:dyDescent="0.4">
      <c r="B3471" s="248"/>
      <c r="C3471" s="243"/>
    </row>
    <row r="3472" spans="2:3" x14ac:dyDescent="0.4">
      <c r="B3472" s="248"/>
      <c r="C3472" s="243"/>
    </row>
    <row r="3473" spans="2:3" x14ac:dyDescent="0.4">
      <c r="B3473" s="248"/>
      <c r="C3473" s="243"/>
    </row>
    <row r="3474" spans="2:3" x14ac:dyDescent="0.4">
      <c r="B3474" s="248"/>
      <c r="C3474" s="243"/>
    </row>
    <row r="3475" spans="2:3" x14ac:dyDescent="0.4">
      <c r="B3475" s="248"/>
      <c r="C3475" s="243"/>
    </row>
    <row r="3476" spans="2:3" x14ac:dyDescent="0.4">
      <c r="B3476" s="248"/>
      <c r="C3476" s="243"/>
    </row>
    <row r="3477" spans="2:3" x14ac:dyDescent="0.4">
      <c r="B3477" s="248"/>
      <c r="C3477" s="243"/>
    </row>
    <row r="3478" spans="2:3" x14ac:dyDescent="0.4">
      <c r="B3478" s="248"/>
      <c r="C3478" s="243"/>
    </row>
    <row r="3479" spans="2:3" x14ac:dyDescent="0.4">
      <c r="B3479" s="248"/>
      <c r="C3479" s="243"/>
    </row>
    <row r="3480" spans="2:3" x14ac:dyDescent="0.4">
      <c r="B3480" s="248"/>
      <c r="C3480" s="243"/>
    </row>
    <row r="3481" spans="2:3" x14ac:dyDescent="0.4">
      <c r="B3481" s="248"/>
      <c r="C3481" s="243"/>
    </row>
    <row r="3482" spans="2:3" x14ac:dyDescent="0.4">
      <c r="B3482" s="248"/>
      <c r="C3482" s="243"/>
    </row>
    <row r="3483" spans="2:3" x14ac:dyDescent="0.4">
      <c r="B3483" s="248"/>
      <c r="C3483" s="243"/>
    </row>
    <row r="3484" spans="2:3" x14ac:dyDescent="0.4">
      <c r="B3484" s="248"/>
      <c r="C3484" s="243"/>
    </row>
    <row r="3485" spans="2:3" x14ac:dyDescent="0.4">
      <c r="B3485" s="248"/>
      <c r="C3485" s="243"/>
    </row>
    <row r="3486" spans="2:3" x14ac:dyDescent="0.4">
      <c r="B3486" s="248"/>
      <c r="C3486" s="243"/>
    </row>
    <row r="3487" spans="2:3" x14ac:dyDescent="0.4">
      <c r="B3487" s="248"/>
      <c r="C3487" s="243"/>
    </row>
    <row r="3488" spans="2:3" x14ac:dyDescent="0.4">
      <c r="B3488" s="248"/>
      <c r="C3488" s="243"/>
    </row>
    <row r="3489" spans="2:3" x14ac:dyDescent="0.4">
      <c r="B3489" s="248"/>
      <c r="C3489" s="243"/>
    </row>
    <row r="3490" spans="2:3" x14ac:dyDescent="0.4">
      <c r="B3490" s="248"/>
      <c r="C3490" s="243"/>
    </row>
    <row r="3491" spans="2:3" x14ac:dyDescent="0.4">
      <c r="B3491" s="248"/>
      <c r="C3491" s="243"/>
    </row>
    <row r="3492" spans="2:3" x14ac:dyDescent="0.4">
      <c r="B3492" s="248"/>
      <c r="C3492" s="243"/>
    </row>
    <row r="3493" spans="2:3" x14ac:dyDescent="0.4">
      <c r="B3493" s="248"/>
      <c r="C3493" s="243"/>
    </row>
    <row r="3494" spans="2:3" x14ac:dyDescent="0.4">
      <c r="B3494" s="248"/>
      <c r="C3494" s="243"/>
    </row>
    <row r="3495" spans="2:3" x14ac:dyDescent="0.4">
      <c r="B3495" s="248"/>
      <c r="C3495" s="243"/>
    </row>
    <row r="3496" spans="2:3" x14ac:dyDescent="0.4">
      <c r="B3496" s="248"/>
      <c r="C3496" s="243"/>
    </row>
    <row r="3497" spans="2:3" x14ac:dyDescent="0.4">
      <c r="B3497" s="248"/>
      <c r="C3497" s="243"/>
    </row>
    <row r="3498" spans="2:3" x14ac:dyDescent="0.4">
      <c r="B3498" s="248"/>
      <c r="C3498" s="243"/>
    </row>
    <row r="3499" spans="2:3" x14ac:dyDescent="0.4">
      <c r="B3499" s="248"/>
      <c r="C3499" s="243"/>
    </row>
    <row r="3500" spans="2:3" x14ac:dyDescent="0.4">
      <c r="B3500" s="248"/>
      <c r="C3500" s="243"/>
    </row>
    <row r="3501" spans="2:3" x14ac:dyDescent="0.4">
      <c r="B3501" s="248"/>
      <c r="C3501" s="243"/>
    </row>
    <row r="3502" spans="2:3" x14ac:dyDescent="0.4">
      <c r="B3502" s="248"/>
      <c r="C3502" s="243"/>
    </row>
    <row r="3503" spans="2:3" x14ac:dyDescent="0.4">
      <c r="B3503" s="248"/>
      <c r="C3503" s="243"/>
    </row>
    <row r="3504" spans="2:3" x14ac:dyDescent="0.4">
      <c r="B3504" s="248"/>
      <c r="C3504" s="243"/>
    </row>
    <row r="3505" spans="2:3" x14ac:dyDescent="0.4">
      <c r="B3505" s="248"/>
      <c r="C3505" s="243"/>
    </row>
    <row r="3506" spans="2:3" x14ac:dyDescent="0.4">
      <c r="B3506" s="248"/>
      <c r="C3506" s="243"/>
    </row>
    <row r="3507" spans="2:3" x14ac:dyDescent="0.4">
      <c r="B3507" s="248"/>
      <c r="C3507" s="243"/>
    </row>
    <row r="3508" spans="2:3" x14ac:dyDescent="0.4">
      <c r="B3508" s="248"/>
      <c r="C3508" s="243"/>
    </row>
    <row r="3509" spans="2:3" x14ac:dyDescent="0.4">
      <c r="B3509" s="248"/>
      <c r="C3509" s="243"/>
    </row>
    <row r="3510" spans="2:3" x14ac:dyDescent="0.4">
      <c r="B3510" s="248"/>
      <c r="C3510" s="243"/>
    </row>
    <row r="3511" spans="2:3" x14ac:dyDescent="0.4">
      <c r="B3511" s="248"/>
      <c r="C3511" s="243"/>
    </row>
    <row r="3512" spans="2:3" x14ac:dyDescent="0.4">
      <c r="B3512" s="248"/>
      <c r="C3512" s="243"/>
    </row>
    <row r="3513" spans="2:3" x14ac:dyDescent="0.4">
      <c r="B3513" s="248"/>
      <c r="C3513" s="243"/>
    </row>
    <row r="3514" spans="2:3" x14ac:dyDescent="0.4">
      <c r="B3514" s="248"/>
      <c r="C3514" s="243"/>
    </row>
    <row r="3515" spans="2:3" x14ac:dyDescent="0.4">
      <c r="B3515" s="248"/>
      <c r="C3515" s="243"/>
    </row>
    <row r="3516" spans="2:3" x14ac:dyDescent="0.4">
      <c r="B3516" s="248"/>
      <c r="C3516" s="243"/>
    </row>
    <row r="3517" spans="2:3" x14ac:dyDescent="0.4">
      <c r="B3517" s="248"/>
      <c r="C3517" s="243"/>
    </row>
    <row r="3518" spans="2:3" x14ac:dyDescent="0.4">
      <c r="B3518" s="248"/>
      <c r="C3518" s="243"/>
    </row>
    <row r="3519" spans="2:3" x14ac:dyDescent="0.4">
      <c r="B3519" s="248"/>
      <c r="C3519" s="243"/>
    </row>
    <row r="3520" spans="2:3" x14ac:dyDescent="0.4">
      <c r="B3520" s="248"/>
      <c r="C3520" s="243"/>
    </row>
    <row r="3521" spans="2:3" x14ac:dyDescent="0.4">
      <c r="B3521" s="248"/>
      <c r="C3521" s="243"/>
    </row>
    <row r="3522" spans="2:3" x14ac:dyDescent="0.4">
      <c r="B3522" s="248"/>
      <c r="C3522" s="243"/>
    </row>
    <row r="3523" spans="2:3" x14ac:dyDescent="0.4">
      <c r="B3523" s="248"/>
      <c r="C3523" s="243"/>
    </row>
    <row r="3524" spans="2:3" x14ac:dyDescent="0.4">
      <c r="B3524" s="248"/>
      <c r="C3524" s="243"/>
    </row>
    <row r="3525" spans="2:3" x14ac:dyDescent="0.4">
      <c r="B3525" s="248"/>
      <c r="C3525" s="243"/>
    </row>
    <row r="3526" spans="2:3" x14ac:dyDescent="0.4">
      <c r="B3526" s="248"/>
      <c r="C3526" s="243"/>
    </row>
    <row r="3527" spans="2:3" x14ac:dyDescent="0.4">
      <c r="B3527" s="248"/>
      <c r="C3527" s="243"/>
    </row>
    <row r="3528" spans="2:3" x14ac:dyDescent="0.4">
      <c r="B3528" s="248"/>
      <c r="C3528" s="243"/>
    </row>
    <row r="3529" spans="2:3" x14ac:dyDescent="0.4">
      <c r="B3529" s="248"/>
      <c r="C3529" s="243"/>
    </row>
    <row r="3530" spans="2:3" x14ac:dyDescent="0.4">
      <c r="B3530" s="248"/>
      <c r="C3530" s="243"/>
    </row>
    <row r="3531" spans="2:3" x14ac:dyDescent="0.4">
      <c r="B3531" s="248"/>
      <c r="C3531" s="243"/>
    </row>
    <row r="3532" spans="2:3" x14ac:dyDescent="0.4">
      <c r="B3532" s="248"/>
      <c r="C3532" s="243"/>
    </row>
    <row r="3533" spans="2:3" x14ac:dyDescent="0.4">
      <c r="B3533" s="248"/>
      <c r="C3533" s="243"/>
    </row>
    <row r="3534" spans="2:3" x14ac:dyDescent="0.4">
      <c r="B3534" s="248"/>
      <c r="C3534" s="243"/>
    </row>
    <row r="3535" spans="2:3" x14ac:dyDescent="0.4">
      <c r="B3535" s="248"/>
      <c r="C3535" s="243"/>
    </row>
    <row r="3536" spans="2:3" x14ac:dyDescent="0.4">
      <c r="B3536" s="248"/>
      <c r="C3536" s="243"/>
    </row>
    <row r="3537" spans="2:3" x14ac:dyDescent="0.4">
      <c r="B3537" s="248"/>
      <c r="C3537" s="243"/>
    </row>
    <row r="3538" spans="2:3" x14ac:dyDescent="0.4">
      <c r="B3538" s="248"/>
      <c r="C3538" s="243"/>
    </row>
    <row r="3539" spans="2:3" x14ac:dyDescent="0.4">
      <c r="B3539" s="248"/>
      <c r="C3539" s="243"/>
    </row>
    <row r="3540" spans="2:3" x14ac:dyDescent="0.4">
      <c r="B3540" s="248"/>
      <c r="C3540" s="243"/>
    </row>
    <row r="3541" spans="2:3" x14ac:dyDescent="0.4">
      <c r="B3541" s="248"/>
      <c r="C3541" s="243"/>
    </row>
    <row r="3542" spans="2:3" x14ac:dyDescent="0.4">
      <c r="B3542" s="248"/>
      <c r="C3542" s="243"/>
    </row>
    <row r="3543" spans="2:3" x14ac:dyDescent="0.4">
      <c r="B3543" s="248"/>
      <c r="C3543" s="243"/>
    </row>
    <row r="3544" spans="2:3" x14ac:dyDescent="0.4">
      <c r="B3544" s="248"/>
      <c r="C3544" s="243"/>
    </row>
    <row r="3545" spans="2:3" x14ac:dyDescent="0.4">
      <c r="B3545" s="248"/>
      <c r="C3545" s="243"/>
    </row>
    <row r="3546" spans="2:3" x14ac:dyDescent="0.4">
      <c r="B3546" s="248"/>
      <c r="C3546" s="243"/>
    </row>
    <row r="3547" spans="2:3" x14ac:dyDescent="0.4">
      <c r="B3547" s="248"/>
      <c r="C3547" s="243"/>
    </row>
    <row r="3548" spans="2:3" x14ac:dyDescent="0.4">
      <c r="B3548" s="248"/>
      <c r="C3548" s="243"/>
    </row>
    <row r="3549" spans="2:3" x14ac:dyDescent="0.4">
      <c r="B3549" s="248"/>
      <c r="C3549" s="243"/>
    </row>
    <row r="3550" spans="2:3" x14ac:dyDescent="0.4">
      <c r="B3550" s="248"/>
      <c r="C3550" s="243"/>
    </row>
    <row r="3551" spans="2:3" x14ac:dyDescent="0.4">
      <c r="B3551" s="248"/>
      <c r="C3551" s="243"/>
    </row>
    <row r="3552" spans="2:3" x14ac:dyDescent="0.4">
      <c r="B3552" s="248"/>
      <c r="C3552" s="243"/>
    </row>
    <row r="3553" spans="2:3" x14ac:dyDescent="0.4">
      <c r="B3553" s="248"/>
      <c r="C3553" s="243"/>
    </row>
    <row r="3554" spans="2:3" x14ac:dyDescent="0.4">
      <c r="B3554" s="248"/>
      <c r="C3554" s="243"/>
    </row>
    <row r="3555" spans="2:3" x14ac:dyDescent="0.4">
      <c r="B3555" s="248"/>
      <c r="C3555" s="243"/>
    </row>
    <row r="3556" spans="2:3" x14ac:dyDescent="0.4">
      <c r="B3556" s="248"/>
      <c r="C3556" s="243"/>
    </row>
    <row r="3557" spans="2:3" x14ac:dyDescent="0.4">
      <c r="B3557" s="248"/>
      <c r="C3557" s="243"/>
    </row>
    <row r="3558" spans="2:3" x14ac:dyDescent="0.4">
      <c r="B3558" s="248"/>
      <c r="C3558" s="243"/>
    </row>
    <row r="3559" spans="2:3" x14ac:dyDescent="0.4">
      <c r="B3559" s="248"/>
      <c r="C3559" s="243"/>
    </row>
    <row r="3560" spans="2:3" x14ac:dyDescent="0.4">
      <c r="B3560" s="248"/>
      <c r="C3560" s="243"/>
    </row>
    <row r="3561" spans="2:3" x14ac:dyDescent="0.4">
      <c r="B3561" s="248"/>
      <c r="C3561" s="243"/>
    </row>
    <row r="3562" spans="2:3" x14ac:dyDescent="0.4">
      <c r="B3562" s="248"/>
      <c r="C3562" s="243"/>
    </row>
    <row r="3563" spans="2:3" x14ac:dyDescent="0.4">
      <c r="B3563" s="248"/>
      <c r="C3563" s="243"/>
    </row>
    <row r="3564" spans="2:3" x14ac:dyDescent="0.4">
      <c r="B3564" s="248"/>
      <c r="C3564" s="243"/>
    </row>
    <row r="3565" spans="2:3" x14ac:dyDescent="0.4">
      <c r="B3565" s="248"/>
      <c r="C3565" s="243"/>
    </row>
    <row r="3566" spans="2:3" x14ac:dyDescent="0.4">
      <c r="B3566" s="248"/>
      <c r="C3566" s="243"/>
    </row>
    <row r="3567" spans="2:3" x14ac:dyDescent="0.4">
      <c r="B3567" s="248"/>
      <c r="C3567" s="243"/>
    </row>
    <row r="3568" spans="2:3" x14ac:dyDescent="0.4">
      <c r="B3568" s="248"/>
      <c r="C3568" s="243"/>
    </row>
    <row r="3569" spans="2:3" x14ac:dyDescent="0.4">
      <c r="B3569" s="248"/>
      <c r="C3569" s="243"/>
    </row>
    <row r="3570" spans="2:3" x14ac:dyDescent="0.4">
      <c r="B3570" s="248"/>
      <c r="C3570" s="243"/>
    </row>
    <row r="3571" spans="2:3" x14ac:dyDescent="0.4">
      <c r="B3571" s="248"/>
      <c r="C3571" s="243"/>
    </row>
    <row r="3572" spans="2:3" x14ac:dyDescent="0.4">
      <c r="B3572" s="248"/>
      <c r="C3572" s="243"/>
    </row>
    <row r="3573" spans="2:3" x14ac:dyDescent="0.4">
      <c r="B3573" s="248"/>
      <c r="C3573" s="243"/>
    </row>
    <row r="3574" spans="2:3" x14ac:dyDescent="0.4">
      <c r="B3574" s="248"/>
      <c r="C3574" s="243"/>
    </row>
    <row r="3575" spans="2:3" x14ac:dyDescent="0.4">
      <c r="B3575" s="248"/>
      <c r="C3575" s="243"/>
    </row>
    <row r="3576" spans="2:3" x14ac:dyDescent="0.4">
      <c r="B3576" s="248"/>
      <c r="C3576" s="243"/>
    </row>
    <row r="3577" spans="2:3" x14ac:dyDescent="0.4">
      <c r="B3577" s="248"/>
      <c r="C3577" s="243"/>
    </row>
    <row r="3578" spans="2:3" x14ac:dyDescent="0.4">
      <c r="B3578" s="248"/>
      <c r="C3578" s="243"/>
    </row>
    <row r="3579" spans="2:3" x14ac:dyDescent="0.4">
      <c r="B3579" s="248"/>
      <c r="C3579" s="243"/>
    </row>
    <row r="3580" spans="2:3" x14ac:dyDescent="0.4">
      <c r="B3580" s="248"/>
      <c r="C3580" s="243"/>
    </row>
    <row r="3581" spans="2:3" x14ac:dyDescent="0.4">
      <c r="B3581" s="248"/>
      <c r="C3581" s="243"/>
    </row>
    <row r="3582" spans="2:3" x14ac:dyDescent="0.4">
      <c r="B3582" s="248"/>
      <c r="C3582" s="243"/>
    </row>
    <row r="3583" spans="2:3" x14ac:dyDescent="0.4">
      <c r="B3583" s="248"/>
      <c r="C3583" s="243"/>
    </row>
    <row r="3584" spans="2:3" x14ac:dyDescent="0.4">
      <c r="B3584" s="248"/>
      <c r="C3584" s="243"/>
    </row>
    <row r="3585" spans="2:3" x14ac:dyDescent="0.4">
      <c r="B3585" s="248"/>
      <c r="C3585" s="243"/>
    </row>
    <row r="3586" spans="2:3" x14ac:dyDescent="0.4">
      <c r="B3586" s="248"/>
      <c r="C3586" s="243"/>
    </row>
    <row r="3587" spans="2:3" x14ac:dyDescent="0.4">
      <c r="B3587" s="248"/>
      <c r="C3587" s="243"/>
    </row>
    <row r="3588" spans="2:3" x14ac:dyDescent="0.4">
      <c r="B3588" s="248"/>
      <c r="C3588" s="243"/>
    </row>
    <row r="3589" spans="2:3" x14ac:dyDescent="0.4">
      <c r="B3589" s="248"/>
      <c r="C3589" s="243"/>
    </row>
    <row r="3590" spans="2:3" x14ac:dyDescent="0.4">
      <c r="B3590" s="248"/>
      <c r="C3590" s="243"/>
    </row>
    <row r="3591" spans="2:3" x14ac:dyDescent="0.4">
      <c r="B3591" s="248"/>
      <c r="C3591" s="243"/>
    </row>
    <row r="3592" spans="2:3" x14ac:dyDescent="0.4">
      <c r="B3592" s="248"/>
      <c r="C3592" s="243"/>
    </row>
    <row r="3593" spans="2:3" x14ac:dyDescent="0.4">
      <c r="B3593" s="248"/>
      <c r="C3593" s="243"/>
    </row>
    <row r="3594" spans="2:3" x14ac:dyDescent="0.4">
      <c r="B3594" s="248"/>
      <c r="C3594" s="243"/>
    </row>
    <row r="3595" spans="2:3" x14ac:dyDescent="0.4">
      <c r="B3595" s="248"/>
      <c r="C3595" s="243"/>
    </row>
    <row r="3596" spans="2:3" x14ac:dyDescent="0.4">
      <c r="B3596" s="248"/>
      <c r="C3596" s="243"/>
    </row>
    <row r="3597" spans="2:3" x14ac:dyDescent="0.4">
      <c r="B3597" s="248"/>
      <c r="C3597" s="243"/>
    </row>
    <row r="3598" spans="2:3" x14ac:dyDescent="0.4">
      <c r="B3598" s="248"/>
      <c r="C3598" s="243"/>
    </row>
    <row r="3599" spans="2:3" x14ac:dyDescent="0.4">
      <c r="B3599" s="248"/>
      <c r="C3599" s="243"/>
    </row>
    <row r="3600" spans="2:3" x14ac:dyDescent="0.4">
      <c r="B3600" s="248"/>
      <c r="C3600" s="243"/>
    </row>
    <row r="3601" spans="2:3" x14ac:dyDescent="0.4">
      <c r="B3601" s="248"/>
      <c r="C3601" s="243"/>
    </row>
    <row r="3602" spans="2:3" x14ac:dyDescent="0.4">
      <c r="B3602" s="248"/>
      <c r="C3602" s="243"/>
    </row>
    <row r="3603" spans="2:3" x14ac:dyDescent="0.4">
      <c r="B3603" s="248"/>
      <c r="C3603" s="243"/>
    </row>
    <row r="3604" spans="2:3" x14ac:dyDescent="0.4">
      <c r="B3604" s="248"/>
      <c r="C3604" s="243"/>
    </row>
    <row r="3605" spans="2:3" x14ac:dyDescent="0.4">
      <c r="B3605" s="248"/>
      <c r="C3605" s="243"/>
    </row>
    <row r="3606" spans="2:3" x14ac:dyDescent="0.4">
      <c r="B3606" s="248"/>
      <c r="C3606" s="243"/>
    </row>
    <row r="3607" spans="2:3" x14ac:dyDescent="0.4">
      <c r="B3607" s="248"/>
      <c r="C3607" s="243"/>
    </row>
    <row r="3608" spans="2:3" x14ac:dyDescent="0.4">
      <c r="B3608" s="248"/>
      <c r="C3608" s="243"/>
    </row>
    <row r="3609" spans="2:3" x14ac:dyDescent="0.4">
      <c r="B3609" s="248"/>
      <c r="C3609" s="243"/>
    </row>
    <row r="3610" spans="2:3" x14ac:dyDescent="0.4">
      <c r="B3610" s="248"/>
      <c r="C3610" s="243"/>
    </row>
    <row r="3611" spans="2:3" x14ac:dyDescent="0.4">
      <c r="B3611" s="248"/>
      <c r="C3611" s="243"/>
    </row>
    <row r="3612" spans="2:3" x14ac:dyDescent="0.4">
      <c r="B3612" s="248"/>
      <c r="C3612" s="243"/>
    </row>
    <row r="3613" spans="2:3" x14ac:dyDescent="0.4">
      <c r="B3613" s="248"/>
      <c r="C3613" s="243"/>
    </row>
    <row r="3614" spans="2:3" x14ac:dyDescent="0.4">
      <c r="B3614" s="248"/>
      <c r="C3614" s="243"/>
    </row>
    <row r="3615" spans="2:3" x14ac:dyDescent="0.4">
      <c r="B3615" s="248"/>
      <c r="C3615" s="243"/>
    </row>
    <row r="3616" spans="2:3" x14ac:dyDescent="0.4">
      <c r="B3616" s="248"/>
      <c r="C3616" s="243"/>
    </row>
    <row r="3617" spans="2:3" x14ac:dyDescent="0.4">
      <c r="B3617" s="248"/>
      <c r="C3617" s="243"/>
    </row>
    <row r="3618" spans="2:3" x14ac:dyDescent="0.4">
      <c r="B3618" s="248"/>
      <c r="C3618" s="243"/>
    </row>
    <row r="3619" spans="2:3" x14ac:dyDescent="0.4">
      <c r="B3619" s="248"/>
      <c r="C3619" s="243"/>
    </row>
    <row r="3620" spans="2:3" x14ac:dyDescent="0.4">
      <c r="B3620" s="248"/>
      <c r="C3620" s="243"/>
    </row>
    <row r="3621" spans="2:3" x14ac:dyDescent="0.4">
      <c r="B3621" s="248"/>
      <c r="C3621" s="243"/>
    </row>
    <row r="3622" spans="2:3" x14ac:dyDescent="0.4">
      <c r="B3622" s="248"/>
      <c r="C3622" s="243"/>
    </row>
    <row r="3623" spans="2:3" x14ac:dyDescent="0.4">
      <c r="B3623" s="248"/>
      <c r="C3623" s="243"/>
    </row>
    <row r="3624" spans="2:3" x14ac:dyDescent="0.4">
      <c r="B3624" s="248"/>
      <c r="C3624" s="243"/>
    </row>
    <row r="3625" spans="2:3" x14ac:dyDescent="0.4">
      <c r="B3625" s="248"/>
      <c r="C3625" s="243"/>
    </row>
    <row r="3626" spans="2:3" x14ac:dyDescent="0.4">
      <c r="B3626" s="248"/>
      <c r="C3626" s="243"/>
    </row>
    <row r="3627" spans="2:3" x14ac:dyDescent="0.4">
      <c r="B3627" s="248"/>
      <c r="C3627" s="243"/>
    </row>
    <row r="3628" spans="2:3" x14ac:dyDescent="0.4">
      <c r="B3628" s="248"/>
      <c r="C3628" s="243"/>
    </row>
    <row r="3629" spans="2:3" x14ac:dyDescent="0.4">
      <c r="B3629" s="248"/>
      <c r="C3629" s="243"/>
    </row>
    <row r="3630" spans="2:3" x14ac:dyDescent="0.4">
      <c r="B3630" s="248"/>
      <c r="C3630" s="243"/>
    </row>
    <row r="3631" spans="2:3" x14ac:dyDescent="0.4">
      <c r="B3631" s="248"/>
      <c r="C3631" s="243"/>
    </row>
    <row r="3632" spans="2:3" x14ac:dyDescent="0.4">
      <c r="B3632" s="248"/>
      <c r="C3632" s="243"/>
    </row>
    <row r="3633" spans="2:3" x14ac:dyDescent="0.4">
      <c r="B3633" s="248"/>
      <c r="C3633" s="243"/>
    </row>
    <row r="3634" spans="2:3" x14ac:dyDescent="0.4">
      <c r="B3634" s="248"/>
      <c r="C3634" s="243"/>
    </row>
    <row r="3635" spans="2:3" x14ac:dyDescent="0.4">
      <c r="B3635" s="248"/>
      <c r="C3635" s="243"/>
    </row>
    <row r="3636" spans="2:3" x14ac:dyDescent="0.4">
      <c r="B3636" s="248"/>
      <c r="C3636" s="243"/>
    </row>
    <row r="3637" spans="2:3" x14ac:dyDescent="0.4">
      <c r="B3637" s="248"/>
      <c r="C3637" s="243"/>
    </row>
    <row r="3638" spans="2:3" x14ac:dyDescent="0.4">
      <c r="B3638" s="248"/>
      <c r="C3638" s="243"/>
    </row>
    <row r="3639" spans="2:3" x14ac:dyDescent="0.4">
      <c r="B3639" s="248"/>
      <c r="C3639" s="243"/>
    </row>
    <row r="3640" spans="2:3" x14ac:dyDescent="0.4">
      <c r="B3640" s="248"/>
      <c r="C3640" s="243"/>
    </row>
    <row r="3641" spans="2:3" x14ac:dyDescent="0.4">
      <c r="B3641" s="248"/>
      <c r="C3641" s="243"/>
    </row>
    <row r="3642" spans="2:3" x14ac:dyDescent="0.4">
      <c r="B3642" s="248"/>
      <c r="C3642" s="243"/>
    </row>
    <row r="3643" spans="2:3" x14ac:dyDescent="0.4">
      <c r="B3643" s="248"/>
      <c r="C3643" s="243"/>
    </row>
    <row r="3644" spans="2:3" x14ac:dyDescent="0.4">
      <c r="B3644" s="248"/>
      <c r="C3644" s="243"/>
    </row>
    <row r="3645" spans="2:3" x14ac:dyDescent="0.4">
      <c r="B3645" s="248"/>
      <c r="C3645" s="243"/>
    </row>
    <row r="3646" spans="2:3" x14ac:dyDescent="0.4">
      <c r="B3646" s="248"/>
      <c r="C3646" s="243"/>
    </row>
    <row r="3647" spans="2:3" x14ac:dyDescent="0.4">
      <c r="B3647" s="248"/>
      <c r="C3647" s="243"/>
    </row>
    <row r="3648" spans="2:3" x14ac:dyDescent="0.4">
      <c r="B3648" s="248"/>
      <c r="C3648" s="243"/>
    </row>
    <row r="3649" spans="2:3" x14ac:dyDescent="0.4">
      <c r="B3649" s="248"/>
      <c r="C3649" s="243"/>
    </row>
    <row r="3650" spans="2:3" x14ac:dyDescent="0.4">
      <c r="B3650" s="248"/>
      <c r="C3650" s="243"/>
    </row>
    <row r="3651" spans="2:3" x14ac:dyDescent="0.4">
      <c r="B3651" s="248"/>
      <c r="C3651" s="243"/>
    </row>
    <row r="3652" spans="2:3" x14ac:dyDescent="0.4">
      <c r="B3652" s="248"/>
      <c r="C3652" s="243"/>
    </row>
    <row r="3653" spans="2:3" x14ac:dyDescent="0.4">
      <c r="B3653" s="248"/>
      <c r="C3653" s="243"/>
    </row>
    <row r="3654" spans="2:3" x14ac:dyDescent="0.4">
      <c r="B3654" s="248"/>
      <c r="C3654" s="243"/>
    </row>
    <row r="3655" spans="2:3" x14ac:dyDescent="0.4">
      <c r="B3655" s="248"/>
      <c r="C3655" s="243"/>
    </row>
    <row r="3656" spans="2:3" x14ac:dyDescent="0.4">
      <c r="B3656" s="248"/>
      <c r="C3656" s="243"/>
    </row>
    <row r="3657" spans="2:3" x14ac:dyDescent="0.4">
      <c r="B3657" s="248"/>
      <c r="C3657" s="243"/>
    </row>
    <row r="3658" spans="2:3" x14ac:dyDescent="0.4">
      <c r="B3658" s="248"/>
      <c r="C3658" s="243"/>
    </row>
    <row r="3659" spans="2:3" x14ac:dyDescent="0.4">
      <c r="B3659" s="248"/>
      <c r="C3659" s="243"/>
    </row>
    <row r="3660" spans="2:3" x14ac:dyDescent="0.4">
      <c r="B3660" s="248"/>
      <c r="C3660" s="243"/>
    </row>
    <row r="3661" spans="2:3" x14ac:dyDescent="0.4">
      <c r="B3661" s="248"/>
      <c r="C3661" s="243"/>
    </row>
    <row r="3662" spans="2:3" x14ac:dyDescent="0.4">
      <c r="B3662" s="248"/>
      <c r="C3662" s="243"/>
    </row>
    <row r="3663" spans="2:3" x14ac:dyDescent="0.4">
      <c r="B3663" s="248"/>
      <c r="C3663" s="243"/>
    </row>
    <row r="3664" spans="2:3" x14ac:dyDescent="0.4">
      <c r="B3664" s="248"/>
      <c r="C3664" s="243"/>
    </row>
    <row r="3665" spans="2:3" x14ac:dyDescent="0.4">
      <c r="B3665" s="248"/>
      <c r="C3665" s="243"/>
    </row>
    <row r="3666" spans="2:3" x14ac:dyDescent="0.4">
      <c r="B3666" s="248"/>
      <c r="C3666" s="243"/>
    </row>
    <row r="3667" spans="2:3" x14ac:dyDescent="0.4">
      <c r="B3667" s="248"/>
      <c r="C3667" s="243"/>
    </row>
    <row r="3668" spans="2:3" x14ac:dyDescent="0.4">
      <c r="B3668" s="248"/>
      <c r="C3668" s="243"/>
    </row>
    <row r="3669" spans="2:3" x14ac:dyDescent="0.4">
      <c r="B3669" s="248"/>
      <c r="C3669" s="243"/>
    </row>
    <row r="3670" spans="2:3" x14ac:dyDescent="0.4">
      <c r="B3670" s="248"/>
      <c r="C3670" s="243"/>
    </row>
    <row r="3671" spans="2:3" x14ac:dyDescent="0.4">
      <c r="B3671" s="248"/>
      <c r="C3671" s="243"/>
    </row>
    <row r="3672" spans="2:3" x14ac:dyDescent="0.4">
      <c r="B3672" s="248"/>
      <c r="C3672" s="243"/>
    </row>
    <row r="3673" spans="2:3" x14ac:dyDescent="0.4">
      <c r="B3673" s="248"/>
      <c r="C3673" s="243"/>
    </row>
    <row r="3674" spans="2:3" x14ac:dyDescent="0.4">
      <c r="B3674" s="248"/>
      <c r="C3674" s="243"/>
    </row>
    <row r="3675" spans="2:3" x14ac:dyDescent="0.4">
      <c r="B3675" s="248"/>
      <c r="C3675" s="243"/>
    </row>
    <row r="3676" spans="2:3" x14ac:dyDescent="0.4">
      <c r="B3676" s="248"/>
      <c r="C3676" s="243"/>
    </row>
    <row r="3677" spans="2:3" x14ac:dyDescent="0.4">
      <c r="B3677" s="248"/>
      <c r="C3677" s="243"/>
    </row>
    <row r="3678" spans="2:3" x14ac:dyDescent="0.4">
      <c r="B3678" s="248"/>
      <c r="C3678" s="243"/>
    </row>
    <row r="3679" spans="2:3" x14ac:dyDescent="0.4">
      <c r="B3679" s="248"/>
      <c r="C3679" s="243"/>
    </row>
    <row r="3680" spans="2:3" x14ac:dyDescent="0.4">
      <c r="B3680" s="248"/>
      <c r="C3680" s="243"/>
    </row>
    <row r="3681" spans="2:3" x14ac:dyDescent="0.4">
      <c r="B3681" s="248"/>
      <c r="C3681" s="243"/>
    </row>
    <row r="3682" spans="2:3" x14ac:dyDescent="0.4">
      <c r="B3682" s="248"/>
      <c r="C3682" s="243"/>
    </row>
    <row r="3683" spans="2:3" x14ac:dyDescent="0.4">
      <c r="B3683" s="248"/>
      <c r="C3683" s="243"/>
    </row>
    <row r="3684" spans="2:3" x14ac:dyDescent="0.4">
      <c r="B3684" s="248"/>
      <c r="C3684" s="243"/>
    </row>
    <row r="3685" spans="2:3" x14ac:dyDescent="0.4">
      <c r="B3685" s="248"/>
      <c r="C3685" s="243"/>
    </row>
    <row r="3686" spans="2:3" x14ac:dyDescent="0.4">
      <c r="B3686" s="248"/>
      <c r="C3686" s="243"/>
    </row>
    <row r="3687" spans="2:3" x14ac:dyDescent="0.4">
      <c r="B3687" s="248"/>
      <c r="C3687" s="243"/>
    </row>
    <row r="3688" spans="2:3" x14ac:dyDescent="0.4">
      <c r="B3688" s="248"/>
      <c r="C3688" s="243"/>
    </row>
    <row r="3689" spans="2:3" x14ac:dyDescent="0.4">
      <c r="B3689" s="248"/>
      <c r="C3689" s="243"/>
    </row>
    <row r="3690" spans="2:3" x14ac:dyDescent="0.4">
      <c r="B3690" s="248"/>
      <c r="C3690" s="243"/>
    </row>
    <row r="3691" spans="2:3" x14ac:dyDescent="0.4">
      <c r="B3691" s="248"/>
      <c r="C3691" s="243"/>
    </row>
    <row r="3692" spans="2:3" x14ac:dyDescent="0.4">
      <c r="B3692" s="248"/>
      <c r="C3692" s="243"/>
    </row>
    <row r="3693" spans="2:3" x14ac:dyDescent="0.4">
      <c r="B3693" s="248"/>
      <c r="C3693" s="243"/>
    </row>
    <row r="3694" spans="2:3" x14ac:dyDescent="0.4">
      <c r="B3694" s="248"/>
      <c r="C3694" s="243"/>
    </row>
    <row r="3695" spans="2:3" x14ac:dyDescent="0.4">
      <c r="B3695" s="248"/>
      <c r="C3695" s="243"/>
    </row>
    <row r="3696" spans="2:3" x14ac:dyDescent="0.4">
      <c r="B3696" s="248"/>
      <c r="C3696" s="243"/>
    </row>
    <row r="3697" spans="2:3" x14ac:dyDescent="0.4">
      <c r="B3697" s="248"/>
      <c r="C3697" s="243"/>
    </row>
    <row r="3698" spans="2:3" x14ac:dyDescent="0.4">
      <c r="B3698" s="248"/>
      <c r="C3698" s="243"/>
    </row>
    <row r="3699" spans="2:3" x14ac:dyDescent="0.4">
      <c r="B3699" s="248"/>
      <c r="C3699" s="243"/>
    </row>
    <row r="3700" spans="2:3" x14ac:dyDescent="0.4">
      <c r="B3700" s="248"/>
      <c r="C3700" s="243"/>
    </row>
    <row r="3701" spans="2:3" x14ac:dyDescent="0.4">
      <c r="B3701" s="248"/>
      <c r="C3701" s="243"/>
    </row>
    <row r="3702" spans="2:3" x14ac:dyDescent="0.4">
      <c r="B3702" s="248"/>
      <c r="C3702" s="243"/>
    </row>
    <row r="3703" spans="2:3" x14ac:dyDescent="0.4">
      <c r="B3703" s="248"/>
      <c r="C3703" s="243"/>
    </row>
    <row r="3704" spans="2:3" x14ac:dyDescent="0.4">
      <c r="B3704" s="248"/>
      <c r="C3704" s="243"/>
    </row>
    <row r="3705" spans="2:3" x14ac:dyDescent="0.4">
      <c r="B3705" s="248"/>
      <c r="C3705" s="243"/>
    </row>
    <row r="3706" spans="2:3" x14ac:dyDescent="0.4">
      <c r="B3706" s="248"/>
      <c r="C3706" s="243"/>
    </row>
    <row r="3707" spans="2:3" x14ac:dyDescent="0.4">
      <c r="B3707" s="248"/>
      <c r="C3707" s="243"/>
    </row>
    <row r="3708" spans="2:3" x14ac:dyDescent="0.4">
      <c r="B3708" s="248"/>
      <c r="C3708" s="243"/>
    </row>
    <row r="3709" spans="2:3" x14ac:dyDescent="0.4">
      <c r="B3709" s="248"/>
      <c r="C3709" s="243"/>
    </row>
    <row r="3710" spans="2:3" x14ac:dyDescent="0.4">
      <c r="B3710" s="248"/>
      <c r="C3710" s="243"/>
    </row>
    <row r="3711" spans="2:3" x14ac:dyDescent="0.4">
      <c r="B3711" s="248"/>
      <c r="C3711" s="243"/>
    </row>
    <row r="3712" spans="2:3" x14ac:dyDescent="0.4">
      <c r="B3712" s="248"/>
      <c r="C3712" s="243"/>
    </row>
    <row r="3713" spans="2:3" x14ac:dyDescent="0.4">
      <c r="B3713" s="248"/>
      <c r="C3713" s="243"/>
    </row>
    <row r="3714" spans="2:3" x14ac:dyDescent="0.4">
      <c r="B3714" s="248"/>
      <c r="C3714" s="243"/>
    </row>
    <row r="3715" spans="2:3" x14ac:dyDescent="0.4">
      <c r="B3715" s="248"/>
      <c r="C3715" s="243"/>
    </row>
    <row r="3716" spans="2:3" x14ac:dyDescent="0.4">
      <c r="B3716" s="248"/>
      <c r="C3716" s="243"/>
    </row>
    <row r="3717" spans="2:3" x14ac:dyDescent="0.4">
      <c r="B3717" s="248"/>
      <c r="C3717" s="243"/>
    </row>
    <row r="3718" spans="2:3" x14ac:dyDescent="0.4">
      <c r="B3718" s="248"/>
      <c r="C3718" s="243"/>
    </row>
    <row r="3719" spans="2:3" x14ac:dyDescent="0.4">
      <c r="B3719" s="248"/>
      <c r="C3719" s="243"/>
    </row>
    <row r="3720" spans="2:3" x14ac:dyDescent="0.4">
      <c r="B3720" s="248"/>
      <c r="C3720" s="243"/>
    </row>
    <row r="3721" spans="2:3" x14ac:dyDescent="0.4">
      <c r="B3721" s="248"/>
      <c r="C3721" s="243"/>
    </row>
    <row r="3722" spans="2:3" x14ac:dyDescent="0.4">
      <c r="B3722" s="248"/>
      <c r="C3722" s="243"/>
    </row>
    <row r="3723" spans="2:3" x14ac:dyDescent="0.4">
      <c r="B3723" s="248"/>
      <c r="C3723" s="243"/>
    </row>
    <row r="3724" spans="2:3" x14ac:dyDescent="0.4">
      <c r="B3724" s="248"/>
      <c r="C3724" s="243"/>
    </row>
    <row r="3725" spans="2:3" x14ac:dyDescent="0.4">
      <c r="B3725" s="248"/>
      <c r="C3725" s="243"/>
    </row>
    <row r="3726" spans="2:3" x14ac:dyDescent="0.4">
      <c r="B3726" s="248"/>
      <c r="C3726" s="243"/>
    </row>
    <row r="3727" spans="2:3" x14ac:dyDescent="0.4">
      <c r="B3727" s="248"/>
      <c r="C3727" s="243"/>
    </row>
    <row r="3728" spans="2:3" x14ac:dyDescent="0.4">
      <c r="B3728" s="248"/>
      <c r="C3728" s="243"/>
    </row>
    <row r="3729" spans="2:3" x14ac:dyDescent="0.4">
      <c r="B3729" s="248"/>
      <c r="C3729" s="243"/>
    </row>
    <row r="3730" spans="2:3" x14ac:dyDescent="0.4">
      <c r="B3730" s="248"/>
      <c r="C3730" s="243"/>
    </row>
    <row r="3731" spans="2:3" x14ac:dyDescent="0.4">
      <c r="B3731" s="248"/>
      <c r="C3731" s="243"/>
    </row>
    <row r="3732" spans="2:3" x14ac:dyDescent="0.4">
      <c r="B3732" s="248"/>
      <c r="C3732" s="243"/>
    </row>
    <row r="3733" spans="2:3" x14ac:dyDescent="0.4">
      <c r="B3733" s="248"/>
      <c r="C3733" s="243"/>
    </row>
    <row r="3734" spans="2:3" x14ac:dyDescent="0.4">
      <c r="B3734" s="248"/>
      <c r="C3734" s="243"/>
    </row>
    <row r="3735" spans="2:3" x14ac:dyDescent="0.4">
      <c r="B3735" s="248"/>
      <c r="C3735" s="243"/>
    </row>
    <row r="3736" spans="2:3" x14ac:dyDescent="0.4">
      <c r="B3736" s="248"/>
      <c r="C3736" s="243"/>
    </row>
    <row r="3737" spans="2:3" x14ac:dyDescent="0.4">
      <c r="B3737" s="248"/>
      <c r="C3737" s="243"/>
    </row>
    <row r="3738" spans="2:3" x14ac:dyDescent="0.4">
      <c r="B3738" s="248"/>
      <c r="C3738" s="243"/>
    </row>
    <row r="3739" spans="2:3" x14ac:dyDescent="0.4">
      <c r="B3739" s="248"/>
      <c r="C3739" s="243"/>
    </row>
    <row r="3740" spans="2:3" x14ac:dyDescent="0.4">
      <c r="B3740" s="248"/>
      <c r="C3740" s="243"/>
    </row>
    <row r="3741" spans="2:3" x14ac:dyDescent="0.4">
      <c r="B3741" s="248"/>
      <c r="C3741" s="243"/>
    </row>
    <row r="3742" spans="2:3" x14ac:dyDescent="0.4">
      <c r="B3742" s="248"/>
      <c r="C3742" s="243"/>
    </row>
    <row r="3743" spans="2:3" x14ac:dyDescent="0.4">
      <c r="B3743" s="248"/>
      <c r="C3743" s="243"/>
    </row>
    <row r="3744" spans="2:3" x14ac:dyDescent="0.4">
      <c r="B3744" s="248"/>
      <c r="C3744" s="243"/>
    </row>
    <row r="3745" spans="2:3" x14ac:dyDescent="0.4">
      <c r="B3745" s="248"/>
      <c r="C3745" s="243"/>
    </row>
    <row r="3746" spans="2:3" x14ac:dyDescent="0.4">
      <c r="B3746" s="248"/>
      <c r="C3746" s="243"/>
    </row>
    <row r="3747" spans="2:3" x14ac:dyDescent="0.4">
      <c r="B3747" s="248"/>
      <c r="C3747" s="243"/>
    </row>
    <row r="3748" spans="2:3" x14ac:dyDescent="0.4">
      <c r="B3748" s="248"/>
      <c r="C3748" s="243"/>
    </row>
    <row r="3749" spans="2:3" x14ac:dyDescent="0.4">
      <c r="B3749" s="248"/>
      <c r="C3749" s="243"/>
    </row>
    <row r="3750" spans="2:3" x14ac:dyDescent="0.4">
      <c r="B3750" s="248"/>
      <c r="C3750" s="243"/>
    </row>
    <row r="3751" spans="2:3" x14ac:dyDescent="0.4">
      <c r="B3751" s="248"/>
      <c r="C3751" s="243"/>
    </row>
    <row r="3752" spans="2:3" x14ac:dyDescent="0.4">
      <c r="B3752" s="248"/>
      <c r="C3752" s="243"/>
    </row>
    <row r="3753" spans="2:3" x14ac:dyDescent="0.4">
      <c r="B3753" s="248"/>
      <c r="C3753" s="243"/>
    </row>
    <row r="3754" spans="2:3" x14ac:dyDescent="0.4">
      <c r="B3754" s="248"/>
      <c r="C3754" s="243"/>
    </row>
    <row r="3755" spans="2:3" x14ac:dyDescent="0.4">
      <c r="B3755" s="248"/>
      <c r="C3755" s="243"/>
    </row>
    <row r="3756" spans="2:3" x14ac:dyDescent="0.4">
      <c r="B3756" s="248"/>
      <c r="C3756" s="243"/>
    </row>
    <row r="3757" spans="2:3" x14ac:dyDescent="0.4">
      <c r="B3757" s="248"/>
      <c r="C3757" s="243"/>
    </row>
    <row r="3758" spans="2:3" x14ac:dyDescent="0.4">
      <c r="B3758" s="248"/>
      <c r="C3758" s="243"/>
    </row>
    <row r="3759" spans="2:3" x14ac:dyDescent="0.4">
      <c r="B3759" s="248"/>
      <c r="C3759" s="243"/>
    </row>
    <row r="3760" spans="2:3" x14ac:dyDescent="0.4">
      <c r="B3760" s="248"/>
      <c r="C3760" s="243"/>
    </row>
    <row r="3761" spans="2:3" x14ac:dyDescent="0.4">
      <c r="B3761" s="248"/>
      <c r="C3761" s="243"/>
    </row>
    <row r="3762" spans="2:3" x14ac:dyDescent="0.4">
      <c r="B3762" s="248"/>
      <c r="C3762" s="243"/>
    </row>
    <row r="3763" spans="2:3" x14ac:dyDescent="0.4">
      <c r="B3763" s="248"/>
      <c r="C3763" s="243"/>
    </row>
    <row r="3764" spans="2:3" x14ac:dyDescent="0.4">
      <c r="B3764" s="248"/>
      <c r="C3764" s="243"/>
    </row>
    <row r="3765" spans="2:3" x14ac:dyDescent="0.4">
      <c r="B3765" s="248"/>
      <c r="C3765" s="243"/>
    </row>
    <row r="3766" spans="2:3" x14ac:dyDescent="0.4">
      <c r="B3766" s="248"/>
      <c r="C3766" s="243"/>
    </row>
    <row r="3767" spans="2:3" x14ac:dyDescent="0.4">
      <c r="B3767" s="248"/>
      <c r="C3767" s="243"/>
    </row>
    <row r="3768" spans="2:3" x14ac:dyDescent="0.4">
      <c r="B3768" s="248"/>
      <c r="C3768" s="243"/>
    </row>
    <row r="3769" spans="2:3" x14ac:dyDescent="0.4">
      <c r="B3769" s="248"/>
      <c r="C3769" s="243"/>
    </row>
    <row r="3770" spans="2:3" x14ac:dyDescent="0.4">
      <c r="B3770" s="248"/>
      <c r="C3770" s="243"/>
    </row>
    <row r="3771" spans="2:3" x14ac:dyDescent="0.4">
      <c r="B3771" s="248"/>
      <c r="C3771" s="243"/>
    </row>
    <row r="3772" spans="2:3" x14ac:dyDescent="0.4">
      <c r="B3772" s="248"/>
      <c r="C3772" s="243"/>
    </row>
    <row r="3773" spans="2:3" x14ac:dyDescent="0.4">
      <c r="B3773" s="248"/>
      <c r="C3773" s="243"/>
    </row>
    <row r="3774" spans="2:3" x14ac:dyDescent="0.4">
      <c r="B3774" s="248"/>
      <c r="C3774" s="243"/>
    </row>
    <row r="3775" spans="2:3" x14ac:dyDescent="0.4">
      <c r="B3775" s="248"/>
      <c r="C3775" s="243"/>
    </row>
    <row r="3776" spans="2:3" x14ac:dyDescent="0.4">
      <c r="B3776" s="248"/>
      <c r="C3776" s="243"/>
    </row>
    <row r="3777" spans="2:3" x14ac:dyDescent="0.4">
      <c r="B3777" s="248"/>
      <c r="C3777" s="243"/>
    </row>
    <row r="3778" spans="2:3" x14ac:dyDescent="0.4">
      <c r="B3778" s="248"/>
      <c r="C3778" s="243"/>
    </row>
    <row r="3779" spans="2:3" x14ac:dyDescent="0.4">
      <c r="B3779" s="248"/>
      <c r="C3779" s="243"/>
    </row>
    <row r="3780" spans="2:3" x14ac:dyDescent="0.4">
      <c r="B3780" s="248"/>
      <c r="C3780" s="243"/>
    </row>
    <row r="3781" spans="2:3" x14ac:dyDescent="0.4">
      <c r="B3781" s="248"/>
      <c r="C3781" s="243"/>
    </row>
    <row r="3782" spans="2:3" x14ac:dyDescent="0.4">
      <c r="B3782" s="248"/>
      <c r="C3782" s="243"/>
    </row>
    <row r="3783" spans="2:3" x14ac:dyDescent="0.4">
      <c r="B3783" s="248"/>
      <c r="C3783" s="243"/>
    </row>
    <row r="3784" spans="2:3" x14ac:dyDescent="0.4">
      <c r="B3784" s="248"/>
      <c r="C3784" s="243"/>
    </row>
    <row r="3785" spans="2:3" x14ac:dyDescent="0.4">
      <c r="B3785" s="248"/>
      <c r="C3785" s="243"/>
    </row>
    <row r="3786" spans="2:3" x14ac:dyDescent="0.4">
      <c r="B3786" s="248"/>
      <c r="C3786" s="243"/>
    </row>
    <row r="3787" spans="2:3" x14ac:dyDescent="0.4">
      <c r="B3787" s="248"/>
      <c r="C3787" s="243"/>
    </row>
    <row r="3788" spans="2:3" x14ac:dyDescent="0.4">
      <c r="B3788" s="248"/>
      <c r="C3788" s="243"/>
    </row>
    <row r="3789" spans="2:3" x14ac:dyDescent="0.4">
      <c r="B3789" s="248"/>
      <c r="C3789" s="243"/>
    </row>
    <row r="3790" spans="2:3" x14ac:dyDescent="0.4">
      <c r="B3790" s="248"/>
      <c r="C3790" s="243"/>
    </row>
    <row r="3791" spans="2:3" x14ac:dyDescent="0.4">
      <c r="B3791" s="248"/>
      <c r="C3791" s="243"/>
    </row>
    <row r="3792" spans="2:3" x14ac:dyDescent="0.4">
      <c r="B3792" s="248"/>
      <c r="C3792" s="243"/>
    </row>
    <row r="3793" spans="2:3" x14ac:dyDescent="0.4">
      <c r="B3793" s="248"/>
      <c r="C3793" s="243"/>
    </row>
    <row r="3794" spans="2:3" x14ac:dyDescent="0.4">
      <c r="B3794" s="248"/>
      <c r="C3794" s="243"/>
    </row>
    <row r="3795" spans="2:3" x14ac:dyDescent="0.4">
      <c r="B3795" s="248"/>
      <c r="C3795" s="243"/>
    </row>
    <row r="3796" spans="2:3" x14ac:dyDescent="0.4">
      <c r="B3796" s="248"/>
      <c r="C3796" s="243"/>
    </row>
    <row r="3797" spans="2:3" x14ac:dyDescent="0.4">
      <c r="B3797" s="248"/>
      <c r="C3797" s="243"/>
    </row>
    <row r="3798" spans="2:3" x14ac:dyDescent="0.4">
      <c r="B3798" s="248"/>
      <c r="C3798" s="243"/>
    </row>
    <row r="3799" spans="2:3" x14ac:dyDescent="0.4">
      <c r="B3799" s="248"/>
      <c r="C3799" s="243"/>
    </row>
    <row r="3800" spans="2:3" x14ac:dyDescent="0.4">
      <c r="B3800" s="248"/>
      <c r="C3800" s="243"/>
    </row>
    <row r="3801" spans="2:3" x14ac:dyDescent="0.4">
      <c r="B3801" s="248"/>
      <c r="C3801" s="243"/>
    </row>
    <row r="3802" spans="2:3" x14ac:dyDescent="0.4">
      <c r="B3802" s="248"/>
      <c r="C3802" s="243"/>
    </row>
    <row r="3803" spans="2:3" x14ac:dyDescent="0.4">
      <c r="B3803" s="248"/>
      <c r="C3803" s="243"/>
    </row>
    <row r="3804" spans="2:3" x14ac:dyDescent="0.4">
      <c r="B3804" s="248"/>
      <c r="C3804" s="243"/>
    </row>
    <row r="3805" spans="2:3" x14ac:dyDescent="0.4">
      <c r="B3805" s="248"/>
      <c r="C3805" s="243"/>
    </row>
    <row r="3806" spans="2:3" x14ac:dyDescent="0.4">
      <c r="B3806" s="248"/>
      <c r="C3806" s="243"/>
    </row>
    <row r="3807" spans="2:3" x14ac:dyDescent="0.4">
      <c r="B3807" s="248"/>
      <c r="C3807" s="243"/>
    </row>
    <row r="3808" spans="2:3" x14ac:dyDescent="0.4">
      <c r="B3808" s="248"/>
      <c r="C3808" s="243"/>
    </row>
    <row r="3809" spans="2:3" x14ac:dyDescent="0.4">
      <c r="B3809" s="248"/>
      <c r="C3809" s="243"/>
    </row>
    <row r="3810" spans="2:3" x14ac:dyDescent="0.4">
      <c r="B3810" s="248"/>
      <c r="C3810" s="243"/>
    </row>
    <row r="3811" spans="2:3" x14ac:dyDescent="0.4">
      <c r="B3811" s="248"/>
      <c r="C3811" s="243"/>
    </row>
    <row r="3812" spans="2:3" x14ac:dyDescent="0.4">
      <c r="B3812" s="248"/>
      <c r="C3812" s="243"/>
    </row>
    <row r="3813" spans="2:3" x14ac:dyDescent="0.4">
      <c r="B3813" s="248"/>
      <c r="C3813" s="243"/>
    </row>
    <row r="3814" spans="2:3" x14ac:dyDescent="0.4">
      <c r="B3814" s="248"/>
      <c r="C3814" s="243"/>
    </row>
    <row r="3815" spans="2:3" x14ac:dyDescent="0.4">
      <c r="B3815" s="248"/>
      <c r="C3815" s="243"/>
    </row>
    <row r="3816" spans="2:3" x14ac:dyDescent="0.4">
      <c r="B3816" s="248"/>
      <c r="C3816" s="243"/>
    </row>
    <row r="3817" spans="2:3" x14ac:dyDescent="0.4">
      <c r="B3817" s="248"/>
      <c r="C3817" s="243"/>
    </row>
    <row r="3818" spans="2:3" x14ac:dyDescent="0.4">
      <c r="B3818" s="248"/>
      <c r="C3818" s="243"/>
    </row>
    <row r="3819" spans="2:3" x14ac:dyDescent="0.4">
      <c r="B3819" s="248"/>
      <c r="C3819" s="243"/>
    </row>
    <row r="3820" spans="2:3" x14ac:dyDescent="0.4">
      <c r="B3820" s="248"/>
      <c r="C3820" s="243"/>
    </row>
    <row r="3821" spans="2:3" x14ac:dyDescent="0.4">
      <c r="B3821" s="248"/>
      <c r="C3821" s="243"/>
    </row>
    <row r="3822" spans="2:3" x14ac:dyDescent="0.4">
      <c r="B3822" s="248"/>
      <c r="C3822" s="243"/>
    </row>
    <row r="3823" spans="2:3" x14ac:dyDescent="0.4">
      <c r="B3823" s="248"/>
      <c r="C3823" s="243"/>
    </row>
    <row r="3824" spans="2:3" x14ac:dyDescent="0.4">
      <c r="B3824" s="248"/>
      <c r="C3824" s="243"/>
    </row>
    <row r="3825" spans="2:3" x14ac:dyDescent="0.4">
      <c r="B3825" s="248"/>
      <c r="C3825" s="243"/>
    </row>
    <row r="3826" spans="2:3" x14ac:dyDescent="0.4">
      <c r="B3826" s="248"/>
      <c r="C3826" s="243"/>
    </row>
    <row r="3827" spans="2:3" x14ac:dyDescent="0.4">
      <c r="B3827" s="248"/>
      <c r="C3827" s="243"/>
    </row>
    <row r="3828" spans="2:3" x14ac:dyDescent="0.4">
      <c r="B3828" s="248"/>
      <c r="C3828" s="243"/>
    </row>
    <row r="3829" spans="2:3" x14ac:dyDescent="0.4">
      <c r="B3829" s="248"/>
      <c r="C3829" s="243"/>
    </row>
    <row r="3830" spans="2:3" x14ac:dyDescent="0.4">
      <c r="B3830" s="248"/>
      <c r="C3830" s="243"/>
    </row>
    <row r="3831" spans="2:3" x14ac:dyDescent="0.4">
      <c r="B3831" s="248"/>
      <c r="C3831" s="243"/>
    </row>
    <row r="3832" spans="2:3" x14ac:dyDescent="0.4">
      <c r="B3832" s="248"/>
      <c r="C3832" s="243"/>
    </row>
    <row r="3833" spans="2:3" x14ac:dyDescent="0.4">
      <c r="B3833" s="248"/>
      <c r="C3833" s="243"/>
    </row>
    <row r="3834" spans="2:3" x14ac:dyDescent="0.4">
      <c r="B3834" s="248"/>
      <c r="C3834" s="243"/>
    </row>
    <row r="3835" spans="2:3" x14ac:dyDescent="0.4">
      <c r="B3835" s="248"/>
      <c r="C3835" s="243"/>
    </row>
    <row r="3836" spans="2:3" x14ac:dyDescent="0.4">
      <c r="B3836" s="248"/>
      <c r="C3836" s="243"/>
    </row>
    <row r="3837" spans="2:3" x14ac:dyDescent="0.4">
      <c r="B3837" s="248"/>
      <c r="C3837" s="243"/>
    </row>
    <row r="3838" spans="2:3" x14ac:dyDescent="0.4">
      <c r="B3838" s="248"/>
      <c r="C3838" s="243"/>
    </row>
    <row r="3839" spans="2:3" x14ac:dyDescent="0.4">
      <c r="B3839" s="248"/>
      <c r="C3839" s="243"/>
    </row>
    <row r="3840" spans="2:3" x14ac:dyDescent="0.4">
      <c r="B3840" s="248"/>
      <c r="C3840" s="243"/>
    </row>
    <row r="3841" spans="2:3" x14ac:dyDescent="0.4">
      <c r="B3841" s="248"/>
      <c r="C3841" s="243"/>
    </row>
    <row r="3842" spans="2:3" x14ac:dyDescent="0.4">
      <c r="B3842" s="248"/>
      <c r="C3842" s="243"/>
    </row>
    <row r="3843" spans="2:3" x14ac:dyDescent="0.4">
      <c r="B3843" s="248"/>
      <c r="C3843" s="243"/>
    </row>
    <row r="3844" spans="2:3" x14ac:dyDescent="0.4">
      <c r="B3844" s="248"/>
      <c r="C3844" s="243"/>
    </row>
    <row r="3845" spans="2:3" x14ac:dyDescent="0.4">
      <c r="B3845" s="248"/>
      <c r="C3845" s="243"/>
    </row>
    <row r="3846" spans="2:3" x14ac:dyDescent="0.4">
      <c r="B3846" s="248"/>
      <c r="C3846" s="243"/>
    </row>
    <row r="3847" spans="2:3" x14ac:dyDescent="0.4">
      <c r="B3847" s="248"/>
      <c r="C3847" s="243"/>
    </row>
    <row r="3848" spans="2:3" x14ac:dyDescent="0.4">
      <c r="B3848" s="248"/>
      <c r="C3848" s="243"/>
    </row>
    <row r="3849" spans="2:3" x14ac:dyDescent="0.4">
      <c r="B3849" s="248"/>
      <c r="C3849" s="243"/>
    </row>
    <row r="3850" spans="2:3" x14ac:dyDescent="0.4">
      <c r="B3850" s="248"/>
      <c r="C3850" s="243"/>
    </row>
    <row r="3851" spans="2:3" x14ac:dyDescent="0.4">
      <c r="B3851" s="248"/>
      <c r="C3851" s="243"/>
    </row>
    <row r="3852" spans="2:3" x14ac:dyDescent="0.4">
      <c r="B3852" s="248"/>
      <c r="C3852" s="243"/>
    </row>
    <row r="3853" spans="2:3" x14ac:dyDescent="0.4">
      <c r="B3853" s="248"/>
      <c r="C3853" s="243"/>
    </row>
    <row r="3854" spans="2:3" x14ac:dyDescent="0.4">
      <c r="B3854" s="248"/>
      <c r="C3854" s="243"/>
    </row>
    <row r="3855" spans="2:3" x14ac:dyDescent="0.4">
      <c r="B3855" s="248"/>
      <c r="C3855" s="243"/>
    </row>
    <row r="3856" spans="2:3" x14ac:dyDescent="0.4">
      <c r="B3856" s="248"/>
      <c r="C3856" s="243"/>
    </row>
    <row r="3857" spans="2:3" x14ac:dyDescent="0.4">
      <c r="B3857" s="248"/>
      <c r="C3857" s="243"/>
    </row>
    <row r="3858" spans="2:3" x14ac:dyDescent="0.4">
      <c r="B3858" s="248"/>
      <c r="C3858" s="243"/>
    </row>
    <row r="3859" spans="2:3" x14ac:dyDescent="0.4">
      <c r="B3859" s="248"/>
      <c r="C3859" s="243"/>
    </row>
    <row r="3860" spans="2:3" x14ac:dyDescent="0.4">
      <c r="B3860" s="248"/>
      <c r="C3860" s="243"/>
    </row>
    <row r="3861" spans="2:3" x14ac:dyDescent="0.4">
      <c r="B3861" s="248"/>
      <c r="C3861" s="243"/>
    </row>
    <row r="3862" spans="2:3" x14ac:dyDescent="0.4">
      <c r="B3862" s="248"/>
      <c r="C3862" s="243"/>
    </row>
    <row r="3863" spans="2:3" x14ac:dyDescent="0.4">
      <c r="B3863" s="248"/>
      <c r="C3863" s="243"/>
    </row>
    <row r="3864" spans="2:3" x14ac:dyDescent="0.4">
      <c r="B3864" s="248"/>
      <c r="C3864" s="243"/>
    </row>
    <row r="3865" spans="2:3" x14ac:dyDescent="0.4">
      <c r="B3865" s="248"/>
      <c r="C3865" s="243"/>
    </row>
    <row r="3866" spans="2:3" x14ac:dyDescent="0.4">
      <c r="B3866" s="248"/>
      <c r="C3866" s="243"/>
    </row>
    <row r="3867" spans="2:3" x14ac:dyDescent="0.4">
      <c r="B3867" s="248"/>
      <c r="C3867" s="243"/>
    </row>
    <row r="3868" spans="2:3" x14ac:dyDescent="0.4">
      <c r="B3868" s="248"/>
      <c r="C3868" s="243"/>
    </row>
    <row r="3869" spans="2:3" x14ac:dyDescent="0.4">
      <c r="B3869" s="248"/>
      <c r="C3869" s="243"/>
    </row>
    <row r="3870" spans="2:3" x14ac:dyDescent="0.4">
      <c r="B3870" s="248"/>
      <c r="C3870" s="243"/>
    </row>
    <row r="3871" spans="2:3" x14ac:dyDescent="0.4">
      <c r="B3871" s="248"/>
      <c r="C3871" s="243"/>
    </row>
    <row r="3872" spans="2:3" x14ac:dyDescent="0.4">
      <c r="B3872" s="248"/>
      <c r="C3872" s="243"/>
    </row>
    <row r="3873" spans="2:3" x14ac:dyDescent="0.4">
      <c r="B3873" s="248"/>
      <c r="C3873" s="243"/>
    </row>
    <row r="3874" spans="2:3" x14ac:dyDescent="0.4">
      <c r="B3874" s="248"/>
      <c r="C3874" s="243"/>
    </row>
    <row r="3875" spans="2:3" x14ac:dyDescent="0.4">
      <c r="B3875" s="248"/>
      <c r="C3875" s="243"/>
    </row>
    <row r="3876" spans="2:3" x14ac:dyDescent="0.4">
      <c r="B3876" s="248"/>
      <c r="C3876" s="243"/>
    </row>
    <row r="3877" spans="2:3" x14ac:dyDescent="0.4">
      <c r="B3877" s="248"/>
      <c r="C3877" s="243"/>
    </row>
    <row r="3878" spans="2:3" x14ac:dyDescent="0.4">
      <c r="B3878" s="248"/>
      <c r="C3878" s="243"/>
    </row>
    <row r="3879" spans="2:3" x14ac:dyDescent="0.4">
      <c r="B3879" s="248"/>
      <c r="C3879" s="243"/>
    </row>
    <row r="3880" spans="2:3" x14ac:dyDescent="0.4">
      <c r="B3880" s="248"/>
      <c r="C3880" s="243"/>
    </row>
    <row r="3881" spans="2:3" x14ac:dyDescent="0.4">
      <c r="B3881" s="248"/>
      <c r="C3881" s="243"/>
    </row>
    <row r="3882" spans="2:3" x14ac:dyDescent="0.4">
      <c r="B3882" s="248"/>
      <c r="C3882" s="243"/>
    </row>
    <row r="3883" spans="2:3" x14ac:dyDescent="0.4">
      <c r="B3883" s="248"/>
      <c r="C3883" s="243"/>
    </row>
    <row r="3884" spans="2:3" x14ac:dyDescent="0.4">
      <c r="B3884" s="248"/>
      <c r="C3884" s="243"/>
    </row>
    <row r="3885" spans="2:3" x14ac:dyDescent="0.4">
      <c r="B3885" s="248"/>
      <c r="C3885" s="243"/>
    </row>
    <row r="3886" spans="2:3" x14ac:dyDescent="0.4">
      <c r="B3886" s="248"/>
      <c r="C3886" s="243"/>
    </row>
    <row r="3887" spans="2:3" x14ac:dyDescent="0.4">
      <c r="B3887" s="248"/>
      <c r="C3887" s="243"/>
    </row>
    <row r="3888" spans="2:3" x14ac:dyDescent="0.4">
      <c r="B3888" s="248"/>
      <c r="C3888" s="243"/>
    </row>
    <row r="3889" spans="2:3" x14ac:dyDescent="0.4">
      <c r="B3889" s="248"/>
      <c r="C3889" s="243"/>
    </row>
    <row r="3890" spans="2:3" x14ac:dyDescent="0.4">
      <c r="B3890" s="248"/>
      <c r="C3890" s="243"/>
    </row>
    <row r="3891" spans="2:3" x14ac:dyDescent="0.4">
      <c r="B3891" s="248"/>
      <c r="C3891" s="243"/>
    </row>
    <row r="3892" spans="2:3" x14ac:dyDescent="0.4">
      <c r="B3892" s="248"/>
      <c r="C3892" s="243"/>
    </row>
    <row r="3893" spans="2:3" x14ac:dyDescent="0.4">
      <c r="B3893" s="248"/>
      <c r="C3893" s="243"/>
    </row>
    <row r="3894" spans="2:3" x14ac:dyDescent="0.4">
      <c r="B3894" s="248"/>
      <c r="C3894" s="243"/>
    </row>
    <row r="3895" spans="2:3" x14ac:dyDescent="0.4">
      <c r="B3895" s="248"/>
      <c r="C3895" s="243"/>
    </row>
    <row r="3896" spans="2:3" x14ac:dyDescent="0.4">
      <c r="B3896" s="248"/>
      <c r="C3896" s="243"/>
    </row>
    <row r="3897" spans="2:3" x14ac:dyDescent="0.4">
      <c r="B3897" s="248"/>
      <c r="C3897" s="243"/>
    </row>
    <row r="3898" spans="2:3" x14ac:dyDescent="0.4">
      <c r="B3898" s="248"/>
      <c r="C3898" s="243"/>
    </row>
    <row r="3899" spans="2:3" x14ac:dyDescent="0.4">
      <c r="B3899" s="248"/>
      <c r="C3899" s="243"/>
    </row>
    <row r="3900" spans="2:3" x14ac:dyDescent="0.4">
      <c r="B3900" s="248"/>
      <c r="C3900" s="243"/>
    </row>
    <row r="3901" spans="2:3" x14ac:dyDescent="0.4">
      <c r="B3901" s="248"/>
      <c r="C3901" s="243"/>
    </row>
    <row r="3902" spans="2:3" x14ac:dyDescent="0.4">
      <c r="B3902" s="248"/>
      <c r="C3902" s="243"/>
    </row>
    <row r="3903" spans="2:3" x14ac:dyDescent="0.4">
      <c r="B3903" s="248"/>
      <c r="C3903" s="243"/>
    </row>
    <row r="3904" spans="2:3" x14ac:dyDescent="0.4">
      <c r="B3904" s="248"/>
      <c r="C3904" s="243"/>
    </row>
    <row r="3905" spans="2:3" x14ac:dyDescent="0.4">
      <c r="B3905" s="248"/>
      <c r="C3905" s="243"/>
    </row>
    <row r="3906" spans="2:3" x14ac:dyDescent="0.4">
      <c r="B3906" s="248"/>
      <c r="C3906" s="243"/>
    </row>
    <row r="3907" spans="2:3" x14ac:dyDescent="0.4">
      <c r="B3907" s="248"/>
      <c r="C3907" s="243"/>
    </row>
    <row r="3908" spans="2:3" x14ac:dyDescent="0.4">
      <c r="B3908" s="248"/>
      <c r="C3908" s="243"/>
    </row>
    <row r="3909" spans="2:3" x14ac:dyDescent="0.4">
      <c r="B3909" s="248"/>
      <c r="C3909" s="243"/>
    </row>
    <row r="3910" spans="2:3" x14ac:dyDescent="0.4">
      <c r="B3910" s="248"/>
      <c r="C3910" s="243"/>
    </row>
    <row r="3911" spans="2:3" x14ac:dyDescent="0.4">
      <c r="B3911" s="248"/>
      <c r="C3911" s="243"/>
    </row>
    <row r="3912" spans="2:3" x14ac:dyDescent="0.4">
      <c r="B3912" s="248"/>
      <c r="C3912" s="243"/>
    </row>
    <row r="3913" spans="2:3" x14ac:dyDescent="0.4">
      <c r="B3913" s="248"/>
      <c r="C3913" s="243"/>
    </row>
    <row r="3914" spans="2:3" x14ac:dyDescent="0.4">
      <c r="B3914" s="248"/>
      <c r="C3914" s="243"/>
    </row>
    <row r="3915" spans="2:3" x14ac:dyDescent="0.4">
      <c r="B3915" s="248"/>
      <c r="C3915" s="243"/>
    </row>
    <row r="3916" spans="2:3" x14ac:dyDescent="0.4">
      <c r="B3916" s="248"/>
      <c r="C3916" s="243"/>
    </row>
    <row r="3917" spans="2:3" x14ac:dyDescent="0.4">
      <c r="B3917" s="248"/>
      <c r="C3917" s="243"/>
    </row>
    <row r="3918" spans="2:3" x14ac:dyDescent="0.4">
      <c r="B3918" s="248"/>
      <c r="C3918" s="243"/>
    </row>
    <row r="3919" spans="2:3" x14ac:dyDescent="0.4">
      <c r="B3919" s="248"/>
      <c r="C3919" s="243"/>
    </row>
    <row r="3920" spans="2:3" x14ac:dyDescent="0.4">
      <c r="B3920" s="248"/>
      <c r="C3920" s="243"/>
    </row>
    <row r="3921" spans="2:3" x14ac:dyDescent="0.4">
      <c r="B3921" s="248"/>
      <c r="C3921" s="243"/>
    </row>
    <row r="3922" spans="2:3" x14ac:dyDescent="0.4">
      <c r="B3922" s="248"/>
      <c r="C3922" s="243"/>
    </row>
    <row r="3923" spans="2:3" x14ac:dyDescent="0.4">
      <c r="B3923" s="248"/>
      <c r="C3923" s="243"/>
    </row>
    <row r="3924" spans="2:3" x14ac:dyDescent="0.4">
      <c r="B3924" s="248"/>
      <c r="C3924" s="243"/>
    </row>
    <row r="3925" spans="2:3" x14ac:dyDescent="0.4">
      <c r="B3925" s="248"/>
      <c r="C3925" s="243"/>
    </row>
    <row r="3926" spans="2:3" x14ac:dyDescent="0.4">
      <c r="B3926" s="248"/>
      <c r="C3926" s="243"/>
    </row>
    <row r="3927" spans="2:3" x14ac:dyDescent="0.4">
      <c r="B3927" s="248"/>
      <c r="C3927" s="243"/>
    </row>
    <row r="3928" spans="2:3" x14ac:dyDescent="0.4">
      <c r="B3928" s="248"/>
      <c r="C3928" s="243"/>
    </row>
    <row r="3929" spans="2:3" x14ac:dyDescent="0.4">
      <c r="B3929" s="248"/>
      <c r="C3929" s="243"/>
    </row>
    <row r="3930" spans="2:3" x14ac:dyDescent="0.4">
      <c r="B3930" s="248"/>
      <c r="C3930" s="243"/>
    </row>
    <row r="3931" spans="2:3" x14ac:dyDescent="0.4">
      <c r="B3931" s="248"/>
      <c r="C3931" s="243"/>
    </row>
    <row r="3932" spans="2:3" x14ac:dyDescent="0.4">
      <c r="B3932" s="248"/>
      <c r="C3932" s="243"/>
    </row>
    <row r="3933" spans="2:3" x14ac:dyDescent="0.4">
      <c r="B3933" s="248"/>
      <c r="C3933" s="243"/>
    </row>
    <row r="3934" spans="2:3" x14ac:dyDescent="0.4">
      <c r="B3934" s="248"/>
      <c r="C3934" s="243"/>
    </row>
    <row r="3935" spans="2:3" x14ac:dyDescent="0.4">
      <c r="B3935" s="248"/>
      <c r="C3935" s="243"/>
    </row>
    <row r="3936" spans="2:3" x14ac:dyDescent="0.4">
      <c r="B3936" s="248"/>
      <c r="C3936" s="243"/>
    </row>
    <row r="3937" spans="2:3" x14ac:dyDescent="0.4">
      <c r="B3937" s="248"/>
      <c r="C3937" s="243"/>
    </row>
    <row r="3938" spans="2:3" x14ac:dyDescent="0.4">
      <c r="B3938" s="248"/>
      <c r="C3938" s="243"/>
    </row>
    <row r="3939" spans="2:3" x14ac:dyDescent="0.4">
      <c r="B3939" s="248"/>
      <c r="C3939" s="243"/>
    </row>
    <row r="3940" spans="2:3" x14ac:dyDescent="0.4">
      <c r="B3940" s="248"/>
      <c r="C3940" s="243"/>
    </row>
    <row r="3941" spans="2:3" x14ac:dyDescent="0.4">
      <c r="B3941" s="248"/>
      <c r="C3941" s="243"/>
    </row>
    <row r="3942" spans="2:3" x14ac:dyDescent="0.4">
      <c r="B3942" s="248"/>
      <c r="C3942" s="243"/>
    </row>
    <row r="3943" spans="2:3" x14ac:dyDescent="0.4">
      <c r="B3943" s="248"/>
      <c r="C3943" s="243"/>
    </row>
    <row r="3944" spans="2:3" x14ac:dyDescent="0.4">
      <c r="B3944" s="248"/>
      <c r="C3944" s="243"/>
    </row>
    <row r="3945" spans="2:3" x14ac:dyDescent="0.4">
      <c r="B3945" s="248"/>
      <c r="C3945" s="243"/>
    </row>
    <row r="3946" spans="2:3" x14ac:dyDescent="0.4">
      <c r="B3946" s="248"/>
      <c r="C3946" s="243"/>
    </row>
    <row r="3947" spans="2:3" x14ac:dyDescent="0.4">
      <c r="B3947" s="248"/>
      <c r="C3947" s="243"/>
    </row>
    <row r="3948" spans="2:3" x14ac:dyDescent="0.4">
      <c r="B3948" s="248"/>
      <c r="C3948" s="243"/>
    </row>
    <row r="3949" spans="2:3" x14ac:dyDescent="0.4">
      <c r="B3949" s="248"/>
      <c r="C3949" s="243"/>
    </row>
    <row r="3950" spans="2:3" x14ac:dyDescent="0.4">
      <c r="B3950" s="248"/>
      <c r="C3950" s="243"/>
    </row>
    <row r="3951" spans="2:3" x14ac:dyDescent="0.4">
      <c r="B3951" s="248"/>
      <c r="C3951" s="243"/>
    </row>
    <row r="3952" spans="2:3" x14ac:dyDescent="0.4">
      <c r="B3952" s="248"/>
      <c r="C3952" s="243"/>
    </row>
    <row r="3953" spans="2:3" x14ac:dyDescent="0.4">
      <c r="B3953" s="248"/>
      <c r="C3953" s="243"/>
    </row>
    <row r="3954" spans="2:3" x14ac:dyDescent="0.4">
      <c r="B3954" s="248"/>
      <c r="C3954" s="243"/>
    </row>
    <row r="3955" spans="2:3" x14ac:dyDescent="0.4">
      <c r="B3955" s="248"/>
      <c r="C3955" s="243"/>
    </row>
    <row r="3956" spans="2:3" x14ac:dyDescent="0.4">
      <c r="B3956" s="248"/>
      <c r="C3956" s="243"/>
    </row>
    <row r="3957" spans="2:3" x14ac:dyDescent="0.4">
      <c r="B3957" s="248"/>
      <c r="C3957" s="243"/>
    </row>
    <row r="3958" spans="2:3" x14ac:dyDescent="0.4">
      <c r="B3958" s="248"/>
      <c r="C3958" s="243"/>
    </row>
    <row r="3959" spans="2:3" x14ac:dyDescent="0.4">
      <c r="B3959" s="248"/>
      <c r="C3959" s="243"/>
    </row>
    <row r="3960" spans="2:3" x14ac:dyDescent="0.4">
      <c r="B3960" s="248"/>
      <c r="C3960" s="243"/>
    </row>
    <row r="3961" spans="2:3" x14ac:dyDescent="0.4">
      <c r="B3961" s="248"/>
      <c r="C3961" s="243"/>
    </row>
    <row r="3962" spans="2:3" x14ac:dyDescent="0.4">
      <c r="B3962" s="248"/>
      <c r="C3962" s="243"/>
    </row>
    <row r="3963" spans="2:3" x14ac:dyDescent="0.4">
      <c r="B3963" s="248"/>
      <c r="C3963" s="243"/>
    </row>
    <row r="3964" spans="2:3" x14ac:dyDescent="0.4">
      <c r="B3964" s="248"/>
      <c r="C3964" s="243"/>
    </row>
    <row r="3965" spans="2:3" x14ac:dyDescent="0.4">
      <c r="B3965" s="248"/>
      <c r="C3965" s="243"/>
    </row>
    <row r="3966" spans="2:3" x14ac:dyDescent="0.4">
      <c r="B3966" s="248"/>
      <c r="C3966" s="243"/>
    </row>
    <row r="3967" spans="2:3" x14ac:dyDescent="0.4">
      <c r="B3967" s="248"/>
      <c r="C3967" s="243"/>
    </row>
    <row r="3968" spans="2:3" x14ac:dyDescent="0.4">
      <c r="B3968" s="248"/>
      <c r="C3968" s="243"/>
    </row>
    <row r="3969" spans="2:3" x14ac:dyDescent="0.4">
      <c r="B3969" s="248"/>
      <c r="C3969" s="243"/>
    </row>
    <row r="3970" spans="2:3" x14ac:dyDescent="0.4">
      <c r="B3970" s="248"/>
      <c r="C3970" s="243"/>
    </row>
    <row r="3971" spans="2:3" x14ac:dyDescent="0.4">
      <c r="B3971" s="248"/>
      <c r="C3971" s="243"/>
    </row>
    <row r="3972" spans="2:3" x14ac:dyDescent="0.4">
      <c r="B3972" s="248"/>
      <c r="C3972" s="243"/>
    </row>
    <row r="3973" spans="2:3" x14ac:dyDescent="0.4">
      <c r="B3973" s="248"/>
      <c r="C3973" s="243"/>
    </row>
    <row r="3974" spans="2:3" x14ac:dyDescent="0.4">
      <c r="B3974" s="248"/>
      <c r="C3974" s="243"/>
    </row>
    <row r="3975" spans="2:3" x14ac:dyDescent="0.4">
      <c r="B3975" s="248"/>
      <c r="C3975" s="243"/>
    </row>
    <row r="3976" spans="2:3" x14ac:dyDescent="0.4">
      <c r="B3976" s="248"/>
      <c r="C3976" s="243"/>
    </row>
    <row r="3977" spans="2:3" x14ac:dyDescent="0.4">
      <c r="B3977" s="248"/>
      <c r="C3977" s="243"/>
    </row>
    <row r="3978" spans="2:3" x14ac:dyDescent="0.4">
      <c r="B3978" s="248"/>
      <c r="C3978" s="243"/>
    </row>
    <row r="3979" spans="2:3" x14ac:dyDescent="0.4">
      <c r="B3979" s="248"/>
      <c r="C3979" s="243"/>
    </row>
    <row r="3980" spans="2:3" x14ac:dyDescent="0.4">
      <c r="B3980" s="248"/>
      <c r="C3980" s="243"/>
    </row>
    <row r="3981" spans="2:3" x14ac:dyDescent="0.4">
      <c r="B3981" s="248"/>
      <c r="C3981" s="243"/>
    </row>
    <row r="3982" spans="2:3" x14ac:dyDescent="0.4">
      <c r="B3982" s="248"/>
      <c r="C3982" s="243"/>
    </row>
    <row r="3983" spans="2:3" x14ac:dyDescent="0.4">
      <c r="B3983" s="248"/>
      <c r="C3983" s="243"/>
    </row>
    <row r="3984" spans="2:3" x14ac:dyDescent="0.4">
      <c r="B3984" s="248"/>
      <c r="C3984" s="243"/>
    </row>
    <row r="3985" spans="2:3" x14ac:dyDescent="0.4">
      <c r="B3985" s="248"/>
      <c r="C3985" s="243"/>
    </row>
    <row r="3986" spans="2:3" x14ac:dyDescent="0.4">
      <c r="B3986" s="248"/>
      <c r="C3986" s="243"/>
    </row>
    <row r="3987" spans="2:3" x14ac:dyDescent="0.4">
      <c r="B3987" s="248"/>
      <c r="C3987" s="243"/>
    </row>
    <row r="3988" spans="2:3" x14ac:dyDescent="0.4">
      <c r="B3988" s="248"/>
      <c r="C3988" s="243"/>
    </row>
    <row r="3989" spans="2:3" x14ac:dyDescent="0.4">
      <c r="B3989" s="248"/>
      <c r="C3989" s="243"/>
    </row>
    <row r="3990" spans="2:3" x14ac:dyDescent="0.4">
      <c r="B3990" s="248"/>
      <c r="C3990" s="243"/>
    </row>
    <row r="3991" spans="2:3" x14ac:dyDescent="0.4">
      <c r="B3991" s="248"/>
      <c r="C3991" s="243"/>
    </row>
    <row r="3992" spans="2:3" x14ac:dyDescent="0.4">
      <c r="B3992" s="248"/>
      <c r="C3992" s="243"/>
    </row>
    <row r="3993" spans="2:3" x14ac:dyDescent="0.4">
      <c r="B3993" s="248"/>
      <c r="C3993" s="243"/>
    </row>
    <row r="3994" spans="2:3" x14ac:dyDescent="0.4">
      <c r="B3994" s="248"/>
      <c r="C3994" s="243"/>
    </row>
    <row r="3995" spans="2:3" x14ac:dyDescent="0.4">
      <c r="B3995" s="248"/>
      <c r="C3995" s="243"/>
    </row>
    <row r="3996" spans="2:3" x14ac:dyDescent="0.4">
      <c r="B3996" s="248"/>
      <c r="C3996" s="243"/>
    </row>
    <row r="3997" spans="2:3" x14ac:dyDescent="0.4">
      <c r="B3997" s="248"/>
      <c r="C3997" s="243"/>
    </row>
    <row r="3998" spans="2:3" x14ac:dyDescent="0.4">
      <c r="B3998" s="248"/>
      <c r="C3998" s="243"/>
    </row>
    <row r="3999" spans="2:3" x14ac:dyDescent="0.4">
      <c r="B3999" s="248"/>
      <c r="C3999" s="243"/>
    </row>
    <row r="4000" spans="2:3" x14ac:dyDescent="0.4">
      <c r="B4000" s="248"/>
      <c r="C4000" s="243"/>
    </row>
    <row r="4001" spans="2:3" x14ac:dyDescent="0.4">
      <c r="B4001" s="248"/>
      <c r="C4001" s="243"/>
    </row>
    <row r="4002" spans="2:3" x14ac:dyDescent="0.4">
      <c r="B4002" s="248"/>
      <c r="C4002" s="243"/>
    </row>
    <row r="4003" spans="2:3" x14ac:dyDescent="0.4">
      <c r="B4003" s="248"/>
      <c r="C4003" s="243"/>
    </row>
    <row r="4004" spans="2:3" x14ac:dyDescent="0.4">
      <c r="B4004" s="248"/>
      <c r="C4004" s="243"/>
    </row>
    <row r="4005" spans="2:3" x14ac:dyDescent="0.4">
      <c r="B4005" s="248"/>
      <c r="C4005" s="243"/>
    </row>
    <row r="4006" spans="2:3" x14ac:dyDescent="0.4">
      <c r="B4006" s="248"/>
      <c r="C4006" s="243"/>
    </row>
    <row r="4007" spans="2:3" x14ac:dyDescent="0.4">
      <c r="B4007" s="248"/>
      <c r="C4007" s="243"/>
    </row>
    <row r="4008" spans="2:3" x14ac:dyDescent="0.4">
      <c r="B4008" s="248"/>
      <c r="C4008" s="243"/>
    </row>
    <row r="4009" spans="2:3" x14ac:dyDescent="0.4">
      <c r="B4009" s="248"/>
      <c r="C4009" s="243"/>
    </row>
    <row r="4010" spans="2:3" x14ac:dyDescent="0.4">
      <c r="B4010" s="248"/>
      <c r="C4010" s="243"/>
    </row>
    <row r="4011" spans="2:3" x14ac:dyDescent="0.4">
      <c r="B4011" s="248"/>
      <c r="C4011" s="243"/>
    </row>
    <row r="4012" spans="2:3" x14ac:dyDescent="0.4">
      <c r="B4012" s="248"/>
      <c r="C4012" s="243"/>
    </row>
    <row r="4013" spans="2:3" x14ac:dyDescent="0.4">
      <c r="B4013" s="248"/>
      <c r="C4013" s="243"/>
    </row>
    <row r="4014" spans="2:3" x14ac:dyDescent="0.4">
      <c r="B4014" s="248"/>
      <c r="C4014" s="243"/>
    </row>
    <row r="4015" spans="2:3" x14ac:dyDescent="0.4">
      <c r="B4015" s="248"/>
      <c r="C4015" s="243"/>
    </row>
    <row r="4016" spans="2:3" x14ac:dyDescent="0.4">
      <c r="B4016" s="248"/>
      <c r="C4016" s="243"/>
    </row>
    <row r="4017" spans="2:3" x14ac:dyDescent="0.4">
      <c r="B4017" s="248"/>
      <c r="C4017" s="243"/>
    </row>
    <row r="4018" spans="2:3" x14ac:dyDescent="0.4">
      <c r="B4018" s="248"/>
      <c r="C4018" s="243"/>
    </row>
    <row r="4019" spans="2:3" x14ac:dyDescent="0.4">
      <c r="B4019" s="248"/>
      <c r="C4019" s="243"/>
    </row>
    <row r="4020" spans="2:3" x14ac:dyDescent="0.4">
      <c r="B4020" s="248"/>
      <c r="C4020" s="243"/>
    </row>
    <row r="4021" spans="2:3" x14ac:dyDescent="0.4">
      <c r="B4021" s="248"/>
      <c r="C4021" s="243"/>
    </row>
    <row r="4022" spans="2:3" x14ac:dyDescent="0.4">
      <c r="B4022" s="248"/>
      <c r="C4022" s="243"/>
    </row>
    <row r="4023" spans="2:3" x14ac:dyDescent="0.4">
      <c r="B4023" s="248"/>
      <c r="C4023" s="243"/>
    </row>
    <row r="4024" spans="2:3" x14ac:dyDescent="0.4">
      <c r="B4024" s="248"/>
      <c r="C4024" s="243"/>
    </row>
    <row r="4025" spans="2:3" x14ac:dyDescent="0.4">
      <c r="B4025" s="248"/>
      <c r="C4025" s="243"/>
    </row>
    <row r="4026" spans="2:3" x14ac:dyDescent="0.4">
      <c r="B4026" s="248"/>
      <c r="C4026" s="243"/>
    </row>
    <row r="4027" spans="2:3" x14ac:dyDescent="0.4">
      <c r="B4027" s="248"/>
      <c r="C4027" s="243"/>
    </row>
    <row r="4028" spans="2:3" x14ac:dyDescent="0.4">
      <c r="B4028" s="248"/>
      <c r="C4028" s="243"/>
    </row>
    <row r="4029" spans="2:3" x14ac:dyDescent="0.4">
      <c r="B4029" s="248"/>
      <c r="C4029" s="243"/>
    </row>
    <row r="4030" spans="2:3" x14ac:dyDescent="0.4">
      <c r="B4030" s="248"/>
      <c r="C4030" s="243"/>
    </row>
    <row r="4031" spans="2:3" x14ac:dyDescent="0.4">
      <c r="B4031" s="248"/>
      <c r="C4031" s="243"/>
    </row>
    <row r="4032" spans="2:3" x14ac:dyDescent="0.4">
      <c r="B4032" s="248"/>
      <c r="C4032" s="243"/>
    </row>
    <row r="4033" spans="2:3" x14ac:dyDescent="0.4">
      <c r="B4033" s="248"/>
      <c r="C4033" s="243"/>
    </row>
    <row r="4034" spans="2:3" x14ac:dyDescent="0.4">
      <c r="B4034" s="248"/>
      <c r="C4034" s="243"/>
    </row>
    <row r="4035" spans="2:3" x14ac:dyDescent="0.4">
      <c r="B4035" s="248"/>
      <c r="C4035" s="243"/>
    </row>
    <row r="4036" spans="2:3" x14ac:dyDescent="0.4">
      <c r="B4036" s="248"/>
      <c r="C4036" s="243"/>
    </row>
    <row r="4037" spans="2:3" x14ac:dyDescent="0.4">
      <c r="B4037" s="248"/>
      <c r="C4037" s="243"/>
    </row>
    <row r="4038" spans="2:3" x14ac:dyDescent="0.4">
      <c r="B4038" s="248"/>
      <c r="C4038" s="243"/>
    </row>
    <row r="4039" spans="2:3" x14ac:dyDescent="0.4">
      <c r="B4039" s="248"/>
      <c r="C4039" s="243"/>
    </row>
    <row r="4040" spans="2:3" x14ac:dyDescent="0.4">
      <c r="B4040" s="248"/>
      <c r="C4040" s="243"/>
    </row>
    <row r="4041" spans="2:3" x14ac:dyDescent="0.4">
      <c r="B4041" s="248"/>
      <c r="C4041" s="243"/>
    </row>
    <row r="4042" spans="2:3" x14ac:dyDescent="0.4">
      <c r="B4042" s="248"/>
      <c r="C4042" s="243"/>
    </row>
    <row r="4043" spans="2:3" x14ac:dyDescent="0.4">
      <c r="B4043" s="248"/>
      <c r="C4043" s="243"/>
    </row>
    <row r="4044" spans="2:3" x14ac:dyDescent="0.4">
      <c r="B4044" s="248"/>
      <c r="C4044" s="243"/>
    </row>
    <row r="4045" spans="2:3" x14ac:dyDescent="0.4">
      <c r="B4045" s="248"/>
      <c r="C4045" s="243"/>
    </row>
    <row r="4046" spans="2:3" x14ac:dyDescent="0.4">
      <c r="B4046" s="248"/>
      <c r="C4046" s="243"/>
    </row>
    <row r="4047" spans="2:3" x14ac:dyDescent="0.4">
      <c r="B4047" s="248"/>
      <c r="C4047" s="243"/>
    </row>
    <row r="4048" spans="2:3" x14ac:dyDescent="0.4">
      <c r="B4048" s="248"/>
      <c r="C4048" s="243"/>
    </row>
    <row r="4049" spans="2:3" x14ac:dyDescent="0.4">
      <c r="B4049" s="248"/>
      <c r="C4049" s="243"/>
    </row>
    <row r="4050" spans="2:3" x14ac:dyDescent="0.4">
      <c r="B4050" s="248"/>
      <c r="C4050" s="243"/>
    </row>
    <row r="4051" spans="2:3" x14ac:dyDescent="0.4">
      <c r="B4051" s="248"/>
      <c r="C4051" s="243"/>
    </row>
    <row r="4052" spans="2:3" x14ac:dyDescent="0.4">
      <c r="B4052" s="248"/>
      <c r="C4052" s="243"/>
    </row>
    <row r="4053" spans="2:3" x14ac:dyDescent="0.4">
      <c r="B4053" s="248"/>
      <c r="C4053" s="243"/>
    </row>
    <row r="4054" spans="2:3" x14ac:dyDescent="0.4">
      <c r="B4054" s="248"/>
      <c r="C4054" s="243"/>
    </row>
    <row r="4055" spans="2:3" x14ac:dyDescent="0.4">
      <c r="B4055" s="248"/>
      <c r="C4055" s="243"/>
    </row>
    <row r="4056" spans="2:3" x14ac:dyDescent="0.4">
      <c r="B4056" s="248"/>
      <c r="C4056" s="243"/>
    </row>
    <row r="4057" spans="2:3" x14ac:dyDescent="0.4">
      <c r="B4057" s="248"/>
      <c r="C4057" s="243"/>
    </row>
    <row r="4058" spans="2:3" x14ac:dyDescent="0.4">
      <c r="B4058" s="248"/>
      <c r="C4058" s="243"/>
    </row>
    <row r="4059" spans="2:3" x14ac:dyDescent="0.4">
      <c r="B4059" s="248"/>
      <c r="C4059" s="243"/>
    </row>
    <row r="4060" spans="2:3" x14ac:dyDescent="0.4">
      <c r="B4060" s="248"/>
      <c r="C4060" s="243"/>
    </row>
    <row r="4061" spans="2:3" x14ac:dyDescent="0.4">
      <c r="B4061" s="248"/>
      <c r="C4061" s="243"/>
    </row>
    <row r="4062" spans="2:3" x14ac:dyDescent="0.4">
      <c r="B4062" s="248"/>
      <c r="C4062" s="243"/>
    </row>
    <row r="4063" spans="2:3" x14ac:dyDescent="0.4">
      <c r="B4063" s="248"/>
      <c r="C4063" s="243"/>
    </row>
    <row r="4064" spans="2:3" x14ac:dyDescent="0.4">
      <c r="B4064" s="248"/>
      <c r="C4064" s="243"/>
    </row>
    <row r="4065" spans="2:3" x14ac:dyDescent="0.4">
      <c r="B4065" s="248"/>
      <c r="C4065" s="243"/>
    </row>
    <row r="4066" spans="2:3" x14ac:dyDescent="0.4">
      <c r="B4066" s="248"/>
      <c r="C4066" s="243"/>
    </row>
    <row r="4067" spans="2:3" x14ac:dyDescent="0.4">
      <c r="B4067" s="248"/>
      <c r="C4067" s="243"/>
    </row>
    <row r="4068" spans="2:3" x14ac:dyDescent="0.4">
      <c r="B4068" s="248"/>
      <c r="C4068" s="243"/>
    </row>
    <row r="4069" spans="2:3" x14ac:dyDescent="0.4">
      <c r="B4069" s="248"/>
      <c r="C4069" s="243"/>
    </row>
    <row r="4070" spans="2:3" x14ac:dyDescent="0.4">
      <c r="B4070" s="248"/>
      <c r="C4070" s="243"/>
    </row>
    <row r="4071" spans="2:3" x14ac:dyDescent="0.4">
      <c r="B4071" s="248"/>
      <c r="C4071" s="243"/>
    </row>
    <row r="4072" spans="2:3" x14ac:dyDescent="0.4">
      <c r="B4072" s="248"/>
      <c r="C4072" s="243"/>
    </row>
    <row r="4073" spans="2:3" x14ac:dyDescent="0.4">
      <c r="B4073" s="248"/>
      <c r="C4073" s="243"/>
    </row>
    <row r="4074" spans="2:3" x14ac:dyDescent="0.4">
      <c r="B4074" s="248"/>
      <c r="C4074" s="243"/>
    </row>
    <row r="4075" spans="2:3" x14ac:dyDescent="0.4">
      <c r="B4075" s="248"/>
      <c r="C4075" s="243"/>
    </row>
    <row r="4076" spans="2:3" x14ac:dyDescent="0.4">
      <c r="B4076" s="248"/>
      <c r="C4076" s="243"/>
    </row>
    <row r="4077" spans="2:3" x14ac:dyDescent="0.4">
      <c r="B4077" s="248"/>
      <c r="C4077" s="243"/>
    </row>
    <row r="4078" spans="2:3" x14ac:dyDescent="0.4">
      <c r="B4078" s="248"/>
      <c r="C4078" s="243"/>
    </row>
    <row r="4079" spans="2:3" x14ac:dyDescent="0.4">
      <c r="B4079" s="248"/>
      <c r="C4079" s="243"/>
    </row>
    <row r="4080" spans="2:3" x14ac:dyDescent="0.4">
      <c r="B4080" s="248"/>
      <c r="C4080" s="243"/>
    </row>
    <row r="4081" spans="2:3" x14ac:dyDescent="0.4">
      <c r="B4081" s="248"/>
      <c r="C4081" s="243"/>
    </row>
    <row r="4082" spans="2:3" x14ac:dyDescent="0.4">
      <c r="B4082" s="248"/>
      <c r="C4082" s="243"/>
    </row>
    <row r="4083" spans="2:3" x14ac:dyDescent="0.4">
      <c r="B4083" s="248"/>
      <c r="C4083" s="243"/>
    </row>
    <row r="4084" spans="2:3" x14ac:dyDescent="0.4">
      <c r="B4084" s="248"/>
      <c r="C4084" s="243"/>
    </row>
    <row r="4085" spans="2:3" x14ac:dyDescent="0.4">
      <c r="B4085" s="248"/>
      <c r="C4085" s="243"/>
    </row>
    <row r="4086" spans="2:3" x14ac:dyDescent="0.4">
      <c r="B4086" s="248"/>
      <c r="C4086" s="243"/>
    </row>
    <row r="4087" spans="2:3" x14ac:dyDescent="0.4">
      <c r="B4087" s="248"/>
      <c r="C4087" s="243"/>
    </row>
    <row r="4088" spans="2:3" x14ac:dyDescent="0.4">
      <c r="B4088" s="248"/>
      <c r="C4088" s="243"/>
    </row>
    <row r="4089" spans="2:3" x14ac:dyDescent="0.4">
      <c r="B4089" s="248"/>
      <c r="C4089" s="243"/>
    </row>
    <row r="4090" spans="2:3" x14ac:dyDescent="0.4">
      <c r="B4090" s="248"/>
      <c r="C4090" s="243"/>
    </row>
    <row r="4091" spans="2:3" x14ac:dyDescent="0.4">
      <c r="B4091" s="248"/>
      <c r="C4091" s="243"/>
    </row>
    <row r="4092" spans="2:3" x14ac:dyDescent="0.4">
      <c r="B4092" s="248"/>
      <c r="C4092" s="243"/>
    </row>
    <row r="4093" spans="2:3" x14ac:dyDescent="0.4">
      <c r="B4093" s="248"/>
      <c r="C4093" s="243"/>
    </row>
    <row r="4094" spans="2:3" x14ac:dyDescent="0.4">
      <c r="B4094" s="248"/>
      <c r="C4094" s="243"/>
    </row>
    <row r="4095" spans="2:3" x14ac:dyDescent="0.4">
      <c r="B4095" s="248"/>
      <c r="C4095" s="243"/>
    </row>
    <row r="4096" spans="2:3" x14ac:dyDescent="0.4">
      <c r="B4096" s="248"/>
      <c r="C4096" s="243"/>
    </row>
    <row r="4097" spans="2:3" x14ac:dyDescent="0.4">
      <c r="B4097" s="248"/>
      <c r="C4097" s="243"/>
    </row>
    <row r="4098" spans="2:3" x14ac:dyDescent="0.4">
      <c r="B4098" s="248"/>
      <c r="C4098" s="243"/>
    </row>
    <row r="4099" spans="2:3" x14ac:dyDescent="0.4">
      <c r="B4099" s="248"/>
      <c r="C4099" s="243"/>
    </row>
    <row r="4100" spans="2:3" x14ac:dyDescent="0.4">
      <c r="B4100" s="248"/>
      <c r="C4100" s="243"/>
    </row>
    <row r="4101" spans="2:3" x14ac:dyDescent="0.4">
      <c r="B4101" s="248"/>
      <c r="C4101" s="243"/>
    </row>
    <row r="4102" spans="2:3" x14ac:dyDescent="0.4">
      <c r="B4102" s="248"/>
      <c r="C4102" s="243"/>
    </row>
    <row r="4103" spans="2:3" x14ac:dyDescent="0.4">
      <c r="B4103" s="248"/>
      <c r="C4103" s="243"/>
    </row>
    <row r="4104" spans="2:3" x14ac:dyDescent="0.4">
      <c r="B4104" s="248"/>
      <c r="C4104" s="243"/>
    </row>
    <row r="4105" spans="2:3" x14ac:dyDescent="0.4">
      <c r="B4105" s="248"/>
      <c r="C4105" s="243"/>
    </row>
    <row r="4106" spans="2:3" x14ac:dyDescent="0.4">
      <c r="B4106" s="248"/>
      <c r="C4106" s="243"/>
    </row>
    <row r="4107" spans="2:3" x14ac:dyDescent="0.4">
      <c r="B4107" s="248"/>
      <c r="C4107" s="243"/>
    </row>
    <row r="4108" spans="2:3" x14ac:dyDescent="0.4">
      <c r="B4108" s="248"/>
      <c r="C4108" s="243"/>
    </row>
    <row r="4109" spans="2:3" x14ac:dyDescent="0.4">
      <c r="B4109" s="248"/>
      <c r="C4109" s="243"/>
    </row>
    <row r="4110" spans="2:3" x14ac:dyDescent="0.4">
      <c r="B4110" s="248"/>
      <c r="C4110" s="243"/>
    </row>
    <row r="4111" spans="2:3" x14ac:dyDescent="0.4">
      <c r="B4111" s="248"/>
      <c r="C4111" s="243"/>
    </row>
    <row r="4112" spans="2:3" x14ac:dyDescent="0.4">
      <c r="B4112" s="248"/>
      <c r="C4112" s="243"/>
    </row>
    <row r="4113" spans="2:3" x14ac:dyDescent="0.4">
      <c r="B4113" s="248"/>
      <c r="C4113" s="243"/>
    </row>
    <row r="4114" spans="2:3" x14ac:dyDescent="0.4">
      <c r="B4114" s="248"/>
      <c r="C4114" s="243"/>
    </row>
    <row r="4115" spans="2:3" x14ac:dyDescent="0.4">
      <c r="B4115" s="248"/>
      <c r="C4115" s="243"/>
    </row>
    <row r="4116" spans="2:3" x14ac:dyDescent="0.4">
      <c r="B4116" s="248"/>
      <c r="C4116" s="243"/>
    </row>
    <row r="4117" spans="2:3" x14ac:dyDescent="0.4">
      <c r="B4117" s="248"/>
      <c r="C4117" s="243"/>
    </row>
    <row r="4118" spans="2:3" x14ac:dyDescent="0.4">
      <c r="B4118" s="248"/>
      <c r="C4118" s="243"/>
    </row>
    <row r="4119" spans="2:3" x14ac:dyDescent="0.4">
      <c r="B4119" s="248"/>
      <c r="C4119" s="243"/>
    </row>
    <row r="4120" spans="2:3" x14ac:dyDescent="0.4">
      <c r="B4120" s="248"/>
      <c r="C4120" s="243"/>
    </row>
    <row r="4121" spans="2:3" x14ac:dyDescent="0.4">
      <c r="B4121" s="248"/>
      <c r="C4121" s="243"/>
    </row>
    <row r="4122" spans="2:3" x14ac:dyDescent="0.4">
      <c r="B4122" s="248"/>
      <c r="C4122" s="243"/>
    </row>
    <row r="4123" spans="2:3" x14ac:dyDescent="0.4">
      <c r="B4123" s="248"/>
      <c r="C4123" s="243"/>
    </row>
    <row r="4124" spans="2:3" x14ac:dyDescent="0.4">
      <c r="B4124" s="248"/>
      <c r="C4124" s="243"/>
    </row>
    <row r="4125" spans="2:3" x14ac:dyDescent="0.4">
      <c r="B4125" s="248"/>
      <c r="C4125" s="243"/>
    </row>
    <row r="4126" spans="2:3" x14ac:dyDescent="0.4">
      <c r="B4126" s="248"/>
      <c r="C4126" s="243"/>
    </row>
    <row r="4127" spans="2:3" x14ac:dyDescent="0.4">
      <c r="B4127" s="248"/>
      <c r="C4127" s="243"/>
    </row>
    <row r="4128" spans="2:3" x14ac:dyDescent="0.4">
      <c r="B4128" s="248"/>
      <c r="C4128" s="243"/>
    </row>
    <row r="4129" spans="2:3" x14ac:dyDescent="0.4">
      <c r="B4129" s="248"/>
      <c r="C4129" s="243"/>
    </row>
    <row r="4130" spans="2:3" x14ac:dyDescent="0.4">
      <c r="B4130" s="248"/>
      <c r="C4130" s="243"/>
    </row>
    <row r="4131" spans="2:3" x14ac:dyDescent="0.4">
      <c r="B4131" s="248"/>
      <c r="C4131" s="243"/>
    </row>
    <row r="4132" spans="2:3" x14ac:dyDescent="0.4">
      <c r="B4132" s="248"/>
      <c r="C4132" s="243"/>
    </row>
    <row r="4133" spans="2:3" x14ac:dyDescent="0.4">
      <c r="B4133" s="248"/>
      <c r="C4133" s="243"/>
    </row>
    <row r="4134" spans="2:3" x14ac:dyDescent="0.4">
      <c r="B4134" s="248"/>
      <c r="C4134" s="243"/>
    </row>
    <row r="4135" spans="2:3" x14ac:dyDescent="0.4">
      <c r="B4135" s="248"/>
      <c r="C4135" s="243"/>
    </row>
    <row r="4136" spans="2:3" x14ac:dyDescent="0.4">
      <c r="B4136" s="248"/>
      <c r="C4136" s="243"/>
    </row>
    <row r="4137" spans="2:3" x14ac:dyDescent="0.4">
      <c r="B4137" s="248"/>
      <c r="C4137" s="243"/>
    </row>
    <row r="4138" spans="2:3" x14ac:dyDescent="0.4">
      <c r="B4138" s="248"/>
      <c r="C4138" s="243"/>
    </row>
    <row r="4139" spans="2:3" x14ac:dyDescent="0.4">
      <c r="B4139" s="248"/>
      <c r="C4139" s="243"/>
    </row>
    <row r="4140" spans="2:3" x14ac:dyDescent="0.4">
      <c r="B4140" s="248"/>
      <c r="C4140" s="243"/>
    </row>
    <row r="4141" spans="2:3" x14ac:dyDescent="0.4">
      <c r="B4141" s="248"/>
      <c r="C4141" s="243"/>
    </row>
    <row r="4142" spans="2:3" x14ac:dyDescent="0.4">
      <c r="B4142" s="248"/>
      <c r="C4142" s="243"/>
    </row>
    <row r="4143" spans="2:3" x14ac:dyDescent="0.4">
      <c r="B4143" s="248"/>
      <c r="C4143" s="243"/>
    </row>
    <row r="4144" spans="2:3" x14ac:dyDescent="0.4">
      <c r="B4144" s="248"/>
      <c r="C4144" s="243"/>
    </row>
    <row r="4145" spans="2:3" x14ac:dyDescent="0.4">
      <c r="B4145" s="248"/>
      <c r="C4145" s="243"/>
    </row>
    <row r="4146" spans="2:3" x14ac:dyDescent="0.4">
      <c r="B4146" s="248"/>
      <c r="C4146" s="243"/>
    </row>
    <row r="4147" spans="2:3" x14ac:dyDescent="0.4">
      <c r="B4147" s="248"/>
      <c r="C4147" s="243"/>
    </row>
    <row r="4148" spans="2:3" x14ac:dyDescent="0.4">
      <c r="B4148" s="248"/>
      <c r="C4148" s="243"/>
    </row>
    <row r="4149" spans="2:3" x14ac:dyDescent="0.4">
      <c r="B4149" s="248"/>
      <c r="C4149" s="243"/>
    </row>
    <row r="4150" spans="2:3" x14ac:dyDescent="0.4">
      <c r="B4150" s="248"/>
      <c r="C4150" s="243"/>
    </row>
    <row r="4151" spans="2:3" x14ac:dyDescent="0.4">
      <c r="B4151" s="248"/>
      <c r="C4151" s="243"/>
    </row>
    <row r="4152" spans="2:3" x14ac:dyDescent="0.4">
      <c r="B4152" s="248"/>
      <c r="C4152" s="243"/>
    </row>
    <row r="4153" spans="2:3" x14ac:dyDescent="0.4">
      <c r="B4153" s="248"/>
      <c r="C4153" s="243"/>
    </row>
    <row r="4154" spans="2:3" x14ac:dyDescent="0.4">
      <c r="B4154" s="248"/>
      <c r="C4154" s="243"/>
    </row>
    <row r="4155" spans="2:3" x14ac:dyDescent="0.4">
      <c r="B4155" s="248"/>
      <c r="C4155" s="243"/>
    </row>
    <row r="4156" spans="2:3" x14ac:dyDescent="0.4">
      <c r="B4156" s="248"/>
      <c r="C4156" s="243"/>
    </row>
    <row r="4157" spans="2:3" x14ac:dyDescent="0.4">
      <c r="B4157" s="248"/>
      <c r="C4157" s="243"/>
    </row>
    <row r="4158" spans="2:3" x14ac:dyDescent="0.4">
      <c r="B4158" s="248"/>
      <c r="C4158" s="243"/>
    </row>
    <row r="4159" spans="2:3" x14ac:dyDescent="0.4">
      <c r="B4159" s="248"/>
      <c r="C4159" s="243"/>
    </row>
    <row r="4160" spans="2:3" x14ac:dyDescent="0.4">
      <c r="B4160" s="248"/>
      <c r="C4160" s="243"/>
    </row>
    <row r="4161" spans="2:3" x14ac:dyDescent="0.4">
      <c r="B4161" s="248"/>
      <c r="C4161" s="243"/>
    </row>
    <row r="4162" spans="2:3" x14ac:dyDescent="0.4">
      <c r="B4162" s="248"/>
      <c r="C4162" s="243"/>
    </row>
    <row r="4163" spans="2:3" x14ac:dyDescent="0.4">
      <c r="B4163" s="248"/>
      <c r="C4163" s="243"/>
    </row>
    <row r="4164" spans="2:3" x14ac:dyDescent="0.4">
      <c r="B4164" s="248"/>
      <c r="C4164" s="243"/>
    </row>
    <row r="4165" spans="2:3" x14ac:dyDescent="0.4">
      <c r="B4165" s="248"/>
      <c r="C4165" s="243"/>
    </row>
    <row r="4166" spans="2:3" x14ac:dyDescent="0.4">
      <c r="B4166" s="248"/>
      <c r="C4166" s="243"/>
    </row>
    <row r="4167" spans="2:3" x14ac:dyDescent="0.4">
      <c r="B4167" s="248"/>
      <c r="C4167" s="243"/>
    </row>
    <row r="4168" spans="2:3" x14ac:dyDescent="0.4">
      <c r="B4168" s="248"/>
      <c r="C4168" s="243"/>
    </row>
    <row r="4169" spans="2:3" x14ac:dyDescent="0.4">
      <c r="B4169" s="248"/>
      <c r="C4169" s="243"/>
    </row>
    <row r="4170" spans="2:3" x14ac:dyDescent="0.4">
      <c r="B4170" s="248"/>
      <c r="C4170" s="243"/>
    </row>
    <row r="4171" spans="2:3" x14ac:dyDescent="0.4">
      <c r="B4171" s="248"/>
      <c r="C4171" s="243"/>
    </row>
    <row r="4172" spans="2:3" x14ac:dyDescent="0.4">
      <c r="B4172" s="248"/>
      <c r="C4172" s="243"/>
    </row>
    <row r="4173" spans="2:3" x14ac:dyDescent="0.4">
      <c r="B4173" s="248"/>
      <c r="C4173" s="243"/>
    </row>
    <row r="4174" spans="2:3" x14ac:dyDescent="0.4">
      <c r="B4174" s="248"/>
      <c r="C4174" s="243"/>
    </row>
    <row r="4175" spans="2:3" x14ac:dyDescent="0.4">
      <c r="B4175" s="248"/>
      <c r="C4175" s="243"/>
    </row>
    <row r="4176" spans="2:3" x14ac:dyDescent="0.4">
      <c r="B4176" s="248"/>
      <c r="C4176" s="243"/>
    </row>
    <row r="4177" spans="2:3" x14ac:dyDescent="0.4">
      <c r="B4177" s="248"/>
      <c r="C4177" s="243"/>
    </row>
    <row r="4178" spans="2:3" x14ac:dyDescent="0.4">
      <c r="B4178" s="248"/>
      <c r="C4178" s="243"/>
    </row>
    <row r="4179" spans="2:3" x14ac:dyDescent="0.4">
      <c r="B4179" s="248"/>
      <c r="C4179" s="243"/>
    </row>
    <row r="4180" spans="2:3" x14ac:dyDescent="0.4">
      <c r="B4180" s="248"/>
      <c r="C4180" s="243"/>
    </row>
    <row r="4181" spans="2:3" x14ac:dyDescent="0.4">
      <c r="B4181" s="248"/>
      <c r="C4181" s="243"/>
    </row>
    <row r="4182" spans="2:3" x14ac:dyDescent="0.4">
      <c r="B4182" s="248"/>
      <c r="C4182" s="243"/>
    </row>
    <row r="4183" spans="2:3" x14ac:dyDescent="0.4">
      <c r="B4183" s="248"/>
      <c r="C4183" s="243"/>
    </row>
    <row r="4184" spans="2:3" x14ac:dyDescent="0.4">
      <c r="B4184" s="248"/>
      <c r="C4184" s="243"/>
    </row>
    <row r="4185" spans="2:3" x14ac:dyDescent="0.4">
      <c r="B4185" s="248"/>
      <c r="C4185" s="243"/>
    </row>
    <row r="4186" spans="2:3" x14ac:dyDescent="0.4">
      <c r="B4186" s="248"/>
      <c r="C4186" s="243"/>
    </row>
    <row r="4187" spans="2:3" x14ac:dyDescent="0.4">
      <c r="B4187" s="248"/>
      <c r="C4187" s="243"/>
    </row>
    <row r="4188" spans="2:3" x14ac:dyDescent="0.4">
      <c r="B4188" s="248"/>
      <c r="C4188" s="243"/>
    </row>
    <row r="4189" spans="2:3" x14ac:dyDescent="0.4">
      <c r="B4189" s="248"/>
      <c r="C4189" s="243"/>
    </row>
    <row r="4190" spans="2:3" x14ac:dyDescent="0.4">
      <c r="B4190" s="248"/>
      <c r="C4190" s="243"/>
    </row>
    <row r="4191" spans="2:3" x14ac:dyDescent="0.4">
      <c r="B4191" s="248"/>
      <c r="C4191" s="243"/>
    </row>
    <row r="4192" spans="2:3" x14ac:dyDescent="0.4">
      <c r="B4192" s="248"/>
      <c r="C4192" s="243"/>
    </row>
    <row r="4193" spans="2:3" x14ac:dyDescent="0.4">
      <c r="B4193" s="248"/>
      <c r="C4193" s="243"/>
    </row>
    <row r="4194" spans="2:3" x14ac:dyDescent="0.4">
      <c r="B4194" s="248"/>
      <c r="C4194" s="243"/>
    </row>
    <row r="4195" spans="2:3" x14ac:dyDescent="0.4">
      <c r="B4195" s="248"/>
      <c r="C4195" s="243"/>
    </row>
    <row r="4196" spans="2:3" x14ac:dyDescent="0.4">
      <c r="B4196" s="248"/>
      <c r="C4196" s="243"/>
    </row>
    <row r="4197" spans="2:3" x14ac:dyDescent="0.4">
      <c r="B4197" s="248"/>
      <c r="C4197" s="243"/>
    </row>
    <row r="4198" spans="2:3" x14ac:dyDescent="0.4">
      <c r="B4198" s="248"/>
      <c r="C4198" s="243"/>
    </row>
    <row r="4199" spans="2:3" x14ac:dyDescent="0.4">
      <c r="B4199" s="248"/>
      <c r="C4199" s="243"/>
    </row>
    <row r="4200" spans="2:3" x14ac:dyDescent="0.4">
      <c r="B4200" s="248"/>
      <c r="C4200" s="243"/>
    </row>
    <row r="4201" spans="2:3" x14ac:dyDescent="0.4">
      <c r="B4201" s="248"/>
      <c r="C4201" s="243"/>
    </row>
    <row r="4202" spans="2:3" x14ac:dyDescent="0.4">
      <c r="B4202" s="248"/>
      <c r="C4202" s="243"/>
    </row>
    <row r="4203" spans="2:3" x14ac:dyDescent="0.4">
      <c r="B4203" s="248"/>
      <c r="C4203" s="243"/>
    </row>
    <row r="4204" spans="2:3" x14ac:dyDescent="0.4">
      <c r="B4204" s="248"/>
      <c r="C4204" s="243"/>
    </row>
    <row r="4205" spans="2:3" x14ac:dyDescent="0.4">
      <c r="B4205" s="248"/>
      <c r="C4205" s="243"/>
    </row>
    <row r="4206" spans="2:3" x14ac:dyDescent="0.4">
      <c r="B4206" s="248"/>
      <c r="C4206" s="243"/>
    </row>
    <row r="4207" spans="2:3" x14ac:dyDescent="0.4">
      <c r="B4207" s="248"/>
      <c r="C4207" s="243"/>
    </row>
    <row r="4208" spans="2:3" x14ac:dyDescent="0.4">
      <c r="B4208" s="248"/>
      <c r="C4208" s="243"/>
    </row>
    <row r="4209" spans="2:3" x14ac:dyDescent="0.4">
      <c r="B4209" s="248"/>
      <c r="C4209" s="243"/>
    </row>
    <row r="4210" spans="2:3" x14ac:dyDescent="0.4">
      <c r="B4210" s="248"/>
      <c r="C4210" s="243"/>
    </row>
    <row r="4211" spans="2:3" x14ac:dyDescent="0.4">
      <c r="B4211" s="248"/>
      <c r="C4211" s="243"/>
    </row>
    <row r="4212" spans="2:3" x14ac:dyDescent="0.4">
      <c r="B4212" s="248"/>
      <c r="C4212" s="243"/>
    </row>
    <row r="4213" spans="2:3" x14ac:dyDescent="0.4">
      <c r="B4213" s="248"/>
      <c r="C4213" s="243"/>
    </row>
    <row r="4214" spans="2:3" x14ac:dyDescent="0.4">
      <c r="B4214" s="248"/>
      <c r="C4214" s="243"/>
    </row>
    <row r="4215" spans="2:3" x14ac:dyDescent="0.4">
      <c r="B4215" s="248"/>
      <c r="C4215" s="243"/>
    </row>
    <row r="4216" spans="2:3" x14ac:dyDescent="0.4">
      <c r="B4216" s="248"/>
      <c r="C4216" s="243"/>
    </row>
    <row r="4217" spans="2:3" x14ac:dyDescent="0.4">
      <c r="B4217" s="248"/>
      <c r="C4217" s="243"/>
    </row>
    <row r="4218" spans="2:3" x14ac:dyDescent="0.4">
      <c r="B4218" s="248"/>
      <c r="C4218" s="243"/>
    </row>
    <row r="4219" spans="2:3" x14ac:dyDescent="0.4">
      <c r="B4219" s="248"/>
      <c r="C4219" s="243"/>
    </row>
    <row r="4220" spans="2:3" x14ac:dyDescent="0.4">
      <c r="B4220" s="248"/>
      <c r="C4220" s="243"/>
    </row>
    <row r="4221" spans="2:3" x14ac:dyDescent="0.4">
      <c r="B4221" s="248"/>
      <c r="C4221" s="243"/>
    </row>
    <row r="4222" spans="2:3" x14ac:dyDescent="0.4">
      <c r="B4222" s="248"/>
      <c r="C4222" s="243"/>
    </row>
    <row r="4223" spans="2:3" x14ac:dyDescent="0.4">
      <c r="B4223" s="248"/>
      <c r="C4223" s="243"/>
    </row>
    <row r="4224" spans="2:3" x14ac:dyDescent="0.4">
      <c r="B4224" s="248"/>
      <c r="C4224" s="243"/>
    </row>
    <row r="4225" spans="2:3" x14ac:dyDescent="0.4">
      <c r="B4225" s="248"/>
      <c r="C4225" s="243"/>
    </row>
    <row r="4226" spans="2:3" x14ac:dyDescent="0.4">
      <c r="B4226" s="248"/>
      <c r="C4226" s="243"/>
    </row>
    <row r="4227" spans="2:3" x14ac:dyDescent="0.4">
      <c r="B4227" s="248"/>
      <c r="C4227" s="243"/>
    </row>
    <row r="4228" spans="2:3" x14ac:dyDescent="0.4">
      <c r="B4228" s="248"/>
      <c r="C4228" s="243"/>
    </row>
    <row r="4229" spans="2:3" x14ac:dyDescent="0.4">
      <c r="B4229" s="248"/>
      <c r="C4229" s="243"/>
    </row>
    <row r="4230" spans="2:3" x14ac:dyDescent="0.4">
      <c r="B4230" s="248"/>
      <c r="C4230" s="243"/>
    </row>
    <row r="4231" spans="2:3" x14ac:dyDescent="0.4">
      <c r="B4231" s="248"/>
      <c r="C4231" s="243"/>
    </row>
    <row r="4232" spans="2:3" x14ac:dyDescent="0.4">
      <c r="B4232" s="248"/>
      <c r="C4232" s="243"/>
    </row>
    <row r="4233" spans="2:3" x14ac:dyDescent="0.4">
      <c r="B4233" s="248"/>
      <c r="C4233" s="243"/>
    </row>
    <row r="4234" spans="2:3" x14ac:dyDescent="0.4">
      <c r="B4234" s="248"/>
      <c r="C4234" s="243"/>
    </row>
    <row r="4235" spans="2:3" x14ac:dyDescent="0.4">
      <c r="B4235" s="248"/>
      <c r="C4235" s="243"/>
    </row>
    <row r="4236" spans="2:3" x14ac:dyDescent="0.4">
      <c r="B4236" s="248"/>
      <c r="C4236" s="243"/>
    </row>
    <row r="4237" spans="2:3" x14ac:dyDescent="0.4">
      <c r="B4237" s="248"/>
      <c r="C4237" s="243"/>
    </row>
    <row r="4238" spans="2:3" x14ac:dyDescent="0.4">
      <c r="B4238" s="248"/>
      <c r="C4238" s="243"/>
    </row>
    <row r="4239" spans="2:3" x14ac:dyDescent="0.4">
      <c r="B4239" s="248"/>
      <c r="C4239" s="243"/>
    </row>
    <row r="4240" spans="2:3" x14ac:dyDescent="0.4">
      <c r="B4240" s="248"/>
      <c r="C4240" s="243"/>
    </row>
    <row r="4241" spans="2:3" x14ac:dyDescent="0.4">
      <c r="B4241" s="248"/>
      <c r="C4241" s="243"/>
    </row>
    <row r="4242" spans="2:3" x14ac:dyDescent="0.4">
      <c r="B4242" s="248"/>
      <c r="C4242" s="243"/>
    </row>
    <row r="4243" spans="2:3" x14ac:dyDescent="0.4">
      <c r="B4243" s="248"/>
      <c r="C4243" s="243"/>
    </row>
    <row r="4244" spans="2:3" x14ac:dyDescent="0.4">
      <c r="B4244" s="248"/>
      <c r="C4244" s="243"/>
    </row>
    <row r="4245" spans="2:3" x14ac:dyDescent="0.4">
      <c r="B4245" s="248"/>
      <c r="C4245" s="243"/>
    </row>
    <row r="4246" spans="2:3" x14ac:dyDescent="0.4">
      <c r="B4246" s="248"/>
      <c r="C4246" s="243"/>
    </row>
    <row r="4247" spans="2:3" x14ac:dyDescent="0.4">
      <c r="B4247" s="248"/>
      <c r="C4247" s="243"/>
    </row>
    <row r="4248" spans="2:3" x14ac:dyDescent="0.4">
      <c r="B4248" s="248"/>
      <c r="C4248" s="243"/>
    </row>
    <row r="4249" spans="2:3" x14ac:dyDescent="0.4">
      <c r="B4249" s="248"/>
      <c r="C4249" s="243"/>
    </row>
    <row r="4250" spans="2:3" x14ac:dyDescent="0.4">
      <c r="B4250" s="248"/>
      <c r="C4250" s="243"/>
    </row>
    <row r="4251" spans="2:3" x14ac:dyDescent="0.4">
      <c r="B4251" s="248"/>
      <c r="C4251" s="243"/>
    </row>
    <row r="4252" spans="2:3" x14ac:dyDescent="0.4">
      <c r="B4252" s="248"/>
      <c r="C4252" s="243"/>
    </row>
    <row r="4253" spans="2:3" x14ac:dyDescent="0.4">
      <c r="B4253" s="248"/>
      <c r="C4253" s="243"/>
    </row>
    <row r="4254" spans="2:3" x14ac:dyDescent="0.4">
      <c r="B4254" s="248"/>
      <c r="C4254" s="243"/>
    </row>
    <row r="4255" spans="2:3" x14ac:dyDescent="0.4">
      <c r="B4255" s="248"/>
      <c r="C4255" s="243"/>
    </row>
    <row r="4256" spans="2:3" x14ac:dyDescent="0.4">
      <c r="B4256" s="248"/>
      <c r="C4256" s="243"/>
    </row>
    <row r="4257" spans="2:3" x14ac:dyDescent="0.4">
      <c r="B4257" s="248"/>
      <c r="C4257" s="243"/>
    </row>
    <row r="4258" spans="2:3" x14ac:dyDescent="0.4">
      <c r="B4258" s="248"/>
      <c r="C4258" s="243"/>
    </row>
    <row r="4259" spans="2:3" x14ac:dyDescent="0.4">
      <c r="B4259" s="248"/>
      <c r="C4259" s="243"/>
    </row>
    <row r="4260" spans="2:3" x14ac:dyDescent="0.4">
      <c r="B4260" s="248"/>
      <c r="C4260" s="243"/>
    </row>
    <row r="4261" spans="2:3" x14ac:dyDescent="0.4">
      <c r="B4261" s="248"/>
      <c r="C4261" s="243"/>
    </row>
    <row r="4262" spans="2:3" x14ac:dyDescent="0.4">
      <c r="B4262" s="248"/>
      <c r="C4262" s="243"/>
    </row>
    <row r="4263" spans="2:3" x14ac:dyDescent="0.4">
      <c r="B4263" s="248"/>
      <c r="C4263" s="243"/>
    </row>
    <row r="4264" spans="2:3" x14ac:dyDescent="0.4">
      <c r="B4264" s="248"/>
      <c r="C4264" s="243"/>
    </row>
    <row r="4265" spans="2:3" x14ac:dyDescent="0.4">
      <c r="B4265" s="248"/>
      <c r="C4265" s="243"/>
    </row>
    <row r="4266" spans="2:3" x14ac:dyDescent="0.4">
      <c r="B4266" s="248"/>
      <c r="C4266" s="243"/>
    </row>
    <row r="4267" spans="2:3" x14ac:dyDescent="0.4">
      <c r="B4267" s="248"/>
      <c r="C4267" s="243"/>
    </row>
    <row r="4268" spans="2:3" x14ac:dyDescent="0.4">
      <c r="B4268" s="248"/>
      <c r="C4268" s="243"/>
    </row>
    <row r="4269" spans="2:3" x14ac:dyDescent="0.4">
      <c r="B4269" s="248"/>
      <c r="C4269" s="243"/>
    </row>
    <row r="4270" spans="2:3" x14ac:dyDescent="0.4">
      <c r="B4270" s="248"/>
      <c r="C4270" s="243"/>
    </row>
    <row r="4271" spans="2:3" x14ac:dyDescent="0.4">
      <c r="B4271" s="248"/>
      <c r="C4271" s="243"/>
    </row>
    <row r="4272" spans="2:3" x14ac:dyDescent="0.4">
      <c r="B4272" s="248"/>
      <c r="C4272" s="243"/>
    </row>
    <row r="4273" spans="2:3" x14ac:dyDescent="0.4">
      <c r="B4273" s="248"/>
      <c r="C4273" s="243"/>
    </row>
    <row r="4274" spans="2:3" x14ac:dyDescent="0.4">
      <c r="B4274" s="248"/>
      <c r="C4274" s="243"/>
    </row>
    <row r="4275" spans="2:3" x14ac:dyDescent="0.4">
      <c r="B4275" s="248"/>
      <c r="C4275" s="243"/>
    </row>
    <row r="4276" spans="2:3" x14ac:dyDescent="0.4">
      <c r="B4276" s="248"/>
      <c r="C4276" s="243"/>
    </row>
    <row r="4277" spans="2:3" x14ac:dyDescent="0.4">
      <c r="B4277" s="248"/>
      <c r="C4277" s="243"/>
    </row>
    <row r="4278" spans="2:3" x14ac:dyDescent="0.4">
      <c r="B4278" s="248"/>
      <c r="C4278" s="243"/>
    </row>
    <row r="4279" spans="2:3" x14ac:dyDescent="0.4">
      <c r="B4279" s="248"/>
      <c r="C4279" s="243"/>
    </row>
    <row r="4280" spans="2:3" x14ac:dyDescent="0.4">
      <c r="B4280" s="248"/>
      <c r="C4280" s="243"/>
    </row>
    <row r="4281" spans="2:3" x14ac:dyDescent="0.4">
      <c r="B4281" s="248"/>
      <c r="C4281" s="243"/>
    </row>
    <row r="4282" spans="2:3" x14ac:dyDescent="0.4">
      <c r="B4282" s="248"/>
      <c r="C4282" s="243"/>
    </row>
    <row r="4283" spans="2:3" x14ac:dyDescent="0.4">
      <c r="B4283" s="248"/>
      <c r="C4283" s="243"/>
    </row>
    <row r="4284" spans="2:3" x14ac:dyDescent="0.4">
      <c r="B4284" s="248"/>
      <c r="C4284" s="243"/>
    </row>
    <row r="4285" spans="2:3" x14ac:dyDescent="0.4">
      <c r="B4285" s="248"/>
      <c r="C4285" s="243"/>
    </row>
    <row r="4286" spans="2:3" x14ac:dyDescent="0.4">
      <c r="B4286" s="248"/>
      <c r="C4286" s="243"/>
    </row>
    <row r="4287" spans="2:3" x14ac:dyDescent="0.4">
      <c r="B4287" s="248"/>
      <c r="C4287" s="243"/>
    </row>
    <row r="4288" spans="2:3" x14ac:dyDescent="0.4">
      <c r="B4288" s="248"/>
      <c r="C4288" s="243"/>
    </row>
    <row r="4289" spans="2:3" x14ac:dyDescent="0.4">
      <c r="B4289" s="248"/>
      <c r="C4289" s="243"/>
    </row>
    <row r="4290" spans="2:3" x14ac:dyDescent="0.4">
      <c r="B4290" s="248"/>
      <c r="C4290" s="243"/>
    </row>
    <row r="4291" spans="2:3" x14ac:dyDescent="0.4">
      <c r="B4291" s="248"/>
      <c r="C4291" s="243"/>
    </row>
    <row r="4292" spans="2:3" x14ac:dyDescent="0.4">
      <c r="B4292" s="248"/>
      <c r="C4292" s="243"/>
    </row>
    <row r="4293" spans="2:3" x14ac:dyDescent="0.4">
      <c r="B4293" s="248"/>
      <c r="C4293" s="243"/>
    </row>
    <row r="4294" spans="2:3" x14ac:dyDescent="0.4">
      <c r="B4294" s="248"/>
      <c r="C4294" s="243"/>
    </row>
    <row r="4295" spans="2:3" x14ac:dyDescent="0.4">
      <c r="B4295" s="248"/>
      <c r="C4295" s="243"/>
    </row>
    <row r="4296" spans="2:3" x14ac:dyDescent="0.4">
      <c r="B4296" s="248"/>
      <c r="C4296" s="243"/>
    </row>
    <row r="4297" spans="2:3" x14ac:dyDescent="0.4">
      <c r="B4297" s="248"/>
      <c r="C4297" s="243"/>
    </row>
    <row r="4298" spans="2:3" x14ac:dyDescent="0.4">
      <c r="B4298" s="248"/>
      <c r="C4298" s="243"/>
    </row>
    <row r="4299" spans="2:3" x14ac:dyDescent="0.4">
      <c r="B4299" s="248"/>
      <c r="C4299" s="243"/>
    </row>
    <row r="4300" spans="2:3" x14ac:dyDescent="0.4">
      <c r="B4300" s="248"/>
      <c r="C4300" s="243"/>
    </row>
    <row r="4301" spans="2:3" x14ac:dyDescent="0.4">
      <c r="B4301" s="248"/>
      <c r="C4301" s="243"/>
    </row>
    <row r="4302" spans="2:3" x14ac:dyDescent="0.4">
      <c r="B4302" s="248"/>
      <c r="C4302" s="243"/>
    </row>
    <row r="4303" spans="2:3" x14ac:dyDescent="0.4">
      <c r="B4303" s="248"/>
      <c r="C4303" s="243"/>
    </row>
    <row r="4304" spans="2:3" x14ac:dyDescent="0.4">
      <c r="B4304" s="248"/>
      <c r="C4304" s="243"/>
    </row>
    <row r="4305" spans="2:3" x14ac:dyDescent="0.4">
      <c r="B4305" s="248"/>
      <c r="C4305" s="243"/>
    </row>
    <row r="4306" spans="2:3" x14ac:dyDescent="0.4">
      <c r="B4306" s="248"/>
      <c r="C4306" s="243"/>
    </row>
    <row r="4307" spans="2:3" x14ac:dyDescent="0.4">
      <c r="B4307" s="248"/>
      <c r="C4307" s="243"/>
    </row>
    <row r="4308" spans="2:3" x14ac:dyDescent="0.4">
      <c r="B4308" s="248"/>
      <c r="C4308" s="243"/>
    </row>
    <row r="4309" spans="2:3" x14ac:dyDescent="0.4">
      <c r="B4309" s="248"/>
      <c r="C4309" s="243"/>
    </row>
    <row r="4310" spans="2:3" x14ac:dyDescent="0.4">
      <c r="B4310" s="248"/>
      <c r="C4310" s="243"/>
    </row>
    <row r="4311" spans="2:3" x14ac:dyDescent="0.4">
      <c r="B4311" s="248"/>
      <c r="C4311" s="243"/>
    </row>
    <row r="4312" spans="2:3" x14ac:dyDescent="0.4">
      <c r="B4312" s="248"/>
      <c r="C4312" s="243"/>
    </row>
    <row r="4313" spans="2:3" x14ac:dyDescent="0.4">
      <c r="B4313" s="248"/>
      <c r="C4313" s="243"/>
    </row>
    <row r="4314" spans="2:3" x14ac:dyDescent="0.4">
      <c r="B4314" s="248"/>
      <c r="C4314" s="243"/>
    </row>
    <row r="4315" spans="2:3" x14ac:dyDescent="0.4">
      <c r="B4315" s="248"/>
      <c r="C4315" s="243"/>
    </row>
    <row r="4316" spans="2:3" x14ac:dyDescent="0.4">
      <c r="B4316" s="248"/>
      <c r="C4316" s="243"/>
    </row>
    <row r="4317" spans="2:3" x14ac:dyDescent="0.4">
      <c r="B4317" s="248"/>
      <c r="C4317" s="243"/>
    </row>
    <row r="4318" spans="2:3" x14ac:dyDescent="0.4">
      <c r="B4318" s="248"/>
      <c r="C4318" s="243"/>
    </row>
    <row r="4319" spans="2:3" x14ac:dyDescent="0.4">
      <c r="B4319" s="248"/>
      <c r="C4319" s="243"/>
    </row>
    <row r="4320" spans="2:3" x14ac:dyDescent="0.4">
      <c r="B4320" s="248"/>
      <c r="C4320" s="243"/>
    </row>
    <row r="4321" spans="2:3" x14ac:dyDescent="0.4">
      <c r="B4321" s="248"/>
      <c r="C4321" s="243"/>
    </row>
    <row r="4322" spans="2:3" x14ac:dyDescent="0.4">
      <c r="B4322" s="248"/>
      <c r="C4322" s="243"/>
    </row>
    <row r="4323" spans="2:3" x14ac:dyDescent="0.4">
      <c r="B4323" s="248"/>
      <c r="C4323" s="243"/>
    </row>
    <row r="4324" spans="2:3" x14ac:dyDescent="0.4">
      <c r="B4324" s="248"/>
      <c r="C4324" s="243"/>
    </row>
    <row r="4325" spans="2:3" x14ac:dyDescent="0.4">
      <c r="B4325" s="248"/>
      <c r="C4325" s="243"/>
    </row>
    <row r="4326" spans="2:3" x14ac:dyDescent="0.4">
      <c r="B4326" s="248"/>
      <c r="C4326" s="243"/>
    </row>
    <row r="4327" spans="2:3" x14ac:dyDescent="0.4">
      <c r="B4327" s="248"/>
      <c r="C4327" s="243"/>
    </row>
    <row r="4328" spans="2:3" x14ac:dyDescent="0.4">
      <c r="B4328" s="248"/>
      <c r="C4328" s="243"/>
    </row>
    <row r="4329" spans="2:3" x14ac:dyDescent="0.4">
      <c r="B4329" s="248"/>
      <c r="C4329" s="243"/>
    </row>
    <row r="4330" spans="2:3" x14ac:dyDescent="0.4">
      <c r="B4330" s="248"/>
      <c r="C4330" s="243"/>
    </row>
    <row r="4331" spans="2:3" x14ac:dyDescent="0.4">
      <c r="B4331" s="248"/>
      <c r="C4331" s="243"/>
    </row>
    <row r="4332" spans="2:3" x14ac:dyDescent="0.4">
      <c r="B4332" s="248"/>
      <c r="C4332" s="243"/>
    </row>
    <row r="4333" spans="2:3" x14ac:dyDescent="0.4">
      <c r="B4333" s="248"/>
      <c r="C4333" s="243"/>
    </row>
    <row r="4334" spans="2:3" x14ac:dyDescent="0.4">
      <c r="B4334" s="248"/>
      <c r="C4334" s="243"/>
    </row>
    <row r="4335" spans="2:3" x14ac:dyDescent="0.4">
      <c r="B4335" s="248"/>
      <c r="C4335" s="243"/>
    </row>
    <row r="4336" spans="2:3" x14ac:dyDescent="0.4">
      <c r="B4336" s="248"/>
      <c r="C4336" s="243"/>
    </row>
    <row r="4337" spans="2:3" x14ac:dyDescent="0.4">
      <c r="B4337" s="248"/>
      <c r="C4337" s="243"/>
    </row>
    <row r="4338" spans="2:3" x14ac:dyDescent="0.4">
      <c r="B4338" s="248"/>
      <c r="C4338" s="243"/>
    </row>
    <row r="4339" spans="2:3" x14ac:dyDescent="0.4">
      <c r="B4339" s="248"/>
      <c r="C4339" s="243"/>
    </row>
    <row r="4340" spans="2:3" x14ac:dyDescent="0.4">
      <c r="B4340" s="248"/>
      <c r="C4340" s="243"/>
    </row>
    <row r="4341" spans="2:3" x14ac:dyDescent="0.4">
      <c r="B4341" s="248"/>
      <c r="C4341" s="243"/>
    </row>
    <row r="4342" spans="2:3" x14ac:dyDescent="0.4">
      <c r="B4342" s="248"/>
      <c r="C4342" s="243"/>
    </row>
    <row r="4343" spans="2:3" x14ac:dyDescent="0.4">
      <c r="B4343" s="248"/>
      <c r="C4343" s="243"/>
    </row>
    <row r="4344" spans="2:3" x14ac:dyDescent="0.4">
      <c r="B4344" s="248"/>
      <c r="C4344" s="243"/>
    </row>
    <row r="4345" spans="2:3" x14ac:dyDescent="0.4">
      <c r="B4345" s="248"/>
      <c r="C4345" s="243"/>
    </row>
    <row r="4346" spans="2:3" x14ac:dyDescent="0.4">
      <c r="B4346" s="248"/>
      <c r="C4346" s="243"/>
    </row>
    <row r="4347" spans="2:3" x14ac:dyDescent="0.4">
      <c r="B4347" s="248"/>
      <c r="C4347" s="243"/>
    </row>
    <row r="4348" spans="2:3" x14ac:dyDescent="0.4">
      <c r="B4348" s="248"/>
      <c r="C4348" s="243"/>
    </row>
    <row r="4349" spans="2:3" x14ac:dyDescent="0.4">
      <c r="B4349" s="248"/>
      <c r="C4349" s="243"/>
    </row>
    <row r="4350" spans="2:3" x14ac:dyDescent="0.4">
      <c r="B4350" s="248"/>
      <c r="C4350" s="243"/>
    </row>
    <row r="4351" spans="2:3" x14ac:dyDescent="0.4">
      <c r="B4351" s="248"/>
      <c r="C4351" s="243"/>
    </row>
    <row r="4352" spans="2:3" x14ac:dyDescent="0.4">
      <c r="B4352" s="248"/>
      <c r="C4352" s="243"/>
    </row>
    <row r="4353" spans="2:3" x14ac:dyDescent="0.4">
      <c r="B4353" s="248"/>
      <c r="C4353" s="243"/>
    </row>
    <row r="4354" spans="2:3" x14ac:dyDescent="0.4">
      <c r="B4354" s="248"/>
      <c r="C4354" s="243"/>
    </row>
    <row r="4355" spans="2:3" x14ac:dyDescent="0.4">
      <c r="B4355" s="248"/>
      <c r="C4355" s="243"/>
    </row>
    <row r="4356" spans="2:3" x14ac:dyDescent="0.4">
      <c r="B4356" s="248"/>
      <c r="C4356" s="243"/>
    </row>
    <row r="4357" spans="2:3" x14ac:dyDescent="0.4">
      <c r="B4357" s="248"/>
      <c r="C4357" s="243"/>
    </row>
    <row r="4358" spans="2:3" x14ac:dyDescent="0.4">
      <c r="B4358" s="248"/>
      <c r="C4358" s="243"/>
    </row>
    <row r="4359" spans="2:3" x14ac:dyDescent="0.4">
      <c r="B4359" s="248"/>
      <c r="C4359" s="243"/>
    </row>
    <row r="4360" spans="2:3" x14ac:dyDescent="0.4">
      <c r="B4360" s="248"/>
      <c r="C4360" s="243"/>
    </row>
    <row r="4361" spans="2:3" x14ac:dyDescent="0.4">
      <c r="B4361" s="248"/>
      <c r="C4361" s="243"/>
    </row>
    <row r="4362" spans="2:3" x14ac:dyDescent="0.4">
      <c r="B4362" s="248"/>
      <c r="C4362" s="243"/>
    </row>
    <row r="4363" spans="2:3" x14ac:dyDescent="0.4">
      <c r="B4363" s="248"/>
      <c r="C4363" s="243"/>
    </row>
    <row r="4364" spans="2:3" x14ac:dyDescent="0.4">
      <c r="B4364" s="248"/>
      <c r="C4364" s="243"/>
    </row>
    <row r="4365" spans="2:3" x14ac:dyDescent="0.4">
      <c r="B4365" s="248"/>
      <c r="C4365" s="243"/>
    </row>
    <row r="4366" spans="2:3" x14ac:dyDescent="0.4">
      <c r="B4366" s="248"/>
      <c r="C4366" s="243"/>
    </row>
    <row r="4367" spans="2:3" x14ac:dyDescent="0.4">
      <c r="B4367" s="248"/>
      <c r="C4367" s="243"/>
    </row>
    <row r="4368" spans="2:3" x14ac:dyDescent="0.4">
      <c r="B4368" s="248"/>
      <c r="C4368" s="243"/>
    </row>
    <row r="4369" spans="2:3" x14ac:dyDescent="0.4">
      <c r="B4369" s="248"/>
      <c r="C4369" s="243"/>
    </row>
    <row r="4370" spans="2:3" x14ac:dyDescent="0.4">
      <c r="B4370" s="248"/>
      <c r="C4370" s="243"/>
    </row>
    <row r="4371" spans="2:3" x14ac:dyDescent="0.4">
      <c r="B4371" s="248"/>
      <c r="C4371" s="243"/>
    </row>
    <row r="4372" spans="2:3" x14ac:dyDescent="0.4">
      <c r="B4372" s="248"/>
      <c r="C4372" s="243"/>
    </row>
    <row r="4373" spans="2:3" x14ac:dyDescent="0.4">
      <c r="B4373" s="248"/>
      <c r="C4373" s="243"/>
    </row>
    <row r="4374" spans="2:3" x14ac:dyDescent="0.4">
      <c r="B4374" s="248"/>
      <c r="C4374" s="243"/>
    </row>
    <row r="4375" spans="2:3" x14ac:dyDescent="0.4">
      <c r="B4375" s="248"/>
      <c r="C4375" s="243"/>
    </row>
    <row r="4376" spans="2:3" x14ac:dyDescent="0.4">
      <c r="B4376" s="248"/>
      <c r="C4376" s="243"/>
    </row>
    <row r="4377" spans="2:3" x14ac:dyDescent="0.4">
      <c r="B4377" s="248"/>
      <c r="C4377" s="243"/>
    </row>
    <row r="4378" spans="2:3" x14ac:dyDescent="0.4">
      <c r="B4378" s="248"/>
      <c r="C4378" s="243"/>
    </row>
    <row r="4379" spans="2:3" x14ac:dyDescent="0.4">
      <c r="B4379" s="248"/>
      <c r="C4379" s="243"/>
    </row>
    <row r="4380" spans="2:3" x14ac:dyDescent="0.4">
      <c r="B4380" s="248"/>
      <c r="C4380" s="243"/>
    </row>
    <row r="4381" spans="2:3" x14ac:dyDescent="0.4">
      <c r="B4381" s="248"/>
      <c r="C4381" s="243"/>
    </row>
    <row r="4382" spans="2:3" x14ac:dyDescent="0.4">
      <c r="B4382" s="248"/>
      <c r="C4382" s="243"/>
    </row>
    <row r="4383" spans="2:3" x14ac:dyDescent="0.4">
      <c r="B4383" s="248"/>
      <c r="C4383" s="243"/>
    </row>
    <row r="4384" spans="2:3" x14ac:dyDescent="0.4">
      <c r="B4384" s="248"/>
      <c r="C4384" s="243"/>
    </row>
    <row r="4385" spans="2:3" x14ac:dyDescent="0.4">
      <c r="B4385" s="248"/>
      <c r="C4385" s="243"/>
    </row>
    <row r="4386" spans="2:3" x14ac:dyDescent="0.4">
      <c r="B4386" s="248"/>
      <c r="C4386" s="243"/>
    </row>
    <row r="4387" spans="2:3" x14ac:dyDescent="0.4">
      <c r="B4387" s="248"/>
      <c r="C4387" s="243"/>
    </row>
    <row r="4388" spans="2:3" x14ac:dyDescent="0.4">
      <c r="B4388" s="248"/>
      <c r="C4388" s="243"/>
    </row>
    <row r="4389" spans="2:3" x14ac:dyDescent="0.4">
      <c r="B4389" s="248"/>
      <c r="C4389" s="243"/>
    </row>
    <row r="4390" spans="2:3" x14ac:dyDescent="0.4">
      <c r="B4390" s="248"/>
      <c r="C4390" s="243"/>
    </row>
    <row r="4391" spans="2:3" x14ac:dyDescent="0.4">
      <c r="B4391" s="248"/>
      <c r="C4391" s="243"/>
    </row>
    <row r="4392" spans="2:3" x14ac:dyDescent="0.4">
      <c r="B4392" s="248"/>
      <c r="C4392" s="243"/>
    </row>
    <row r="4393" spans="2:3" x14ac:dyDescent="0.4">
      <c r="B4393" s="248"/>
      <c r="C4393" s="243"/>
    </row>
    <row r="4394" spans="2:3" x14ac:dyDescent="0.4">
      <c r="B4394" s="248"/>
      <c r="C4394" s="243"/>
    </row>
    <row r="4395" spans="2:3" x14ac:dyDescent="0.4">
      <c r="B4395" s="248"/>
      <c r="C4395" s="243"/>
    </row>
    <row r="4396" spans="2:3" x14ac:dyDescent="0.4">
      <c r="B4396" s="248"/>
      <c r="C4396" s="243"/>
    </row>
    <row r="4397" spans="2:3" x14ac:dyDescent="0.4">
      <c r="B4397" s="248"/>
      <c r="C4397" s="243"/>
    </row>
    <row r="4398" spans="2:3" x14ac:dyDescent="0.4">
      <c r="B4398" s="248"/>
      <c r="C4398" s="243"/>
    </row>
    <row r="4399" spans="2:3" x14ac:dyDescent="0.4">
      <c r="B4399" s="248"/>
      <c r="C4399" s="243"/>
    </row>
    <row r="4400" spans="2:3" x14ac:dyDescent="0.4">
      <c r="B4400" s="248"/>
      <c r="C4400" s="243"/>
    </row>
    <row r="4401" spans="2:3" x14ac:dyDescent="0.4">
      <c r="B4401" s="248"/>
      <c r="C4401" s="243"/>
    </row>
    <row r="4402" spans="2:3" x14ac:dyDescent="0.4">
      <c r="B4402" s="248"/>
      <c r="C4402" s="243"/>
    </row>
    <row r="4403" spans="2:3" x14ac:dyDescent="0.4">
      <c r="B4403" s="248"/>
      <c r="C4403" s="243"/>
    </row>
    <row r="4404" spans="2:3" x14ac:dyDescent="0.4">
      <c r="B4404" s="248"/>
      <c r="C4404" s="243"/>
    </row>
    <row r="4405" spans="2:3" x14ac:dyDescent="0.4">
      <c r="B4405" s="248"/>
      <c r="C4405" s="243"/>
    </row>
    <row r="4406" spans="2:3" x14ac:dyDescent="0.4">
      <c r="B4406" s="248"/>
      <c r="C4406" s="243"/>
    </row>
    <row r="4407" spans="2:3" x14ac:dyDescent="0.4">
      <c r="B4407" s="248"/>
      <c r="C4407" s="243"/>
    </row>
    <row r="4408" spans="2:3" x14ac:dyDescent="0.4">
      <c r="B4408" s="248"/>
      <c r="C4408" s="243"/>
    </row>
    <row r="4409" spans="2:3" x14ac:dyDescent="0.4">
      <c r="B4409" s="248"/>
      <c r="C4409" s="243"/>
    </row>
    <row r="4410" spans="2:3" x14ac:dyDescent="0.4">
      <c r="B4410" s="248"/>
      <c r="C4410" s="243"/>
    </row>
    <row r="4411" spans="2:3" x14ac:dyDescent="0.4">
      <c r="B4411" s="248"/>
      <c r="C4411" s="243"/>
    </row>
    <row r="4412" spans="2:3" x14ac:dyDescent="0.4">
      <c r="B4412" s="248"/>
      <c r="C4412" s="243"/>
    </row>
    <row r="4413" spans="2:3" x14ac:dyDescent="0.4">
      <c r="B4413" s="248"/>
      <c r="C4413" s="243"/>
    </row>
    <row r="4414" spans="2:3" x14ac:dyDescent="0.4">
      <c r="B4414" s="248"/>
      <c r="C4414" s="243"/>
    </row>
    <row r="4415" spans="2:3" x14ac:dyDescent="0.4">
      <c r="B4415" s="248"/>
      <c r="C4415" s="243"/>
    </row>
    <row r="4416" spans="2:3" x14ac:dyDescent="0.4">
      <c r="B4416" s="248"/>
      <c r="C4416" s="243"/>
    </row>
    <row r="4417" spans="2:3" x14ac:dyDescent="0.4">
      <c r="B4417" s="248"/>
      <c r="C4417" s="243"/>
    </row>
    <row r="4418" spans="2:3" x14ac:dyDescent="0.4">
      <c r="B4418" s="248"/>
      <c r="C4418" s="243"/>
    </row>
    <row r="4419" spans="2:3" x14ac:dyDescent="0.4">
      <c r="B4419" s="248"/>
      <c r="C4419" s="243"/>
    </row>
    <row r="4420" spans="2:3" x14ac:dyDescent="0.4">
      <c r="B4420" s="248"/>
      <c r="C4420" s="243"/>
    </row>
    <row r="4421" spans="2:3" x14ac:dyDescent="0.4">
      <c r="B4421" s="248"/>
      <c r="C4421" s="243"/>
    </row>
    <row r="4422" spans="2:3" x14ac:dyDescent="0.4">
      <c r="B4422" s="248"/>
      <c r="C4422" s="243"/>
    </row>
    <row r="4423" spans="2:3" x14ac:dyDescent="0.4">
      <c r="B4423" s="248"/>
      <c r="C4423" s="243"/>
    </row>
    <row r="4424" spans="2:3" x14ac:dyDescent="0.4">
      <c r="B4424" s="248"/>
      <c r="C4424" s="243"/>
    </row>
    <row r="4425" spans="2:3" x14ac:dyDescent="0.4">
      <c r="B4425" s="248"/>
      <c r="C4425" s="243"/>
    </row>
    <row r="4426" spans="2:3" x14ac:dyDescent="0.4">
      <c r="B4426" s="248"/>
      <c r="C4426" s="243"/>
    </row>
    <row r="4427" spans="2:3" x14ac:dyDescent="0.4">
      <c r="B4427" s="248"/>
      <c r="C4427" s="243"/>
    </row>
    <row r="4428" spans="2:3" x14ac:dyDescent="0.4">
      <c r="B4428" s="248"/>
      <c r="C4428" s="243"/>
    </row>
    <row r="4429" spans="2:3" x14ac:dyDescent="0.4">
      <c r="B4429" s="248"/>
      <c r="C4429" s="243"/>
    </row>
    <row r="4430" spans="2:3" x14ac:dyDescent="0.4">
      <c r="B4430" s="248"/>
      <c r="C4430" s="243"/>
    </row>
    <row r="4431" spans="2:3" x14ac:dyDescent="0.4">
      <c r="B4431" s="248"/>
      <c r="C4431" s="243"/>
    </row>
    <row r="4432" spans="2:3" x14ac:dyDescent="0.4">
      <c r="B4432" s="248"/>
      <c r="C4432" s="243"/>
    </row>
    <row r="4433" spans="2:3" x14ac:dyDescent="0.4">
      <c r="B4433" s="248"/>
      <c r="C4433" s="243"/>
    </row>
    <row r="4434" spans="2:3" x14ac:dyDescent="0.4">
      <c r="B4434" s="248"/>
      <c r="C4434" s="243"/>
    </row>
    <row r="4435" spans="2:3" x14ac:dyDescent="0.4">
      <c r="B4435" s="248"/>
      <c r="C4435" s="243"/>
    </row>
    <row r="4436" spans="2:3" x14ac:dyDescent="0.4">
      <c r="B4436" s="248"/>
      <c r="C4436" s="243"/>
    </row>
    <row r="4437" spans="2:3" x14ac:dyDescent="0.4">
      <c r="B4437" s="248"/>
      <c r="C4437" s="243"/>
    </row>
    <row r="4438" spans="2:3" x14ac:dyDescent="0.4">
      <c r="B4438" s="248"/>
      <c r="C4438" s="243"/>
    </row>
    <row r="4439" spans="2:3" x14ac:dyDescent="0.4">
      <c r="B4439" s="248"/>
      <c r="C4439" s="243"/>
    </row>
    <row r="4440" spans="2:3" x14ac:dyDescent="0.4">
      <c r="B4440" s="248"/>
      <c r="C4440" s="243"/>
    </row>
    <row r="4441" spans="2:3" x14ac:dyDescent="0.4">
      <c r="B4441" s="248"/>
      <c r="C4441" s="243"/>
    </row>
    <row r="4442" spans="2:3" x14ac:dyDescent="0.4">
      <c r="B4442" s="248"/>
      <c r="C4442" s="243"/>
    </row>
    <row r="4443" spans="2:3" x14ac:dyDescent="0.4">
      <c r="B4443" s="248"/>
      <c r="C4443" s="243"/>
    </row>
    <row r="4444" spans="2:3" x14ac:dyDescent="0.4">
      <c r="B4444" s="248"/>
      <c r="C4444" s="243"/>
    </row>
    <row r="4445" spans="2:3" x14ac:dyDescent="0.4">
      <c r="B4445" s="248"/>
      <c r="C4445" s="243"/>
    </row>
    <row r="4446" spans="2:3" x14ac:dyDescent="0.4">
      <c r="B4446" s="248"/>
      <c r="C4446" s="243"/>
    </row>
    <row r="4447" spans="2:3" x14ac:dyDescent="0.4">
      <c r="B4447" s="248"/>
      <c r="C4447" s="243"/>
    </row>
    <row r="4448" spans="2:3" x14ac:dyDescent="0.4">
      <c r="B4448" s="248"/>
      <c r="C4448" s="243"/>
    </row>
    <row r="4449" spans="2:3" x14ac:dyDescent="0.4">
      <c r="B4449" s="248"/>
      <c r="C4449" s="243"/>
    </row>
    <row r="4450" spans="2:3" x14ac:dyDescent="0.4">
      <c r="B4450" s="248"/>
      <c r="C4450" s="243"/>
    </row>
    <row r="4451" spans="2:3" x14ac:dyDescent="0.4">
      <c r="B4451" s="248"/>
      <c r="C4451" s="243"/>
    </row>
    <row r="4452" spans="2:3" x14ac:dyDescent="0.4">
      <c r="B4452" s="248"/>
      <c r="C4452" s="243"/>
    </row>
    <row r="4453" spans="2:3" x14ac:dyDescent="0.4">
      <c r="B4453" s="248"/>
      <c r="C4453" s="243"/>
    </row>
    <row r="4454" spans="2:3" x14ac:dyDescent="0.4">
      <c r="B4454" s="248"/>
      <c r="C4454" s="243"/>
    </row>
    <row r="4455" spans="2:3" x14ac:dyDescent="0.4">
      <c r="B4455" s="248"/>
      <c r="C4455" s="243"/>
    </row>
    <row r="4456" spans="2:3" x14ac:dyDescent="0.4">
      <c r="B4456" s="248"/>
      <c r="C4456" s="243"/>
    </row>
    <row r="4457" spans="2:3" x14ac:dyDescent="0.4">
      <c r="B4457" s="248"/>
      <c r="C4457" s="243"/>
    </row>
    <row r="4458" spans="2:3" x14ac:dyDescent="0.4">
      <c r="B4458" s="248"/>
      <c r="C4458" s="243"/>
    </row>
    <row r="4459" spans="2:3" x14ac:dyDescent="0.4">
      <c r="B4459" s="248"/>
      <c r="C4459" s="243"/>
    </row>
    <row r="4460" spans="2:3" x14ac:dyDescent="0.4">
      <c r="B4460" s="248"/>
      <c r="C4460" s="243"/>
    </row>
    <row r="4461" spans="2:3" x14ac:dyDescent="0.4">
      <c r="B4461" s="248"/>
      <c r="C4461" s="243"/>
    </row>
    <row r="4462" spans="2:3" x14ac:dyDescent="0.4">
      <c r="B4462" s="248"/>
      <c r="C4462" s="243"/>
    </row>
    <row r="4463" spans="2:3" x14ac:dyDescent="0.4">
      <c r="B4463" s="248"/>
      <c r="C4463" s="243"/>
    </row>
    <row r="4464" spans="2:3" x14ac:dyDescent="0.4">
      <c r="B4464" s="248"/>
      <c r="C4464" s="243"/>
    </row>
    <row r="4465" spans="2:3" x14ac:dyDescent="0.4">
      <c r="B4465" s="248"/>
      <c r="C4465" s="243"/>
    </row>
    <row r="4466" spans="2:3" x14ac:dyDescent="0.4">
      <c r="B4466" s="248"/>
      <c r="C4466" s="243"/>
    </row>
    <row r="4467" spans="2:3" x14ac:dyDescent="0.4">
      <c r="B4467" s="248"/>
      <c r="C4467" s="243"/>
    </row>
    <row r="4468" spans="2:3" x14ac:dyDescent="0.4">
      <c r="B4468" s="248"/>
      <c r="C4468" s="243"/>
    </row>
    <row r="4469" spans="2:3" x14ac:dyDescent="0.4">
      <c r="B4469" s="248"/>
      <c r="C4469" s="243"/>
    </row>
    <row r="4470" spans="2:3" x14ac:dyDescent="0.4">
      <c r="B4470" s="248"/>
      <c r="C4470" s="243"/>
    </row>
    <row r="4471" spans="2:3" x14ac:dyDescent="0.4">
      <c r="B4471" s="248"/>
      <c r="C4471" s="243"/>
    </row>
    <row r="4472" spans="2:3" x14ac:dyDescent="0.4">
      <c r="B4472" s="248"/>
      <c r="C4472" s="243"/>
    </row>
    <row r="4473" spans="2:3" x14ac:dyDescent="0.4">
      <c r="B4473" s="248"/>
      <c r="C4473" s="243"/>
    </row>
    <row r="4474" spans="2:3" x14ac:dyDescent="0.4">
      <c r="B4474" s="248"/>
      <c r="C4474" s="243"/>
    </row>
    <row r="4475" spans="2:3" x14ac:dyDescent="0.4">
      <c r="B4475" s="248"/>
      <c r="C4475" s="243"/>
    </row>
    <row r="4476" spans="2:3" x14ac:dyDescent="0.4">
      <c r="B4476" s="248"/>
      <c r="C4476" s="243"/>
    </row>
    <row r="4477" spans="2:3" x14ac:dyDescent="0.4">
      <c r="B4477" s="248"/>
      <c r="C4477" s="243"/>
    </row>
    <row r="4478" spans="2:3" x14ac:dyDescent="0.4">
      <c r="B4478" s="248"/>
      <c r="C4478" s="243"/>
    </row>
    <row r="4479" spans="2:3" x14ac:dyDescent="0.4">
      <c r="B4479" s="248"/>
      <c r="C4479" s="243"/>
    </row>
    <row r="4480" spans="2:3" x14ac:dyDescent="0.4">
      <c r="B4480" s="248"/>
      <c r="C4480" s="243"/>
    </row>
    <row r="4481" spans="2:3" x14ac:dyDescent="0.4">
      <c r="B4481" s="248"/>
      <c r="C4481" s="243"/>
    </row>
    <row r="4482" spans="2:3" x14ac:dyDescent="0.4">
      <c r="B4482" s="248"/>
      <c r="C4482" s="243"/>
    </row>
    <row r="4483" spans="2:3" x14ac:dyDescent="0.4">
      <c r="B4483" s="248"/>
      <c r="C4483" s="243"/>
    </row>
    <row r="4484" spans="2:3" x14ac:dyDescent="0.4">
      <c r="B4484" s="248"/>
      <c r="C4484" s="243"/>
    </row>
    <row r="4485" spans="2:3" x14ac:dyDescent="0.4">
      <c r="B4485" s="248"/>
      <c r="C4485" s="243"/>
    </row>
    <row r="4486" spans="2:3" x14ac:dyDescent="0.4">
      <c r="B4486" s="248"/>
      <c r="C4486" s="243"/>
    </row>
    <row r="4487" spans="2:3" x14ac:dyDescent="0.4">
      <c r="B4487" s="248"/>
      <c r="C4487" s="243"/>
    </row>
    <row r="4488" spans="2:3" x14ac:dyDescent="0.4">
      <c r="B4488" s="248"/>
      <c r="C4488" s="243"/>
    </row>
    <row r="4489" spans="2:3" x14ac:dyDescent="0.4">
      <c r="B4489" s="248"/>
      <c r="C4489" s="243"/>
    </row>
    <row r="4490" spans="2:3" x14ac:dyDescent="0.4">
      <c r="B4490" s="248"/>
      <c r="C4490" s="243"/>
    </row>
    <row r="4491" spans="2:3" x14ac:dyDescent="0.4">
      <c r="B4491" s="248"/>
      <c r="C4491" s="243"/>
    </row>
    <row r="4492" spans="2:3" x14ac:dyDescent="0.4">
      <c r="B4492" s="248"/>
      <c r="C4492" s="243"/>
    </row>
    <row r="4493" spans="2:3" x14ac:dyDescent="0.4">
      <c r="B4493" s="248"/>
      <c r="C4493" s="243"/>
    </row>
    <row r="4494" spans="2:3" x14ac:dyDescent="0.4">
      <c r="B4494" s="248"/>
      <c r="C4494" s="243"/>
    </row>
    <row r="4495" spans="2:3" x14ac:dyDescent="0.4">
      <c r="B4495" s="248"/>
      <c r="C4495" s="243"/>
    </row>
    <row r="4496" spans="2:3" x14ac:dyDescent="0.4">
      <c r="B4496" s="248"/>
      <c r="C4496" s="243"/>
    </row>
    <row r="4497" spans="2:3" x14ac:dyDescent="0.4">
      <c r="B4497" s="248"/>
      <c r="C4497" s="243"/>
    </row>
    <row r="4498" spans="2:3" x14ac:dyDescent="0.4">
      <c r="B4498" s="248"/>
      <c r="C4498" s="243"/>
    </row>
    <row r="4499" spans="2:3" x14ac:dyDescent="0.4">
      <c r="B4499" s="248"/>
      <c r="C4499" s="243"/>
    </row>
    <row r="4500" spans="2:3" x14ac:dyDescent="0.4">
      <c r="B4500" s="248"/>
      <c r="C4500" s="243"/>
    </row>
    <row r="4501" spans="2:3" x14ac:dyDescent="0.4">
      <c r="B4501" s="248"/>
      <c r="C4501" s="243"/>
    </row>
    <row r="4502" spans="2:3" x14ac:dyDescent="0.4">
      <c r="B4502" s="248"/>
      <c r="C4502" s="243"/>
    </row>
    <row r="4503" spans="2:3" x14ac:dyDescent="0.4">
      <c r="B4503" s="248"/>
      <c r="C4503" s="243"/>
    </row>
    <row r="4504" spans="2:3" x14ac:dyDescent="0.4">
      <c r="B4504" s="248"/>
      <c r="C4504" s="243"/>
    </row>
    <row r="4505" spans="2:3" x14ac:dyDescent="0.4">
      <c r="B4505" s="248"/>
      <c r="C4505" s="243"/>
    </row>
    <row r="4506" spans="2:3" x14ac:dyDescent="0.4">
      <c r="B4506" s="248"/>
      <c r="C4506" s="243"/>
    </row>
    <row r="4507" spans="2:3" x14ac:dyDescent="0.4">
      <c r="B4507" s="248"/>
      <c r="C4507" s="243"/>
    </row>
    <row r="4508" spans="2:3" x14ac:dyDescent="0.4">
      <c r="B4508" s="248"/>
      <c r="C4508" s="243"/>
    </row>
    <row r="4509" spans="2:3" x14ac:dyDescent="0.4">
      <c r="B4509" s="248"/>
      <c r="C4509" s="243"/>
    </row>
    <row r="4510" spans="2:3" x14ac:dyDescent="0.4">
      <c r="B4510" s="248"/>
      <c r="C4510" s="243"/>
    </row>
    <row r="4511" spans="2:3" x14ac:dyDescent="0.4">
      <c r="B4511" s="248"/>
      <c r="C4511" s="243"/>
    </row>
    <row r="4512" spans="2:3" x14ac:dyDescent="0.4">
      <c r="B4512" s="248"/>
      <c r="C4512" s="243"/>
    </row>
    <row r="4513" spans="2:3" x14ac:dyDescent="0.4">
      <c r="B4513" s="248"/>
      <c r="C4513" s="243"/>
    </row>
    <row r="4514" spans="2:3" x14ac:dyDescent="0.4">
      <c r="B4514" s="248"/>
      <c r="C4514" s="243"/>
    </row>
    <row r="4515" spans="2:3" x14ac:dyDescent="0.4">
      <c r="B4515" s="248"/>
      <c r="C4515" s="243"/>
    </row>
    <row r="4516" spans="2:3" x14ac:dyDescent="0.4">
      <c r="B4516" s="248"/>
      <c r="C4516" s="243"/>
    </row>
    <row r="4517" spans="2:3" x14ac:dyDescent="0.4">
      <c r="B4517" s="248"/>
      <c r="C4517" s="243"/>
    </row>
    <row r="4518" spans="2:3" x14ac:dyDescent="0.4">
      <c r="B4518" s="248"/>
      <c r="C4518" s="243"/>
    </row>
    <row r="4519" spans="2:3" x14ac:dyDescent="0.4">
      <c r="B4519" s="248"/>
      <c r="C4519" s="243"/>
    </row>
    <row r="4520" spans="2:3" x14ac:dyDescent="0.4">
      <c r="B4520" s="248"/>
      <c r="C4520" s="243"/>
    </row>
    <row r="4521" spans="2:3" x14ac:dyDescent="0.4">
      <c r="B4521" s="248"/>
      <c r="C4521" s="243"/>
    </row>
    <row r="4522" spans="2:3" x14ac:dyDescent="0.4">
      <c r="B4522" s="248"/>
      <c r="C4522" s="243"/>
    </row>
    <row r="4523" spans="2:3" x14ac:dyDescent="0.4">
      <c r="B4523" s="248"/>
      <c r="C4523" s="243"/>
    </row>
    <row r="4524" spans="2:3" x14ac:dyDescent="0.4">
      <c r="B4524" s="248"/>
      <c r="C4524" s="243"/>
    </row>
    <row r="4525" spans="2:3" x14ac:dyDescent="0.4">
      <c r="B4525" s="248"/>
      <c r="C4525" s="243"/>
    </row>
    <row r="4526" spans="2:3" x14ac:dyDescent="0.4">
      <c r="B4526" s="248"/>
      <c r="C4526" s="243"/>
    </row>
    <row r="4527" spans="2:3" x14ac:dyDescent="0.4">
      <c r="B4527" s="248"/>
      <c r="C4527" s="243"/>
    </row>
    <row r="4528" spans="2:3" x14ac:dyDescent="0.4">
      <c r="B4528" s="248"/>
      <c r="C4528" s="243"/>
    </row>
    <row r="4529" spans="2:3" x14ac:dyDescent="0.4">
      <c r="B4529" s="248"/>
      <c r="C4529" s="243"/>
    </row>
    <row r="4530" spans="2:3" x14ac:dyDescent="0.4">
      <c r="B4530" s="248"/>
      <c r="C4530" s="243"/>
    </row>
    <row r="4531" spans="2:3" x14ac:dyDescent="0.4">
      <c r="B4531" s="248"/>
      <c r="C4531" s="243"/>
    </row>
    <row r="4532" spans="2:3" x14ac:dyDescent="0.4">
      <c r="B4532" s="248"/>
      <c r="C4532" s="243"/>
    </row>
    <row r="4533" spans="2:3" x14ac:dyDescent="0.4">
      <c r="B4533" s="248"/>
      <c r="C4533" s="243"/>
    </row>
    <row r="4534" spans="2:3" x14ac:dyDescent="0.4">
      <c r="B4534" s="248"/>
      <c r="C4534" s="243"/>
    </row>
    <row r="4535" spans="2:3" x14ac:dyDescent="0.4">
      <c r="B4535" s="248"/>
      <c r="C4535" s="243"/>
    </row>
    <row r="4536" spans="2:3" x14ac:dyDescent="0.4">
      <c r="B4536" s="248"/>
      <c r="C4536" s="243"/>
    </row>
    <row r="4537" spans="2:3" x14ac:dyDescent="0.4">
      <c r="B4537" s="248"/>
      <c r="C4537" s="243"/>
    </row>
    <row r="4538" spans="2:3" x14ac:dyDescent="0.4">
      <c r="B4538" s="248"/>
      <c r="C4538" s="243"/>
    </row>
    <row r="4539" spans="2:3" x14ac:dyDescent="0.4">
      <c r="B4539" s="248"/>
      <c r="C4539" s="243"/>
    </row>
    <row r="4540" spans="2:3" x14ac:dyDescent="0.4">
      <c r="B4540" s="248"/>
      <c r="C4540" s="243"/>
    </row>
    <row r="4541" spans="2:3" x14ac:dyDescent="0.4">
      <c r="B4541" s="248"/>
      <c r="C4541" s="243"/>
    </row>
    <row r="4542" spans="2:3" x14ac:dyDescent="0.4">
      <c r="B4542" s="248"/>
      <c r="C4542" s="243"/>
    </row>
    <row r="4543" spans="2:3" x14ac:dyDescent="0.4">
      <c r="B4543" s="248"/>
      <c r="C4543" s="243"/>
    </row>
    <row r="4544" spans="2:3" x14ac:dyDescent="0.4">
      <c r="B4544" s="248"/>
      <c r="C4544" s="243"/>
    </row>
    <row r="4545" spans="2:3" x14ac:dyDescent="0.4">
      <c r="B4545" s="248"/>
      <c r="C4545" s="243"/>
    </row>
    <row r="4546" spans="2:3" x14ac:dyDescent="0.4">
      <c r="B4546" s="248"/>
      <c r="C4546" s="243"/>
    </row>
    <row r="4547" spans="2:3" x14ac:dyDescent="0.4">
      <c r="B4547" s="248"/>
      <c r="C4547" s="243"/>
    </row>
    <row r="4548" spans="2:3" x14ac:dyDescent="0.4">
      <c r="B4548" s="248"/>
      <c r="C4548" s="243"/>
    </row>
    <row r="4549" spans="2:3" x14ac:dyDescent="0.4">
      <c r="B4549" s="248"/>
      <c r="C4549" s="243"/>
    </row>
    <row r="4550" spans="2:3" x14ac:dyDescent="0.4">
      <c r="B4550" s="248"/>
      <c r="C4550" s="243"/>
    </row>
    <row r="4551" spans="2:3" x14ac:dyDescent="0.4">
      <c r="B4551" s="248"/>
      <c r="C4551" s="243"/>
    </row>
    <row r="4552" spans="2:3" x14ac:dyDescent="0.4">
      <c r="B4552" s="248"/>
      <c r="C4552" s="243"/>
    </row>
    <row r="4553" spans="2:3" x14ac:dyDescent="0.4">
      <c r="B4553" s="248"/>
      <c r="C4553" s="243"/>
    </row>
    <row r="4554" spans="2:3" x14ac:dyDescent="0.4">
      <c r="B4554" s="248"/>
      <c r="C4554" s="243"/>
    </row>
    <row r="4555" spans="2:3" x14ac:dyDescent="0.4">
      <c r="B4555" s="248"/>
      <c r="C4555" s="243"/>
    </row>
    <row r="4556" spans="2:3" x14ac:dyDescent="0.4">
      <c r="B4556" s="248"/>
      <c r="C4556" s="243"/>
    </row>
    <row r="4557" spans="2:3" x14ac:dyDescent="0.4">
      <c r="B4557" s="248"/>
      <c r="C4557" s="243"/>
    </row>
    <row r="4558" spans="2:3" x14ac:dyDescent="0.4">
      <c r="B4558" s="248"/>
      <c r="C4558" s="243"/>
    </row>
    <row r="4559" spans="2:3" x14ac:dyDescent="0.4">
      <c r="B4559" s="248"/>
      <c r="C4559" s="243"/>
    </row>
    <row r="4560" spans="2:3" x14ac:dyDescent="0.4">
      <c r="B4560" s="248"/>
      <c r="C4560" s="243"/>
    </row>
    <row r="4561" spans="2:3" x14ac:dyDescent="0.4">
      <c r="B4561" s="248"/>
      <c r="C4561" s="243"/>
    </row>
    <row r="4562" spans="2:3" x14ac:dyDescent="0.4">
      <c r="B4562" s="248"/>
      <c r="C4562" s="243"/>
    </row>
    <row r="4563" spans="2:3" x14ac:dyDescent="0.4">
      <c r="B4563" s="248"/>
      <c r="C4563" s="243"/>
    </row>
    <row r="4564" spans="2:3" x14ac:dyDescent="0.4">
      <c r="B4564" s="248"/>
      <c r="C4564" s="243"/>
    </row>
    <row r="4565" spans="2:3" x14ac:dyDescent="0.4">
      <c r="B4565" s="248"/>
      <c r="C4565" s="243"/>
    </row>
    <row r="4566" spans="2:3" x14ac:dyDescent="0.4">
      <c r="B4566" s="248"/>
      <c r="C4566" s="243"/>
    </row>
    <row r="4567" spans="2:3" x14ac:dyDescent="0.4">
      <c r="B4567" s="248"/>
      <c r="C4567" s="243"/>
    </row>
    <row r="4568" spans="2:3" x14ac:dyDescent="0.4">
      <c r="B4568" s="248"/>
      <c r="C4568" s="243"/>
    </row>
    <row r="4569" spans="2:3" x14ac:dyDescent="0.4">
      <c r="B4569" s="248"/>
      <c r="C4569" s="243"/>
    </row>
    <row r="4570" spans="2:3" x14ac:dyDescent="0.4">
      <c r="B4570" s="248"/>
      <c r="C4570" s="243"/>
    </row>
    <row r="4571" spans="2:3" x14ac:dyDescent="0.4">
      <c r="B4571" s="248"/>
      <c r="C4571" s="243"/>
    </row>
    <row r="4572" spans="2:3" x14ac:dyDescent="0.4">
      <c r="B4572" s="248"/>
      <c r="C4572" s="243"/>
    </row>
    <row r="4573" spans="2:3" x14ac:dyDescent="0.4">
      <c r="B4573" s="248"/>
      <c r="C4573" s="243"/>
    </row>
    <row r="4574" spans="2:3" x14ac:dyDescent="0.4">
      <c r="B4574" s="248"/>
      <c r="C4574" s="243"/>
    </row>
    <row r="4575" spans="2:3" x14ac:dyDescent="0.4">
      <c r="B4575" s="248"/>
      <c r="C4575" s="243"/>
    </row>
    <row r="4576" spans="2:3" x14ac:dyDescent="0.4">
      <c r="B4576" s="248"/>
      <c r="C4576" s="243"/>
    </row>
    <row r="4577" spans="2:3" x14ac:dyDescent="0.4">
      <c r="B4577" s="248"/>
      <c r="C4577" s="243"/>
    </row>
    <row r="4578" spans="2:3" x14ac:dyDescent="0.4">
      <c r="B4578" s="248"/>
      <c r="C4578" s="243"/>
    </row>
    <row r="4579" spans="2:3" x14ac:dyDescent="0.4">
      <c r="B4579" s="248"/>
      <c r="C4579" s="243"/>
    </row>
    <row r="4580" spans="2:3" x14ac:dyDescent="0.4">
      <c r="B4580" s="248"/>
      <c r="C4580" s="243"/>
    </row>
    <row r="4581" spans="2:3" x14ac:dyDescent="0.4">
      <c r="B4581" s="248"/>
      <c r="C4581" s="243"/>
    </row>
    <row r="4582" spans="2:3" x14ac:dyDescent="0.4">
      <c r="B4582" s="248"/>
      <c r="C4582" s="243"/>
    </row>
    <row r="4583" spans="2:3" x14ac:dyDescent="0.4">
      <c r="B4583" s="248"/>
      <c r="C4583" s="243"/>
    </row>
    <row r="4584" spans="2:3" x14ac:dyDescent="0.4">
      <c r="B4584" s="248"/>
      <c r="C4584" s="243"/>
    </row>
    <row r="4585" spans="2:3" x14ac:dyDescent="0.4">
      <c r="B4585" s="248"/>
      <c r="C4585" s="243"/>
    </row>
    <row r="4586" spans="2:3" x14ac:dyDescent="0.4">
      <c r="B4586" s="248"/>
      <c r="C4586" s="243"/>
    </row>
    <row r="4587" spans="2:3" x14ac:dyDescent="0.4">
      <c r="B4587" s="248"/>
      <c r="C4587" s="243"/>
    </row>
    <row r="4588" spans="2:3" x14ac:dyDescent="0.4">
      <c r="B4588" s="248"/>
      <c r="C4588" s="243"/>
    </row>
    <row r="4589" spans="2:3" x14ac:dyDescent="0.4">
      <c r="B4589" s="248"/>
      <c r="C4589" s="243"/>
    </row>
    <row r="4590" spans="2:3" x14ac:dyDescent="0.4">
      <c r="B4590" s="248"/>
      <c r="C4590" s="243"/>
    </row>
    <row r="4591" spans="2:3" x14ac:dyDescent="0.4">
      <c r="B4591" s="248"/>
      <c r="C4591" s="243"/>
    </row>
    <row r="4592" spans="2:3" x14ac:dyDescent="0.4">
      <c r="B4592" s="248"/>
      <c r="C4592" s="243"/>
    </row>
    <row r="4593" spans="2:3" x14ac:dyDescent="0.4">
      <c r="B4593" s="248"/>
      <c r="C4593" s="243"/>
    </row>
    <row r="4594" spans="2:3" x14ac:dyDescent="0.4">
      <c r="B4594" s="248"/>
      <c r="C4594" s="243"/>
    </row>
    <row r="4595" spans="2:3" x14ac:dyDescent="0.4">
      <c r="B4595" s="248"/>
      <c r="C4595" s="243"/>
    </row>
    <row r="4596" spans="2:3" x14ac:dyDescent="0.4">
      <c r="B4596" s="248"/>
      <c r="C4596" s="243"/>
    </row>
    <row r="4597" spans="2:3" x14ac:dyDescent="0.4">
      <c r="B4597" s="248"/>
      <c r="C4597" s="243"/>
    </row>
    <row r="4598" spans="2:3" x14ac:dyDescent="0.4">
      <c r="B4598" s="248"/>
      <c r="C4598" s="243"/>
    </row>
    <row r="4599" spans="2:3" x14ac:dyDescent="0.4">
      <c r="B4599" s="248"/>
      <c r="C4599" s="243"/>
    </row>
    <row r="4600" spans="2:3" x14ac:dyDescent="0.4">
      <c r="B4600" s="248"/>
      <c r="C4600" s="243"/>
    </row>
    <row r="4601" spans="2:3" x14ac:dyDescent="0.4">
      <c r="B4601" s="248"/>
      <c r="C4601" s="243"/>
    </row>
    <row r="4602" spans="2:3" x14ac:dyDescent="0.4">
      <c r="B4602" s="248"/>
      <c r="C4602" s="243"/>
    </row>
    <row r="4603" spans="2:3" x14ac:dyDescent="0.4">
      <c r="B4603" s="248"/>
      <c r="C4603" s="243"/>
    </row>
    <row r="4604" spans="2:3" x14ac:dyDescent="0.4">
      <c r="B4604" s="248"/>
      <c r="C4604" s="243"/>
    </row>
    <row r="4605" spans="2:3" x14ac:dyDescent="0.4">
      <c r="B4605" s="248"/>
      <c r="C4605" s="243"/>
    </row>
    <row r="4606" spans="2:3" x14ac:dyDescent="0.4">
      <c r="B4606" s="248"/>
      <c r="C4606" s="243"/>
    </row>
    <row r="4607" spans="2:3" x14ac:dyDescent="0.4">
      <c r="B4607" s="248"/>
      <c r="C4607" s="243"/>
    </row>
    <row r="4608" spans="2:3" x14ac:dyDescent="0.4">
      <c r="B4608" s="248"/>
      <c r="C4608" s="243"/>
    </row>
    <row r="4609" spans="2:3" x14ac:dyDescent="0.4">
      <c r="B4609" s="248"/>
      <c r="C4609" s="243"/>
    </row>
    <row r="4610" spans="2:3" x14ac:dyDescent="0.4">
      <c r="B4610" s="248"/>
      <c r="C4610" s="243"/>
    </row>
    <row r="4611" spans="2:3" x14ac:dyDescent="0.4">
      <c r="B4611" s="248"/>
      <c r="C4611" s="243"/>
    </row>
    <row r="4612" spans="2:3" x14ac:dyDescent="0.4">
      <c r="B4612" s="248"/>
      <c r="C4612" s="243"/>
    </row>
    <row r="4613" spans="2:3" x14ac:dyDescent="0.4">
      <c r="B4613" s="248"/>
      <c r="C4613" s="243"/>
    </row>
    <row r="4614" spans="2:3" x14ac:dyDescent="0.4">
      <c r="B4614" s="248"/>
      <c r="C4614" s="243"/>
    </row>
    <row r="4615" spans="2:3" x14ac:dyDescent="0.4">
      <c r="B4615" s="248"/>
      <c r="C4615" s="243"/>
    </row>
    <row r="4616" spans="2:3" x14ac:dyDescent="0.4">
      <c r="B4616" s="248"/>
      <c r="C4616" s="243"/>
    </row>
    <row r="4617" spans="2:3" x14ac:dyDescent="0.4">
      <c r="B4617" s="248"/>
      <c r="C4617" s="243"/>
    </row>
    <row r="4618" spans="2:3" x14ac:dyDescent="0.4">
      <c r="B4618" s="248"/>
      <c r="C4618" s="243"/>
    </row>
    <row r="4619" spans="2:3" x14ac:dyDescent="0.4">
      <c r="B4619" s="248"/>
      <c r="C4619" s="243"/>
    </row>
    <row r="4620" spans="2:3" x14ac:dyDescent="0.4">
      <c r="B4620" s="248"/>
      <c r="C4620" s="243"/>
    </row>
    <row r="4621" spans="2:3" x14ac:dyDescent="0.4">
      <c r="B4621" s="248"/>
      <c r="C4621" s="243"/>
    </row>
    <row r="4622" spans="2:3" x14ac:dyDescent="0.4">
      <c r="B4622" s="248"/>
      <c r="C4622" s="243"/>
    </row>
    <row r="4623" spans="2:3" x14ac:dyDescent="0.4">
      <c r="B4623" s="248"/>
      <c r="C4623" s="243"/>
    </row>
    <row r="4624" spans="2:3" x14ac:dyDescent="0.4">
      <c r="B4624" s="248"/>
      <c r="C4624" s="243"/>
    </row>
    <row r="4625" spans="2:3" x14ac:dyDescent="0.4">
      <c r="B4625" s="248"/>
      <c r="C4625" s="243"/>
    </row>
    <row r="4626" spans="2:3" x14ac:dyDescent="0.4">
      <c r="B4626" s="248"/>
      <c r="C4626" s="243"/>
    </row>
    <row r="4627" spans="2:3" x14ac:dyDescent="0.4">
      <c r="B4627" s="248"/>
      <c r="C4627" s="243"/>
    </row>
    <row r="4628" spans="2:3" x14ac:dyDescent="0.4">
      <c r="B4628" s="248"/>
      <c r="C4628" s="243"/>
    </row>
    <row r="4629" spans="2:3" x14ac:dyDescent="0.4">
      <c r="B4629" s="248"/>
      <c r="C4629" s="243"/>
    </row>
    <row r="4630" spans="2:3" x14ac:dyDescent="0.4">
      <c r="B4630" s="248"/>
      <c r="C4630" s="243"/>
    </row>
    <row r="4631" spans="2:3" x14ac:dyDescent="0.4">
      <c r="B4631" s="248"/>
      <c r="C4631" s="243"/>
    </row>
    <row r="4632" spans="2:3" x14ac:dyDescent="0.4">
      <c r="B4632" s="248"/>
      <c r="C4632" s="243"/>
    </row>
    <row r="4633" spans="2:3" x14ac:dyDescent="0.4">
      <c r="B4633" s="248"/>
      <c r="C4633" s="243"/>
    </row>
    <row r="4634" spans="2:3" x14ac:dyDescent="0.4">
      <c r="B4634" s="248"/>
      <c r="C4634" s="243"/>
    </row>
    <row r="4635" spans="2:3" x14ac:dyDescent="0.4">
      <c r="B4635" s="248"/>
      <c r="C4635" s="243"/>
    </row>
    <row r="4636" spans="2:3" x14ac:dyDescent="0.4">
      <c r="B4636" s="248"/>
      <c r="C4636" s="243"/>
    </row>
    <row r="4637" spans="2:3" x14ac:dyDescent="0.4">
      <c r="B4637" s="248"/>
      <c r="C4637" s="243"/>
    </row>
    <row r="4638" spans="2:3" x14ac:dyDescent="0.4">
      <c r="B4638" s="248"/>
      <c r="C4638" s="243"/>
    </row>
    <row r="4639" spans="2:3" x14ac:dyDescent="0.4">
      <c r="B4639" s="248"/>
      <c r="C4639" s="243"/>
    </row>
    <row r="4640" spans="2:3" x14ac:dyDescent="0.4">
      <c r="B4640" s="248"/>
      <c r="C4640" s="243"/>
    </row>
    <row r="4641" spans="2:3" x14ac:dyDescent="0.4">
      <c r="B4641" s="248"/>
      <c r="C4641" s="243"/>
    </row>
    <row r="4642" spans="2:3" x14ac:dyDescent="0.4">
      <c r="B4642" s="248"/>
      <c r="C4642" s="243"/>
    </row>
    <row r="4643" spans="2:3" x14ac:dyDescent="0.4">
      <c r="B4643" s="248"/>
      <c r="C4643" s="243"/>
    </row>
    <row r="4644" spans="2:3" x14ac:dyDescent="0.4">
      <c r="B4644" s="248"/>
      <c r="C4644" s="243"/>
    </row>
    <row r="4645" spans="2:3" x14ac:dyDescent="0.4">
      <c r="B4645" s="248"/>
      <c r="C4645" s="243"/>
    </row>
    <row r="4646" spans="2:3" x14ac:dyDescent="0.4">
      <c r="B4646" s="248"/>
      <c r="C4646" s="243"/>
    </row>
    <row r="4647" spans="2:3" x14ac:dyDescent="0.4">
      <c r="B4647" s="248"/>
      <c r="C4647" s="243"/>
    </row>
    <row r="4648" spans="2:3" x14ac:dyDescent="0.4">
      <c r="B4648" s="248"/>
      <c r="C4648" s="243"/>
    </row>
    <row r="4649" spans="2:3" x14ac:dyDescent="0.4">
      <c r="B4649" s="248"/>
      <c r="C4649" s="243"/>
    </row>
    <row r="4650" spans="2:3" x14ac:dyDescent="0.4">
      <c r="B4650" s="248"/>
      <c r="C4650" s="243"/>
    </row>
    <row r="4651" spans="2:3" x14ac:dyDescent="0.4">
      <c r="B4651" s="248"/>
      <c r="C4651" s="243"/>
    </row>
    <row r="4652" spans="2:3" x14ac:dyDescent="0.4">
      <c r="B4652" s="248"/>
      <c r="C4652" s="243"/>
    </row>
    <row r="4653" spans="2:3" x14ac:dyDescent="0.4">
      <c r="B4653" s="248"/>
      <c r="C4653" s="243"/>
    </row>
    <row r="4654" spans="2:3" x14ac:dyDescent="0.4">
      <c r="B4654" s="248"/>
      <c r="C4654" s="243"/>
    </row>
    <row r="4655" spans="2:3" x14ac:dyDescent="0.4">
      <c r="B4655" s="248"/>
      <c r="C4655" s="243"/>
    </row>
    <row r="4656" spans="2:3" x14ac:dyDescent="0.4">
      <c r="B4656" s="248"/>
      <c r="C4656" s="243"/>
    </row>
    <row r="4657" spans="2:3" x14ac:dyDescent="0.4">
      <c r="B4657" s="248"/>
      <c r="C4657" s="243"/>
    </row>
    <row r="4658" spans="2:3" x14ac:dyDescent="0.4">
      <c r="B4658" s="248"/>
      <c r="C4658" s="243"/>
    </row>
    <row r="4659" spans="2:3" x14ac:dyDescent="0.4">
      <c r="B4659" s="248"/>
      <c r="C4659" s="243"/>
    </row>
    <row r="4660" spans="2:3" x14ac:dyDescent="0.4">
      <c r="B4660" s="248"/>
      <c r="C4660" s="243"/>
    </row>
    <row r="4661" spans="2:3" x14ac:dyDescent="0.4">
      <c r="B4661" s="248"/>
      <c r="C4661" s="243"/>
    </row>
    <row r="4662" spans="2:3" x14ac:dyDescent="0.4">
      <c r="B4662" s="248"/>
      <c r="C4662" s="243"/>
    </row>
    <row r="4663" spans="2:3" x14ac:dyDescent="0.4">
      <c r="B4663" s="248"/>
      <c r="C4663" s="243"/>
    </row>
    <row r="4664" spans="2:3" x14ac:dyDescent="0.4">
      <c r="B4664" s="248"/>
      <c r="C4664" s="243"/>
    </row>
    <row r="4665" spans="2:3" x14ac:dyDescent="0.4">
      <c r="B4665" s="248"/>
      <c r="C4665" s="243"/>
    </row>
    <row r="4666" spans="2:3" x14ac:dyDescent="0.4">
      <c r="B4666" s="248"/>
      <c r="C4666" s="243"/>
    </row>
    <row r="4667" spans="2:3" x14ac:dyDescent="0.4">
      <c r="B4667" s="248"/>
      <c r="C4667" s="243"/>
    </row>
    <row r="4668" spans="2:3" x14ac:dyDescent="0.4">
      <c r="B4668" s="248"/>
      <c r="C4668" s="243"/>
    </row>
    <row r="4669" spans="2:3" x14ac:dyDescent="0.4">
      <c r="B4669" s="248"/>
      <c r="C4669" s="243"/>
    </row>
    <row r="4670" spans="2:3" x14ac:dyDescent="0.4">
      <c r="B4670" s="248"/>
      <c r="C4670" s="243"/>
    </row>
    <row r="4671" spans="2:3" x14ac:dyDescent="0.4">
      <c r="B4671" s="248"/>
      <c r="C4671" s="243"/>
    </row>
    <row r="4672" spans="2:3" x14ac:dyDescent="0.4">
      <c r="B4672" s="248"/>
      <c r="C4672" s="243"/>
    </row>
    <row r="4673" spans="2:3" x14ac:dyDescent="0.4">
      <c r="B4673" s="248"/>
      <c r="C4673" s="243"/>
    </row>
    <row r="4674" spans="2:3" x14ac:dyDescent="0.4">
      <c r="B4674" s="248"/>
      <c r="C4674" s="243"/>
    </row>
    <row r="4675" spans="2:3" x14ac:dyDescent="0.4">
      <c r="B4675" s="248"/>
      <c r="C4675" s="243"/>
    </row>
    <row r="4676" spans="2:3" x14ac:dyDescent="0.4">
      <c r="B4676" s="248"/>
      <c r="C4676" s="243"/>
    </row>
    <row r="4677" spans="2:3" x14ac:dyDescent="0.4">
      <c r="B4677" s="248"/>
      <c r="C4677" s="243"/>
    </row>
    <row r="4678" spans="2:3" x14ac:dyDescent="0.4">
      <c r="B4678" s="248"/>
      <c r="C4678" s="243"/>
    </row>
    <row r="4679" spans="2:3" x14ac:dyDescent="0.4">
      <c r="B4679" s="248"/>
      <c r="C4679" s="243"/>
    </row>
    <row r="4680" spans="2:3" x14ac:dyDescent="0.4">
      <c r="B4680" s="248"/>
      <c r="C4680" s="243"/>
    </row>
    <row r="4681" spans="2:3" x14ac:dyDescent="0.4">
      <c r="B4681" s="248"/>
      <c r="C4681" s="243"/>
    </row>
    <row r="4682" spans="2:3" x14ac:dyDescent="0.4">
      <c r="B4682" s="248"/>
      <c r="C4682" s="243"/>
    </row>
    <row r="4683" spans="2:3" x14ac:dyDescent="0.4">
      <c r="B4683" s="248"/>
      <c r="C4683" s="243"/>
    </row>
    <row r="4684" spans="2:3" x14ac:dyDescent="0.4">
      <c r="B4684" s="248"/>
      <c r="C4684" s="243"/>
    </row>
    <row r="4685" spans="2:3" x14ac:dyDescent="0.4">
      <c r="B4685" s="248"/>
      <c r="C4685" s="243"/>
    </row>
    <row r="4686" spans="2:3" x14ac:dyDescent="0.4">
      <c r="B4686" s="248"/>
      <c r="C4686" s="243"/>
    </row>
    <row r="4687" spans="2:3" x14ac:dyDescent="0.4">
      <c r="B4687" s="248"/>
      <c r="C4687" s="243"/>
    </row>
    <row r="4688" spans="2:3" x14ac:dyDescent="0.4">
      <c r="B4688" s="248"/>
      <c r="C4688" s="243"/>
    </row>
    <row r="4689" spans="2:3" x14ac:dyDescent="0.4">
      <c r="B4689" s="248"/>
      <c r="C4689" s="243"/>
    </row>
    <row r="4690" spans="2:3" x14ac:dyDescent="0.4">
      <c r="B4690" s="248"/>
      <c r="C4690" s="243"/>
    </row>
    <row r="4691" spans="2:3" x14ac:dyDescent="0.4">
      <c r="B4691" s="248"/>
      <c r="C4691" s="243"/>
    </row>
    <row r="4692" spans="2:3" x14ac:dyDescent="0.4">
      <c r="B4692" s="248"/>
      <c r="C4692" s="243"/>
    </row>
    <row r="4693" spans="2:3" x14ac:dyDescent="0.4">
      <c r="B4693" s="248"/>
      <c r="C4693" s="243"/>
    </row>
    <row r="4694" spans="2:3" x14ac:dyDescent="0.4">
      <c r="B4694" s="248"/>
      <c r="C4694" s="243"/>
    </row>
    <row r="4695" spans="2:3" x14ac:dyDescent="0.4">
      <c r="B4695" s="248"/>
      <c r="C4695" s="243"/>
    </row>
    <row r="4696" spans="2:3" x14ac:dyDescent="0.4">
      <c r="B4696" s="248"/>
      <c r="C4696" s="243"/>
    </row>
    <row r="4697" spans="2:3" x14ac:dyDescent="0.4">
      <c r="B4697" s="248"/>
      <c r="C4697" s="243"/>
    </row>
    <row r="4698" spans="2:3" x14ac:dyDescent="0.4">
      <c r="B4698" s="248"/>
      <c r="C4698" s="243"/>
    </row>
    <row r="4699" spans="2:3" x14ac:dyDescent="0.4">
      <c r="B4699" s="248"/>
      <c r="C4699" s="243"/>
    </row>
    <row r="4700" spans="2:3" x14ac:dyDescent="0.4">
      <c r="B4700" s="248"/>
      <c r="C4700" s="243"/>
    </row>
    <row r="4701" spans="2:3" x14ac:dyDescent="0.4">
      <c r="B4701" s="248"/>
      <c r="C4701" s="243"/>
    </row>
    <row r="4702" spans="2:3" x14ac:dyDescent="0.4">
      <c r="B4702" s="248"/>
      <c r="C4702" s="243"/>
    </row>
    <row r="4703" spans="2:3" x14ac:dyDescent="0.4">
      <c r="B4703" s="248"/>
      <c r="C4703" s="243"/>
    </row>
    <row r="4704" spans="2:3" x14ac:dyDescent="0.4">
      <c r="B4704" s="248"/>
      <c r="C4704" s="243"/>
    </row>
    <row r="4705" spans="2:3" x14ac:dyDescent="0.4">
      <c r="B4705" s="248"/>
      <c r="C4705" s="243"/>
    </row>
    <row r="4706" spans="2:3" x14ac:dyDescent="0.4">
      <c r="B4706" s="248"/>
      <c r="C4706" s="243"/>
    </row>
    <row r="4707" spans="2:3" x14ac:dyDescent="0.4">
      <c r="B4707" s="248"/>
      <c r="C4707" s="243"/>
    </row>
    <row r="4708" spans="2:3" x14ac:dyDescent="0.4">
      <c r="B4708" s="248"/>
      <c r="C4708" s="243"/>
    </row>
    <row r="4709" spans="2:3" x14ac:dyDescent="0.4">
      <c r="B4709" s="248"/>
      <c r="C4709" s="243"/>
    </row>
    <row r="4710" spans="2:3" x14ac:dyDescent="0.4">
      <c r="B4710" s="248"/>
      <c r="C4710" s="243"/>
    </row>
    <row r="4711" spans="2:3" x14ac:dyDescent="0.4">
      <c r="B4711" s="248"/>
      <c r="C4711" s="243"/>
    </row>
    <row r="4712" spans="2:3" x14ac:dyDescent="0.4">
      <c r="B4712" s="248"/>
      <c r="C4712" s="243"/>
    </row>
    <row r="4713" spans="2:3" x14ac:dyDescent="0.4">
      <c r="B4713" s="248"/>
      <c r="C4713" s="243"/>
    </row>
    <row r="4714" spans="2:3" x14ac:dyDescent="0.4">
      <c r="B4714" s="248"/>
      <c r="C4714" s="243"/>
    </row>
    <row r="4715" spans="2:3" x14ac:dyDescent="0.4">
      <c r="B4715" s="248"/>
      <c r="C4715" s="243"/>
    </row>
    <row r="4716" spans="2:3" x14ac:dyDescent="0.4">
      <c r="B4716" s="248"/>
      <c r="C4716" s="243"/>
    </row>
    <row r="4717" spans="2:3" x14ac:dyDescent="0.4">
      <c r="B4717" s="248"/>
      <c r="C4717" s="243"/>
    </row>
    <row r="4718" spans="2:3" x14ac:dyDescent="0.4">
      <c r="B4718" s="248"/>
      <c r="C4718" s="243"/>
    </row>
    <row r="4719" spans="2:3" x14ac:dyDescent="0.4">
      <c r="B4719" s="248"/>
      <c r="C4719" s="243"/>
    </row>
    <row r="4720" spans="2:3" x14ac:dyDescent="0.4">
      <c r="B4720" s="248"/>
      <c r="C4720" s="243"/>
    </row>
    <row r="4721" spans="2:3" x14ac:dyDescent="0.4">
      <c r="B4721" s="248"/>
      <c r="C4721" s="243"/>
    </row>
    <row r="4722" spans="2:3" x14ac:dyDescent="0.4">
      <c r="B4722" s="248"/>
      <c r="C4722" s="243"/>
    </row>
    <row r="4723" spans="2:3" x14ac:dyDescent="0.4">
      <c r="B4723" s="248"/>
      <c r="C4723" s="243"/>
    </row>
    <row r="4724" spans="2:3" x14ac:dyDescent="0.4">
      <c r="B4724" s="248"/>
      <c r="C4724" s="243"/>
    </row>
    <row r="4725" spans="2:3" x14ac:dyDescent="0.4">
      <c r="B4725" s="248"/>
      <c r="C4725" s="243"/>
    </row>
    <row r="4726" spans="2:3" x14ac:dyDescent="0.4">
      <c r="B4726" s="248"/>
      <c r="C4726" s="243"/>
    </row>
    <row r="4727" spans="2:3" x14ac:dyDescent="0.4">
      <c r="B4727" s="248"/>
      <c r="C4727" s="243"/>
    </row>
    <row r="4728" spans="2:3" x14ac:dyDescent="0.4">
      <c r="B4728" s="248"/>
      <c r="C4728" s="243"/>
    </row>
    <row r="4729" spans="2:3" x14ac:dyDescent="0.4">
      <c r="B4729" s="248"/>
      <c r="C4729" s="243"/>
    </row>
    <row r="4730" spans="2:3" x14ac:dyDescent="0.4">
      <c r="B4730" s="248"/>
      <c r="C4730" s="243"/>
    </row>
    <row r="4731" spans="2:3" x14ac:dyDescent="0.4">
      <c r="B4731" s="248"/>
      <c r="C4731" s="243"/>
    </row>
    <row r="4732" spans="2:3" x14ac:dyDescent="0.4">
      <c r="B4732" s="248"/>
      <c r="C4732" s="243"/>
    </row>
    <row r="4733" spans="2:3" x14ac:dyDescent="0.4">
      <c r="B4733" s="248"/>
      <c r="C4733" s="243"/>
    </row>
    <row r="4734" spans="2:3" x14ac:dyDescent="0.4">
      <c r="B4734" s="248"/>
      <c r="C4734" s="243"/>
    </row>
    <row r="4735" spans="2:3" x14ac:dyDescent="0.4">
      <c r="B4735" s="248"/>
      <c r="C4735" s="243"/>
    </row>
    <row r="4736" spans="2:3" x14ac:dyDescent="0.4">
      <c r="B4736" s="248"/>
      <c r="C4736" s="243"/>
    </row>
    <row r="4737" spans="2:3" x14ac:dyDescent="0.4">
      <c r="B4737" s="248"/>
      <c r="C4737" s="243"/>
    </row>
    <row r="4738" spans="2:3" x14ac:dyDescent="0.4">
      <c r="B4738" s="248"/>
      <c r="C4738" s="243"/>
    </row>
    <row r="4739" spans="2:3" x14ac:dyDescent="0.4">
      <c r="B4739" s="248"/>
      <c r="C4739" s="243"/>
    </row>
    <row r="4740" spans="2:3" x14ac:dyDescent="0.4">
      <c r="B4740" s="248"/>
      <c r="C4740" s="243"/>
    </row>
    <row r="4741" spans="2:3" x14ac:dyDescent="0.4">
      <c r="B4741" s="248"/>
      <c r="C4741" s="243"/>
    </row>
    <row r="4742" spans="2:3" x14ac:dyDescent="0.4">
      <c r="B4742" s="248"/>
      <c r="C4742" s="243"/>
    </row>
    <row r="4743" spans="2:3" x14ac:dyDescent="0.4">
      <c r="B4743" s="248"/>
      <c r="C4743" s="243"/>
    </row>
    <row r="4744" spans="2:3" x14ac:dyDescent="0.4">
      <c r="B4744" s="248"/>
      <c r="C4744" s="243"/>
    </row>
    <row r="4745" spans="2:3" x14ac:dyDescent="0.4">
      <c r="B4745" s="248"/>
      <c r="C4745" s="243"/>
    </row>
    <row r="4746" spans="2:3" x14ac:dyDescent="0.4">
      <c r="B4746" s="248"/>
      <c r="C4746" s="243"/>
    </row>
    <row r="4747" spans="2:3" x14ac:dyDescent="0.4">
      <c r="B4747" s="248"/>
      <c r="C4747" s="243"/>
    </row>
    <row r="4748" spans="2:3" x14ac:dyDescent="0.4">
      <c r="B4748" s="248"/>
      <c r="C4748" s="243"/>
    </row>
    <row r="4749" spans="2:3" x14ac:dyDescent="0.4">
      <c r="B4749" s="248"/>
      <c r="C4749" s="243"/>
    </row>
    <row r="4750" spans="2:3" x14ac:dyDescent="0.4">
      <c r="B4750" s="248"/>
      <c r="C4750" s="243"/>
    </row>
    <row r="4751" spans="2:3" x14ac:dyDescent="0.4">
      <c r="B4751" s="248"/>
      <c r="C4751" s="243"/>
    </row>
    <row r="4752" spans="2:3" x14ac:dyDescent="0.4">
      <c r="B4752" s="248"/>
      <c r="C4752" s="243"/>
    </row>
    <row r="4753" spans="2:3" x14ac:dyDescent="0.4">
      <c r="B4753" s="248"/>
      <c r="C4753" s="243"/>
    </row>
    <row r="4754" spans="2:3" x14ac:dyDescent="0.4">
      <c r="B4754" s="248"/>
      <c r="C4754" s="243"/>
    </row>
    <row r="4755" spans="2:3" x14ac:dyDescent="0.4">
      <c r="B4755" s="248"/>
      <c r="C4755" s="243"/>
    </row>
    <row r="4756" spans="2:3" x14ac:dyDescent="0.4">
      <c r="B4756" s="248"/>
      <c r="C4756" s="243"/>
    </row>
    <row r="4757" spans="2:3" x14ac:dyDescent="0.4">
      <c r="B4757" s="248"/>
      <c r="C4757" s="243"/>
    </row>
    <row r="4758" spans="2:3" x14ac:dyDescent="0.4">
      <c r="B4758" s="248"/>
      <c r="C4758" s="243"/>
    </row>
    <row r="4759" spans="2:3" x14ac:dyDescent="0.4">
      <c r="B4759" s="248"/>
      <c r="C4759" s="243"/>
    </row>
    <row r="4760" spans="2:3" x14ac:dyDescent="0.4">
      <c r="B4760" s="248"/>
      <c r="C4760" s="243"/>
    </row>
    <row r="4761" spans="2:3" x14ac:dyDescent="0.4">
      <c r="B4761" s="248"/>
      <c r="C4761" s="243"/>
    </row>
    <row r="4762" spans="2:3" x14ac:dyDescent="0.4">
      <c r="B4762" s="248"/>
      <c r="C4762" s="243"/>
    </row>
    <row r="4763" spans="2:3" x14ac:dyDescent="0.4">
      <c r="B4763" s="248"/>
      <c r="C4763" s="243"/>
    </row>
    <row r="4764" spans="2:3" x14ac:dyDescent="0.4">
      <c r="B4764" s="248"/>
      <c r="C4764" s="243"/>
    </row>
    <row r="4765" spans="2:3" x14ac:dyDescent="0.4">
      <c r="B4765" s="248"/>
      <c r="C4765" s="243"/>
    </row>
    <row r="4766" spans="2:3" x14ac:dyDescent="0.4">
      <c r="B4766" s="248"/>
      <c r="C4766" s="243"/>
    </row>
    <row r="4767" spans="2:3" x14ac:dyDescent="0.4">
      <c r="B4767" s="248"/>
      <c r="C4767" s="243"/>
    </row>
    <row r="4768" spans="2:3" x14ac:dyDescent="0.4">
      <c r="B4768" s="248"/>
      <c r="C4768" s="243"/>
    </row>
    <row r="4769" spans="2:3" x14ac:dyDescent="0.4">
      <c r="B4769" s="248"/>
      <c r="C4769" s="243"/>
    </row>
    <row r="4770" spans="2:3" x14ac:dyDescent="0.4">
      <c r="B4770" s="248"/>
      <c r="C4770" s="243"/>
    </row>
    <row r="4771" spans="2:3" x14ac:dyDescent="0.4">
      <c r="B4771" s="248"/>
      <c r="C4771" s="243"/>
    </row>
    <row r="4772" spans="2:3" x14ac:dyDescent="0.4">
      <c r="B4772" s="248"/>
      <c r="C4772" s="243"/>
    </row>
    <row r="4773" spans="2:3" x14ac:dyDescent="0.4">
      <c r="B4773" s="248"/>
      <c r="C4773" s="243"/>
    </row>
    <row r="4774" spans="2:3" x14ac:dyDescent="0.4">
      <c r="B4774" s="248"/>
      <c r="C4774" s="243"/>
    </row>
    <row r="4775" spans="2:3" x14ac:dyDescent="0.4">
      <c r="B4775" s="248"/>
      <c r="C4775" s="243"/>
    </row>
    <row r="4776" spans="2:3" x14ac:dyDescent="0.4">
      <c r="B4776" s="248"/>
      <c r="C4776" s="243"/>
    </row>
    <row r="4777" spans="2:3" x14ac:dyDescent="0.4">
      <c r="B4777" s="248"/>
      <c r="C4777" s="243"/>
    </row>
    <row r="4778" spans="2:3" x14ac:dyDescent="0.4">
      <c r="B4778" s="248"/>
      <c r="C4778" s="243"/>
    </row>
    <row r="4779" spans="2:3" x14ac:dyDescent="0.4">
      <c r="B4779" s="248"/>
      <c r="C4779" s="243"/>
    </row>
    <row r="4780" spans="2:3" x14ac:dyDescent="0.4">
      <c r="B4780" s="248"/>
      <c r="C4780" s="243"/>
    </row>
    <row r="4781" spans="2:3" x14ac:dyDescent="0.4">
      <c r="B4781" s="248"/>
      <c r="C4781" s="243"/>
    </row>
    <row r="4782" spans="2:3" x14ac:dyDescent="0.4">
      <c r="B4782" s="248"/>
      <c r="C4782" s="243"/>
    </row>
    <row r="4783" spans="2:3" x14ac:dyDescent="0.4">
      <c r="B4783" s="248"/>
      <c r="C4783" s="243"/>
    </row>
    <row r="4784" spans="2:3" x14ac:dyDescent="0.4">
      <c r="B4784" s="248"/>
      <c r="C4784" s="243"/>
    </row>
    <row r="4785" spans="2:3" x14ac:dyDescent="0.4">
      <c r="B4785" s="248"/>
      <c r="C4785" s="243"/>
    </row>
    <row r="4786" spans="2:3" x14ac:dyDescent="0.4">
      <c r="B4786" s="248"/>
      <c r="C4786" s="243"/>
    </row>
    <row r="4787" spans="2:3" x14ac:dyDescent="0.4">
      <c r="B4787" s="248"/>
      <c r="C4787" s="243"/>
    </row>
    <row r="4788" spans="2:3" x14ac:dyDescent="0.4">
      <c r="B4788" s="248"/>
      <c r="C4788" s="243"/>
    </row>
    <row r="4789" spans="2:3" x14ac:dyDescent="0.4">
      <c r="B4789" s="248"/>
      <c r="C4789" s="243"/>
    </row>
    <row r="4790" spans="2:3" x14ac:dyDescent="0.4">
      <c r="B4790" s="248"/>
      <c r="C4790" s="243"/>
    </row>
    <row r="4791" spans="2:3" x14ac:dyDescent="0.4">
      <c r="B4791" s="248"/>
      <c r="C4791" s="243"/>
    </row>
    <row r="4792" spans="2:3" x14ac:dyDescent="0.4">
      <c r="B4792" s="248"/>
      <c r="C4792" s="243"/>
    </row>
    <row r="4793" spans="2:3" x14ac:dyDescent="0.4">
      <c r="B4793" s="248"/>
      <c r="C4793" s="243"/>
    </row>
    <row r="4794" spans="2:3" x14ac:dyDescent="0.4">
      <c r="B4794" s="248"/>
      <c r="C4794" s="243"/>
    </row>
    <row r="4795" spans="2:3" x14ac:dyDescent="0.4">
      <c r="B4795" s="248"/>
      <c r="C4795" s="243"/>
    </row>
    <row r="4796" spans="2:3" x14ac:dyDescent="0.4">
      <c r="B4796" s="248"/>
      <c r="C4796" s="243"/>
    </row>
    <row r="4797" spans="2:3" x14ac:dyDescent="0.4">
      <c r="B4797" s="248"/>
      <c r="C4797" s="243"/>
    </row>
    <row r="4798" spans="2:3" x14ac:dyDescent="0.4">
      <c r="B4798" s="248"/>
      <c r="C4798" s="243"/>
    </row>
    <row r="4799" spans="2:3" x14ac:dyDescent="0.4">
      <c r="B4799" s="248"/>
      <c r="C4799" s="243"/>
    </row>
    <row r="4800" spans="2:3" x14ac:dyDescent="0.4">
      <c r="B4800" s="248"/>
      <c r="C4800" s="243"/>
    </row>
    <row r="4801" spans="2:3" x14ac:dyDescent="0.4">
      <c r="B4801" s="248"/>
      <c r="C4801" s="243"/>
    </row>
    <row r="4802" spans="2:3" x14ac:dyDescent="0.4">
      <c r="B4802" s="248"/>
      <c r="C4802" s="243"/>
    </row>
    <row r="4803" spans="2:3" x14ac:dyDescent="0.4">
      <c r="B4803" s="248"/>
      <c r="C4803" s="243"/>
    </row>
    <row r="4804" spans="2:3" x14ac:dyDescent="0.4">
      <c r="B4804" s="248"/>
      <c r="C4804" s="243"/>
    </row>
    <row r="4805" spans="2:3" x14ac:dyDescent="0.4">
      <c r="B4805" s="248"/>
      <c r="C4805" s="243"/>
    </row>
    <row r="4806" spans="2:3" x14ac:dyDescent="0.4">
      <c r="B4806" s="248"/>
      <c r="C4806" s="243"/>
    </row>
    <row r="4807" spans="2:3" x14ac:dyDescent="0.4">
      <c r="B4807" s="248"/>
      <c r="C4807" s="243"/>
    </row>
    <row r="4808" spans="2:3" x14ac:dyDescent="0.4">
      <c r="B4808" s="248"/>
      <c r="C4808" s="243"/>
    </row>
    <row r="4809" spans="2:3" x14ac:dyDescent="0.4">
      <c r="B4809" s="248"/>
      <c r="C4809" s="243"/>
    </row>
    <row r="4810" spans="2:3" x14ac:dyDescent="0.4">
      <c r="B4810" s="248"/>
      <c r="C4810" s="243"/>
    </row>
    <row r="4811" spans="2:3" x14ac:dyDescent="0.4">
      <c r="B4811" s="248"/>
      <c r="C4811" s="243"/>
    </row>
    <row r="4812" spans="2:3" x14ac:dyDescent="0.4">
      <c r="B4812" s="248"/>
      <c r="C4812" s="243"/>
    </row>
    <row r="4813" spans="2:3" x14ac:dyDescent="0.4">
      <c r="B4813" s="248"/>
      <c r="C4813" s="243"/>
    </row>
    <row r="4814" spans="2:3" x14ac:dyDescent="0.4">
      <c r="B4814" s="248"/>
      <c r="C4814" s="243"/>
    </row>
    <row r="4815" spans="2:3" x14ac:dyDescent="0.4">
      <c r="B4815" s="248"/>
      <c r="C4815" s="243"/>
    </row>
    <row r="4816" spans="2:3" x14ac:dyDescent="0.4">
      <c r="B4816" s="248"/>
      <c r="C4816" s="243"/>
    </row>
    <row r="4817" spans="2:3" x14ac:dyDescent="0.4">
      <c r="B4817" s="248"/>
      <c r="C4817" s="243"/>
    </row>
    <row r="4818" spans="2:3" x14ac:dyDescent="0.4">
      <c r="B4818" s="248"/>
      <c r="C4818" s="243"/>
    </row>
    <row r="4819" spans="2:3" x14ac:dyDescent="0.4">
      <c r="B4819" s="248"/>
      <c r="C4819" s="243"/>
    </row>
    <row r="4820" spans="2:3" x14ac:dyDescent="0.4">
      <c r="B4820" s="248"/>
      <c r="C4820" s="243"/>
    </row>
    <row r="4821" spans="2:3" x14ac:dyDescent="0.4">
      <c r="B4821" s="248"/>
      <c r="C4821" s="243"/>
    </row>
    <row r="4822" spans="2:3" x14ac:dyDescent="0.4">
      <c r="B4822" s="248"/>
      <c r="C4822" s="243"/>
    </row>
    <row r="4823" spans="2:3" x14ac:dyDescent="0.4">
      <c r="B4823" s="248"/>
      <c r="C4823" s="243"/>
    </row>
    <row r="4824" spans="2:3" x14ac:dyDescent="0.4">
      <c r="B4824" s="248"/>
      <c r="C4824" s="243"/>
    </row>
    <row r="4825" spans="2:3" x14ac:dyDescent="0.4">
      <c r="B4825" s="248"/>
      <c r="C4825" s="243"/>
    </row>
    <row r="4826" spans="2:3" x14ac:dyDescent="0.4">
      <c r="B4826" s="248"/>
      <c r="C4826" s="243"/>
    </row>
    <row r="4827" spans="2:3" x14ac:dyDescent="0.4">
      <c r="B4827" s="248"/>
      <c r="C4827" s="243"/>
    </row>
    <row r="4828" spans="2:3" x14ac:dyDescent="0.4">
      <c r="B4828" s="248"/>
      <c r="C4828" s="243"/>
    </row>
    <row r="4829" spans="2:3" x14ac:dyDescent="0.4">
      <c r="B4829" s="248"/>
      <c r="C4829" s="243"/>
    </row>
    <row r="4830" spans="2:3" x14ac:dyDescent="0.4">
      <c r="B4830" s="248"/>
      <c r="C4830" s="243"/>
    </row>
    <row r="4831" spans="2:3" x14ac:dyDescent="0.4">
      <c r="B4831" s="248"/>
      <c r="C4831" s="243"/>
    </row>
    <row r="4832" spans="2:3" x14ac:dyDescent="0.4">
      <c r="B4832" s="248"/>
      <c r="C4832" s="243"/>
    </row>
    <row r="4833" spans="2:3" x14ac:dyDescent="0.4">
      <c r="B4833" s="248"/>
      <c r="C4833" s="243"/>
    </row>
    <row r="4834" spans="2:3" x14ac:dyDescent="0.4">
      <c r="B4834" s="248"/>
      <c r="C4834" s="243"/>
    </row>
    <row r="4835" spans="2:3" x14ac:dyDescent="0.4">
      <c r="B4835" s="248"/>
      <c r="C4835" s="243"/>
    </row>
    <row r="4836" spans="2:3" x14ac:dyDescent="0.4">
      <c r="B4836" s="248"/>
      <c r="C4836" s="243"/>
    </row>
    <row r="4837" spans="2:3" x14ac:dyDescent="0.4">
      <c r="B4837" s="248"/>
      <c r="C4837" s="243"/>
    </row>
    <row r="4838" spans="2:3" x14ac:dyDescent="0.4">
      <c r="B4838" s="248"/>
      <c r="C4838" s="243"/>
    </row>
    <row r="4839" spans="2:3" x14ac:dyDescent="0.4">
      <c r="B4839" s="248"/>
      <c r="C4839" s="243"/>
    </row>
    <row r="4840" spans="2:3" x14ac:dyDescent="0.4">
      <c r="B4840" s="248"/>
      <c r="C4840" s="243"/>
    </row>
    <row r="4841" spans="2:3" x14ac:dyDescent="0.4">
      <c r="B4841" s="248"/>
      <c r="C4841" s="243"/>
    </row>
    <row r="4842" spans="2:3" x14ac:dyDescent="0.4">
      <c r="B4842" s="248"/>
      <c r="C4842" s="243"/>
    </row>
    <row r="4843" spans="2:3" x14ac:dyDescent="0.4">
      <c r="B4843" s="248"/>
      <c r="C4843" s="243"/>
    </row>
    <row r="4844" spans="2:3" x14ac:dyDescent="0.4">
      <c r="B4844" s="248"/>
      <c r="C4844" s="243"/>
    </row>
    <row r="4845" spans="2:3" x14ac:dyDescent="0.4">
      <c r="B4845" s="248"/>
      <c r="C4845" s="243"/>
    </row>
    <row r="4846" spans="2:3" x14ac:dyDescent="0.4">
      <c r="B4846" s="248"/>
      <c r="C4846" s="243"/>
    </row>
    <row r="4847" spans="2:3" x14ac:dyDescent="0.4">
      <c r="B4847" s="248"/>
      <c r="C4847" s="243"/>
    </row>
    <row r="4848" spans="2:3" x14ac:dyDescent="0.4">
      <c r="B4848" s="248"/>
      <c r="C4848" s="243"/>
    </row>
    <row r="4849" spans="2:3" x14ac:dyDescent="0.4">
      <c r="B4849" s="248"/>
      <c r="C4849" s="243"/>
    </row>
    <row r="4850" spans="2:3" x14ac:dyDescent="0.4">
      <c r="B4850" s="248"/>
      <c r="C4850" s="243"/>
    </row>
    <row r="4851" spans="2:3" x14ac:dyDescent="0.4">
      <c r="B4851" s="248"/>
      <c r="C4851" s="243"/>
    </row>
    <row r="4852" spans="2:3" x14ac:dyDescent="0.4">
      <c r="B4852" s="248"/>
      <c r="C4852" s="243"/>
    </row>
    <row r="4853" spans="2:3" x14ac:dyDescent="0.4">
      <c r="B4853" s="248"/>
      <c r="C4853" s="243"/>
    </row>
    <row r="4854" spans="2:3" x14ac:dyDescent="0.4">
      <c r="B4854" s="248"/>
      <c r="C4854" s="243"/>
    </row>
    <row r="4855" spans="2:3" x14ac:dyDescent="0.4">
      <c r="B4855" s="248"/>
      <c r="C4855" s="243"/>
    </row>
    <row r="4856" spans="2:3" x14ac:dyDescent="0.4">
      <c r="B4856" s="248"/>
      <c r="C4856" s="243"/>
    </row>
    <row r="4857" spans="2:3" x14ac:dyDescent="0.4">
      <c r="B4857" s="248"/>
      <c r="C4857" s="243"/>
    </row>
    <row r="4858" spans="2:3" x14ac:dyDescent="0.4">
      <c r="B4858" s="248"/>
      <c r="C4858" s="243"/>
    </row>
    <row r="4859" spans="2:3" x14ac:dyDescent="0.4">
      <c r="B4859" s="248"/>
      <c r="C4859" s="243"/>
    </row>
    <row r="4860" spans="2:3" x14ac:dyDescent="0.4">
      <c r="B4860" s="248"/>
      <c r="C4860" s="243"/>
    </row>
    <row r="4861" spans="2:3" x14ac:dyDescent="0.4">
      <c r="B4861" s="248"/>
      <c r="C4861" s="243"/>
    </row>
    <row r="4862" spans="2:3" x14ac:dyDescent="0.4">
      <c r="B4862" s="248"/>
      <c r="C4862" s="243"/>
    </row>
    <row r="4863" spans="2:3" x14ac:dyDescent="0.4">
      <c r="B4863" s="248"/>
      <c r="C4863" s="243"/>
    </row>
    <row r="4864" spans="2:3" x14ac:dyDescent="0.4">
      <c r="B4864" s="248"/>
      <c r="C4864" s="243"/>
    </row>
    <row r="4865" spans="2:3" x14ac:dyDescent="0.4">
      <c r="B4865" s="248"/>
      <c r="C4865" s="243"/>
    </row>
    <row r="4866" spans="2:3" x14ac:dyDescent="0.4">
      <c r="B4866" s="248"/>
      <c r="C4866" s="243"/>
    </row>
    <row r="4867" spans="2:3" x14ac:dyDescent="0.4">
      <c r="B4867" s="248"/>
      <c r="C4867" s="243"/>
    </row>
    <row r="4868" spans="2:3" x14ac:dyDescent="0.4">
      <c r="B4868" s="248"/>
      <c r="C4868" s="243"/>
    </row>
    <row r="4869" spans="2:3" x14ac:dyDescent="0.4">
      <c r="B4869" s="248"/>
      <c r="C4869" s="243"/>
    </row>
    <row r="4870" spans="2:3" x14ac:dyDescent="0.4">
      <c r="B4870" s="248"/>
      <c r="C4870" s="243"/>
    </row>
    <row r="4871" spans="2:3" x14ac:dyDescent="0.4">
      <c r="B4871" s="248"/>
      <c r="C4871" s="243"/>
    </row>
    <row r="4872" spans="2:3" x14ac:dyDescent="0.4">
      <c r="B4872" s="248"/>
      <c r="C4872" s="243"/>
    </row>
    <row r="4873" spans="2:3" x14ac:dyDescent="0.4">
      <c r="B4873" s="248"/>
      <c r="C4873" s="243"/>
    </row>
    <row r="4874" spans="2:3" x14ac:dyDescent="0.4">
      <c r="B4874" s="248"/>
      <c r="C4874" s="243"/>
    </row>
    <row r="4875" spans="2:3" x14ac:dyDescent="0.4">
      <c r="B4875" s="248"/>
      <c r="C4875" s="243"/>
    </row>
    <row r="4876" spans="2:3" x14ac:dyDescent="0.4">
      <c r="B4876" s="248"/>
      <c r="C4876" s="243"/>
    </row>
    <row r="4877" spans="2:3" x14ac:dyDescent="0.4">
      <c r="B4877" s="248"/>
      <c r="C4877" s="243"/>
    </row>
    <row r="4878" spans="2:3" x14ac:dyDescent="0.4">
      <c r="B4878" s="248"/>
      <c r="C4878" s="243"/>
    </row>
    <row r="4879" spans="2:3" x14ac:dyDescent="0.4">
      <c r="B4879" s="248"/>
      <c r="C4879" s="243"/>
    </row>
    <row r="4880" spans="2:3" x14ac:dyDescent="0.4">
      <c r="B4880" s="248"/>
      <c r="C4880" s="243"/>
    </row>
    <row r="4881" spans="2:3" x14ac:dyDescent="0.4">
      <c r="B4881" s="248"/>
      <c r="C4881" s="243"/>
    </row>
    <row r="4882" spans="2:3" x14ac:dyDescent="0.4">
      <c r="B4882" s="248"/>
      <c r="C4882" s="243"/>
    </row>
    <row r="4883" spans="2:3" x14ac:dyDescent="0.4">
      <c r="B4883" s="248"/>
      <c r="C4883" s="243"/>
    </row>
    <row r="4884" spans="2:3" x14ac:dyDescent="0.4">
      <c r="B4884" s="248"/>
      <c r="C4884" s="243"/>
    </row>
    <row r="4885" spans="2:3" x14ac:dyDescent="0.4">
      <c r="B4885" s="248"/>
      <c r="C4885" s="243"/>
    </row>
    <row r="4886" spans="2:3" x14ac:dyDescent="0.4">
      <c r="B4886" s="248"/>
      <c r="C4886" s="243"/>
    </row>
    <row r="4887" spans="2:3" x14ac:dyDescent="0.4">
      <c r="B4887" s="248"/>
      <c r="C4887" s="243"/>
    </row>
    <row r="4888" spans="2:3" x14ac:dyDescent="0.4">
      <c r="B4888" s="248"/>
      <c r="C4888" s="243"/>
    </row>
    <row r="4889" spans="2:3" x14ac:dyDescent="0.4">
      <c r="B4889" s="248"/>
      <c r="C4889" s="243"/>
    </row>
    <row r="4890" spans="2:3" x14ac:dyDescent="0.4">
      <c r="B4890" s="248"/>
      <c r="C4890" s="243"/>
    </row>
    <row r="4891" spans="2:3" x14ac:dyDescent="0.4">
      <c r="B4891" s="248"/>
      <c r="C4891" s="243"/>
    </row>
    <row r="4892" spans="2:3" x14ac:dyDescent="0.4">
      <c r="B4892" s="248"/>
      <c r="C4892" s="243"/>
    </row>
    <row r="4893" spans="2:3" x14ac:dyDescent="0.4">
      <c r="B4893" s="248"/>
      <c r="C4893" s="243"/>
    </row>
    <row r="4894" spans="2:3" x14ac:dyDescent="0.4">
      <c r="B4894" s="248"/>
      <c r="C4894" s="243"/>
    </row>
    <row r="4895" spans="2:3" x14ac:dyDescent="0.4">
      <c r="B4895" s="248"/>
      <c r="C4895" s="243"/>
    </row>
    <row r="4896" spans="2:3" x14ac:dyDescent="0.4">
      <c r="B4896" s="248"/>
      <c r="C4896" s="243"/>
    </row>
    <row r="4897" spans="2:3" x14ac:dyDescent="0.4">
      <c r="B4897" s="248"/>
      <c r="C4897" s="243"/>
    </row>
    <row r="4898" spans="2:3" x14ac:dyDescent="0.4">
      <c r="B4898" s="248"/>
      <c r="C4898" s="243"/>
    </row>
    <row r="4899" spans="2:3" x14ac:dyDescent="0.4">
      <c r="B4899" s="248"/>
      <c r="C4899" s="243"/>
    </row>
    <row r="4900" spans="2:3" x14ac:dyDescent="0.4">
      <c r="B4900" s="248"/>
      <c r="C4900" s="243"/>
    </row>
    <row r="4901" spans="2:3" x14ac:dyDescent="0.4">
      <c r="B4901" s="248"/>
      <c r="C4901" s="243"/>
    </row>
    <row r="4902" spans="2:3" x14ac:dyDescent="0.4">
      <c r="B4902" s="248"/>
      <c r="C4902" s="243"/>
    </row>
    <row r="4903" spans="2:3" x14ac:dyDescent="0.4">
      <c r="B4903" s="248"/>
      <c r="C4903" s="243"/>
    </row>
    <row r="4904" spans="2:3" x14ac:dyDescent="0.4">
      <c r="B4904" s="248"/>
      <c r="C4904" s="243"/>
    </row>
    <row r="4905" spans="2:3" x14ac:dyDescent="0.4">
      <c r="B4905" s="248"/>
      <c r="C4905" s="243"/>
    </row>
    <row r="4906" spans="2:3" x14ac:dyDescent="0.4">
      <c r="B4906" s="248"/>
      <c r="C4906" s="243"/>
    </row>
    <row r="4907" spans="2:3" x14ac:dyDescent="0.4">
      <c r="B4907" s="248"/>
      <c r="C4907" s="243"/>
    </row>
    <row r="4908" spans="2:3" x14ac:dyDescent="0.4">
      <c r="B4908" s="248"/>
      <c r="C4908" s="243"/>
    </row>
    <row r="4909" spans="2:3" x14ac:dyDescent="0.4">
      <c r="B4909" s="248"/>
      <c r="C4909" s="243"/>
    </row>
    <row r="4910" spans="2:3" x14ac:dyDescent="0.4">
      <c r="B4910" s="248"/>
      <c r="C4910" s="243"/>
    </row>
    <row r="4911" spans="2:3" x14ac:dyDescent="0.4">
      <c r="B4911" s="248"/>
      <c r="C4911" s="243"/>
    </row>
    <row r="4912" spans="2:3" x14ac:dyDescent="0.4">
      <c r="B4912" s="248"/>
      <c r="C4912" s="243"/>
    </row>
    <row r="4913" spans="2:3" x14ac:dyDescent="0.4">
      <c r="B4913" s="248"/>
      <c r="C4913" s="243"/>
    </row>
    <row r="4914" spans="2:3" x14ac:dyDescent="0.4">
      <c r="B4914" s="248"/>
      <c r="C4914" s="243"/>
    </row>
    <row r="4915" spans="2:3" x14ac:dyDescent="0.4">
      <c r="B4915" s="248"/>
      <c r="C4915" s="243"/>
    </row>
    <row r="4916" spans="2:3" x14ac:dyDescent="0.4">
      <c r="B4916" s="248"/>
      <c r="C4916" s="243"/>
    </row>
    <row r="4917" spans="2:3" x14ac:dyDescent="0.4">
      <c r="B4917" s="248"/>
      <c r="C4917" s="243"/>
    </row>
    <row r="4918" spans="2:3" x14ac:dyDescent="0.4">
      <c r="B4918" s="248"/>
      <c r="C4918" s="243"/>
    </row>
    <row r="4919" spans="2:3" x14ac:dyDescent="0.4">
      <c r="B4919" s="248"/>
      <c r="C4919" s="243"/>
    </row>
    <row r="4920" spans="2:3" x14ac:dyDescent="0.4">
      <c r="B4920" s="248"/>
      <c r="C4920" s="243"/>
    </row>
    <row r="4921" spans="2:3" x14ac:dyDescent="0.4">
      <c r="B4921" s="248"/>
      <c r="C4921" s="243"/>
    </row>
    <row r="4922" spans="2:3" x14ac:dyDescent="0.4">
      <c r="B4922" s="248"/>
      <c r="C4922" s="243"/>
    </row>
    <row r="4923" spans="2:3" x14ac:dyDescent="0.4">
      <c r="B4923" s="248"/>
      <c r="C4923" s="243"/>
    </row>
    <row r="4924" spans="2:3" x14ac:dyDescent="0.4">
      <c r="B4924" s="248"/>
      <c r="C4924" s="243"/>
    </row>
    <row r="4925" spans="2:3" x14ac:dyDescent="0.4">
      <c r="B4925" s="248"/>
      <c r="C4925" s="243"/>
    </row>
    <row r="4926" spans="2:3" x14ac:dyDescent="0.4">
      <c r="B4926" s="248"/>
      <c r="C4926" s="243"/>
    </row>
    <row r="4927" spans="2:3" x14ac:dyDescent="0.4">
      <c r="B4927" s="248"/>
      <c r="C4927" s="243"/>
    </row>
    <row r="4928" spans="2:3" x14ac:dyDescent="0.4">
      <c r="B4928" s="248"/>
      <c r="C4928" s="243"/>
    </row>
    <row r="4929" spans="2:3" x14ac:dyDescent="0.4">
      <c r="B4929" s="248"/>
      <c r="C4929" s="243"/>
    </row>
    <row r="4930" spans="2:3" x14ac:dyDescent="0.4">
      <c r="B4930" s="248"/>
      <c r="C4930" s="243"/>
    </row>
    <row r="4931" spans="2:3" x14ac:dyDescent="0.4">
      <c r="B4931" s="248"/>
      <c r="C4931" s="243"/>
    </row>
    <row r="4932" spans="2:3" x14ac:dyDescent="0.4">
      <c r="B4932" s="248"/>
      <c r="C4932" s="243"/>
    </row>
    <row r="4933" spans="2:3" x14ac:dyDescent="0.4">
      <c r="B4933" s="248"/>
      <c r="C4933" s="243"/>
    </row>
    <row r="4934" spans="2:3" x14ac:dyDescent="0.4">
      <c r="B4934" s="248"/>
      <c r="C4934" s="243"/>
    </row>
    <row r="4935" spans="2:3" x14ac:dyDescent="0.4">
      <c r="B4935" s="248"/>
      <c r="C4935" s="243"/>
    </row>
    <row r="4936" spans="2:3" x14ac:dyDescent="0.4">
      <c r="B4936" s="248"/>
      <c r="C4936" s="243"/>
    </row>
    <row r="4937" spans="2:3" x14ac:dyDescent="0.4">
      <c r="B4937" s="248"/>
      <c r="C4937" s="243"/>
    </row>
    <row r="4938" spans="2:3" x14ac:dyDescent="0.4">
      <c r="B4938" s="248"/>
      <c r="C4938" s="243"/>
    </row>
    <row r="4939" spans="2:3" x14ac:dyDescent="0.4">
      <c r="B4939" s="248"/>
      <c r="C4939" s="243"/>
    </row>
    <row r="4940" spans="2:3" x14ac:dyDescent="0.4">
      <c r="B4940" s="248"/>
      <c r="C4940" s="243"/>
    </row>
    <row r="4941" spans="2:3" x14ac:dyDescent="0.4">
      <c r="B4941" s="248"/>
      <c r="C4941" s="243"/>
    </row>
    <row r="4942" spans="2:3" x14ac:dyDescent="0.4">
      <c r="B4942" s="248"/>
      <c r="C4942" s="243"/>
    </row>
    <row r="4943" spans="2:3" x14ac:dyDescent="0.4">
      <c r="B4943" s="248"/>
      <c r="C4943" s="243"/>
    </row>
    <row r="4944" spans="2:3" x14ac:dyDescent="0.4">
      <c r="B4944" s="248"/>
      <c r="C4944" s="243"/>
    </row>
    <row r="4945" spans="2:3" x14ac:dyDescent="0.4">
      <c r="B4945" s="248"/>
      <c r="C4945" s="243"/>
    </row>
    <row r="4946" spans="2:3" x14ac:dyDescent="0.4">
      <c r="B4946" s="248"/>
      <c r="C4946" s="243"/>
    </row>
    <row r="4947" spans="2:3" x14ac:dyDescent="0.4">
      <c r="B4947" s="248"/>
      <c r="C4947" s="243"/>
    </row>
    <row r="4948" spans="2:3" x14ac:dyDescent="0.4">
      <c r="B4948" s="248"/>
      <c r="C4948" s="243"/>
    </row>
    <row r="4949" spans="2:3" x14ac:dyDescent="0.4">
      <c r="B4949" s="248"/>
      <c r="C4949" s="243"/>
    </row>
    <row r="4950" spans="2:3" x14ac:dyDescent="0.4">
      <c r="B4950" s="248"/>
      <c r="C4950" s="243"/>
    </row>
    <row r="4951" spans="2:3" x14ac:dyDescent="0.4">
      <c r="B4951" s="248"/>
      <c r="C4951" s="243"/>
    </row>
    <row r="4952" spans="2:3" x14ac:dyDescent="0.4">
      <c r="B4952" s="248"/>
      <c r="C4952" s="243"/>
    </row>
    <row r="4953" spans="2:3" x14ac:dyDescent="0.4">
      <c r="B4953" s="248"/>
      <c r="C4953" s="243"/>
    </row>
    <row r="4954" spans="2:3" x14ac:dyDescent="0.4">
      <c r="B4954" s="248"/>
      <c r="C4954" s="243"/>
    </row>
    <row r="4955" spans="2:3" x14ac:dyDescent="0.4">
      <c r="B4955" s="248"/>
      <c r="C4955" s="243"/>
    </row>
    <row r="4956" spans="2:3" x14ac:dyDescent="0.4">
      <c r="B4956" s="248"/>
      <c r="C4956" s="243"/>
    </row>
    <row r="4957" spans="2:3" x14ac:dyDescent="0.4">
      <c r="B4957" s="248"/>
      <c r="C4957" s="243"/>
    </row>
    <row r="4958" spans="2:3" x14ac:dyDescent="0.4">
      <c r="B4958" s="248"/>
      <c r="C4958" s="243"/>
    </row>
    <row r="4959" spans="2:3" x14ac:dyDescent="0.4">
      <c r="B4959" s="248"/>
      <c r="C4959" s="243"/>
    </row>
    <row r="4960" spans="2:3" x14ac:dyDescent="0.4">
      <c r="B4960" s="248"/>
      <c r="C4960" s="243"/>
    </row>
    <row r="4961" spans="2:3" x14ac:dyDescent="0.4">
      <c r="B4961" s="248"/>
      <c r="C4961" s="243"/>
    </row>
    <row r="4962" spans="2:3" x14ac:dyDescent="0.4">
      <c r="B4962" s="248"/>
      <c r="C4962" s="243"/>
    </row>
    <row r="4963" spans="2:3" x14ac:dyDescent="0.4">
      <c r="B4963" s="248"/>
      <c r="C4963" s="243"/>
    </row>
    <row r="4964" spans="2:3" x14ac:dyDescent="0.4">
      <c r="B4964" s="248"/>
      <c r="C4964" s="243"/>
    </row>
    <row r="4965" spans="2:3" x14ac:dyDescent="0.4">
      <c r="B4965" s="248"/>
      <c r="C4965" s="243"/>
    </row>
    <row r="4966" spans="2:3" x14ac:dyDescent="0.4">
      <c r="B4966" s="248"/>
      <c r="C4966" s="243"/>
    </row>
    <row r="4967" spans="2:3" x14ac:dyDescent="0.4">
      <c r="B4967" s="248"/>
      <c r="C4967" s="243"/>
    </row>
    <row r="4968" spans="2:3" x14ac:dyDescent="0.4">
      <c r="B4968" s="248"/>
      <c r="C4968" s="243"/>
    </row>
    <row r="4969" spans="2:3" x14ac:dyDescent="0.4">
      <c r="B4969" s="248"/>
      <c r="C4969" s="243"/>
    </row>
    <row r="4970" spans="2:3" x14ac:dyDescent="0.4">
      <c r="B4970" s="248"/>
      <c r="C4970" s="243"/>
    </row>
    <row r="4971" spans="2:3" x14ac:dyDescent="0.4">
      <c r="B4971" s="248"/>
      <c r="C4971" s="243"/>
    </row>
    <row r="4972" spans="2:3" x14ac:dyDescent="0.4">
      <c r="B4972" s="248"/>
      <c r="C4972" s="243"/>
    </row>
    <row r="4973" spans="2:3" x14ac:dyDescent="0.4">
      <c r="B4973" s="248"/>
      <c r="C4973" s="243"/>
    </row>
    <row r="4974" spans="2:3" x14ac:dyDescent="0.4">
      <c r="B4974" s="248"/>
      <c r="C4974" s="243"/>
    </row>
    <row r="4975" spans="2:3" x14ac:dyDescent="0.4">
      <c r="B4975" s="248"/>
      <c r="C4975" s="243"/>
    </row>
    <row r="4976" spans="2:3" x14ac:dyDescent="0.4">
      <c r="B4976" s="248"/>
      <c r="C4976" s="243"/>
    </row>
    <row r="4977" spans="2:3" x14ac:dyDescent="0.4">
      <c r="B4977" s="248"/>
      <c r="C4977" s="243"/>
    </row>
    <row r="4978" spans="2:3" x14ac:dyDescent="0.4">
      <c r="B4978" s="248"/>
      <c r="C4978" s="243"/>
    </row>
    <row r="4979" spans="2:3" x14ac:dyDescent="0.4">
      <c r="B4979" s="248"/>
      <c r="C4979" s="243"/>
    </row>
    <row r="4980" spans="2:3" x14ac:dyDescent="0.4">
      <c r="B4980" s="248"/>
      <c r="C4980" s="243"/>
    </row>
    <row r="4981" spans="2:3" x14ac:dyDescent="0.4">
      <c r="B4981" s="248"/>
      <c r="C4981" s="243"/>
    </row>
    <row r="4982" spans="2:3" x14ac:dyDescent="0.4">
      <c r="B4982" s="248"/>
      <c r="C4982" s="243"/>
    </row>
    <row r="4983" spans="2:3" x14ac:dyDescent="0.4">
      <c r="B4983" s="248"/>
      <c r="C4983" s="243"/>
    </row>
    <row r="4984" spans="2:3" x14ac:dyDescent="0.4">
      <c r="B4984" s="248"/>
      <c r="C4984" s="243"/>
    </row>
    <row r="4985" spans="2:3" x14ac:dyDescent="0.4">
      <c r="B4985" s="248"/>
      <c r="C4985" s="243"/>
    </row>
    <row r="4986" spans="2:3" x14ac:dyDescent="0.4">
      <c r="B4986" s="248"/>
      <c r="C4986" s="243"/>
    </row>
    <row r="4987" spans="2:3" x14ac:dyDescent="0.4">
      <c r="B4987" s="248"/>
      <c r="C4987" s="243"/>
    </row>
    <row r="4988" spans="2:3" x14ac:dyDescent="0.4">
      <c r="B4988" s="248"/>
      <c r="C4988" s="243"/>
    </row>
    <row r="4989" spans="2:3" x14ac:dyDescent="0.4">
      <c r="B4989" s="248"/>
      <c r="C4989" s="243"/>
    </row>
    <row r="4990" spans="2:3" x14ac:dyDescent="0.4">
      <c r="B4990" s="248"/>
      <c r="C4990" s="243"/>
    </row>
    <row r="4991" spans="2:3" x14ac:dyDescent="0.4">
      <c r="B4991" s="248"/>
      <c r="C4991" s="243"/>
    </row>
    <row r="4992" spans="2:3" x14ac:dyDescent="0.4">
      <c r="B4992" s="248"/>
      <c r="C4992" s="243"/>
    </row>
    <row r="4993" spans="2:3" x14ac:dyDescent="0.4">
      <c r="B4993" s="248"/>
      <c r="C4993" s="243"/>
    </row>
    <row r="4994" spans="2:3" x14ac:dyDescent="0.4">
      <c r="B4994" s="248"/>
      <c r="C4994" s="243"/>
    </row>
    <row r="4995" spans="2:3" x14ac:dyDescent="0.4">
      <c r="B4995" s="248"/>
      <c r="C4995" s="243"/>
    </row>
    <row r="4996" spans="2:3" x14ac:dyDescent="0.4">
      <c r="B4996" s="248"/>
      <c r="C4996" s="243"/>
    </row>
    <row r="4997" spans="2:3" x14ac:dyDescent="0.4">
      <c r="B4997" s="248"/>
      <c r="C4997" s="243"/>
    </row>
    <row r="4998" spans="2:3" x14ac:dyDescent="0.4">
      <c r="B4998" s="248"/>
      <c r="C4998" s="243"/>
    </row>
    <row r="4999" spans="2:3" x14ac:dyDescent="0.4">
      <c r="B4999" s="248"/>
      <c r="C4999" s="243"/>
    </row>
    <row r="5000" spans="2:3" x14ac:dyDescent="0.4">
      <c r="B5000" s="248"/>
      <c r="C5000" s="243"/>
    </row>
    <row r="5001" spans="2:3" x14ac:dyDescent="0.4">
      <c r="B5001" s="248"/>
      <c r="C5001" s="243"/>
    </row>
    <row r="5002" spans="2:3" x14ac:dyDescent="0.4">
      <c r="B5002" s="248"/>
      <c r="C5002" s="243"/>
    </row>
    <row r="5003" spans="2:3" x14ac:dyDescent="0.4">
      <c r="B5003" s="248"/>
      <c r="C5003" s="243"/>
    </row>
    <row r="5004" spans="2:3" x14ac:dyDescent="0.4">
      <c r="B5004" s="248"/>
      <c r="C5004" s="243"/>
    </row>
    <row r="5005" spans="2:3" x14ac:dyDescent="0.4">
      <c r="B5005" s="248"/>
      <c r="C5005" s="243"/>
    </row>
    <row r="5006" spans="2:3" x14ac:dyDescent="0.4">
      <c r="B5006" s="248"/>
      <c r="C5006" s="243"/>
    </row>
    <row r="5007" spans="2:3" x14ac:dyDescent="0.4">
      <c r="B5007" s="248"/>
      <c r="C5007" s="243"/>
    </row>
    <row r="5008" spans="2:3" x14ac:dyDescent="0.4">
      <c r="B5008" s="248"/>
      <c r="C5008" s="243"/>
    </row>
    <row r="5009" spans="2:3" x14ac:dyDescent="0.4">
      <c r="B5009" s="248"/>
      <c r="C5009" s="243"/>
    </row>
    <row r="5010" spans="2:3" x14ac:dyDescent="0.4">
      <c r="B5010" s="248"/>
      <c r="C5010" s="243"/>
    </row>
    <row r="5011" spans="2:3" x14ac:dyDescent="0.4">
      <c r="B5011" s="248"/>
      <c r="C5011" s="243"/>
    </row>
    <row r="5012" spans="2:3" x14ac:dyDescent="0.4">
      <c r="B5012" s="248"/>
      <c r="C5012" s="243"/>
    </row>
    <row r="5013" spans="2:3" x14ac:dyDescent="0.4">
      <c r="B5013" s="248"/>
      <c r="C5013" s="243"/>
    </row>
    <row r="5014" spans="2:3" x14ac:dyDescent="0.4">
      <c r="B5014" s="248"/>
      <c r="C5014" s="243"/>
    </row>
    <row r="5015" spans="2:3" x14ac:dyDescent="0.4">
      <c r="B5015" s="248"/>
      <c r="C5015" s="243"/>
    </row>
    <row r="5016" spans="2:3" x14ac:dyDescent="0.4">
      <c r="B5016" s="248"/>
      <c r="C5016" s="243"/>
    </row>
    <row r="5017" spans="2:3" x14ac:dyDescent="0.4">
      <c r="B5017" s="248"/>
      <c r="C5017" s="243"/>
    </row>
    <row r="5018" spans="2:3" x14ac:dyDescent="0.4">
      <c r="B5018" s="248"/>
      <c r="C5018" s="243"/>
    </row>
    <row r="5019" spans="2:3" x14ac:dyDescent="0.4">
      <c r="B5019" s="248"/>
      <c r="C5019" s="243"/>
    </row>
    <row r="5020" spans="2:3" x14ac:dyDescent="0.4">
      <c r="B5020" s="248"/>
      <c r="C5020" s="243"/>
    </row>
    <row r="5021" spans="2:3" x14ac:dyDescent="0.4">
      <c r="B5021" s="248"/>
      <c r="C5021" s="243"/>
    </row>
    <row r="5022" spans="2:3" x14ac:dyDescent="0.4">
      <c r="B5022" s="248"/>
      <c r="C5022" s="243"/>
    </row>
    <row r="5023" spans="2:3" x14ac:dyDescent="0.4">
      <c r="B5023" s="248"/>
      <c r="C5023" s="243"/>
    </row>
    <row r="5024" spans="2:3" x14ac:dyDescent="0.4">
      <c r="B5024" s="248"/>
      <c r="C5024" s="243"/>
    </row>
    <row r="5025" spans="2:3" x14ac:dyDescent="0.4">
      <c r="B5025" s="248"/>
      <c r="C5025" s="243"/>
    </row>
    <row r="5026" spans="2:3" x14ac:dyDescent="0.4">
      <c r="B5026" s="248"/>
      <c r="C5026" s="243"/>
    </row>
    <row r="5027" spans="2:3" x14ac:dyDescent="0.4">
      <c r="B5027" s="248"/>
      <c r="C5027" s="243"/>
    </row>
    <row r="5028" spans="2:3" x14ac:dyDescent="0.4">
      <c r="B5028" s="248"/>
      <c r="C5028" s="243"/>
    </row>
    <row r="5029" spans="2:3" x14ac:dyDescent="0.4">
      <c r="B5029" s="248"/>
      <c r="C5029" s="243"/>
    </row>
    <row r="5030" spans="2:3" x14ac:dyDescent="0.4">
      <c r="B5030" s="248"/>
      <c r="C5030" s="243"/>
    </row>
    <row r="5031" spans="2:3" x14ac:dyDescent="0.4">
      <c r="B5031" s="248"/>
      <c r="C5031" s="243"/>
    </row>
    <row r="5032" spans="2:3" x14ac:dyDescent="0.4">
      <c r="B5032" s="248"/>
      <c r="C5032" s="243"/>
    </row>
    <row r="5033" spans="2:3" x14ac:dyDescent="0.4">
      <c r="B5033" s="248"/>
      <c r="C5033" s="243"/>
    </row>
    <row r="5034" spans="2:3" x14ac:dyDescent="0.4">
      <c r="B5034" s="248"/>
      <c r="C5034" s="243"/>
    </row>
    <row r="5035" spans="2:3" x14ac:dyDescent="0.4">
      <c r="B5035" s="248"/>
      <c r="C5035" s="243"/>
    </row>
    <row r="5036" spans="2:3" x14ac:dyDescent="0.4">
      <c r="B5036" s="248"/>
      <c r="C5036" s="243"/>
    </row>
    <row r="5037" spans="2:3" x14ac:dyDescent="0.4">
      <c r="B5037" s="248"/>
      <c r="C5037" s="243"/>
    </row>
    <row r="5038" spans="2:3" x14ac:dyDescent="0.4">
      <c r="B5038" s="248"/>
      <c r="C5038" s="243"/>
    </row>
    <row r="5039" spans="2:3" x14ac:dyDescent="0.4">
      <c r="B5039" s="248"/>
      <c r="C5039" s="243"/>
    </row>
    <row r="5040" spans="2:3" x14ac:dyDescent="0.4">
      <c r="B5040" s="248"/>
      <c r="C5040" s="243"/>
    </row>
    <row r="5041" spans="2:3" x14ac:dyDescent="0.4">
      <c r="B5041" s="248"/>
      <c r="C5041" s="243"/>
    </row>
    <row r="5042" spans="2:3" x14ac:dyDescent="0.4">
      <c r="B5042" s="248"/>
      <c r="C5042" s="243"/>
    </row>
    <row r="5043" spans="2:3" x14ac:dyDescent="0.4">
      <c r="B5043" s="248"/>
      <c r="C5043" s="243"/>
    </row>
    <row r="5044" spans="2:3" x14ac:dyDescent="0.4">
      <c r="B5044" s="248"/>
      <c r="C5044" s="243"/>
    </row>
    <row r="5045" spans="2:3" x14ac:dyDescent="0.4">
      <c r="B5045" s="248"/>
      <c r="C5045" s="243"/>
    </row>
    <row r="5046" spans="2:3" x14ac:dyDescent="0.4">
      <c r="B5046" s="248"/>
      <c r="C5046" s="243"/>
    </row>
    <row r="5047" spans="2:3" x14ac:dyDescent="0.4">
      <c r="B5047" s="248"/>
      <c r="C5047" s="243"/>
    </row>
    <row r="5048" spans="2:3" x14ac:dyDescent="0.4">
      <c r="B5048" s="248"/>
      <c r="C5048" s="243"/>
    </row>
    <row r="5049" spans="2:3" x14ac:dyDescent="0.4">
      <c r="B5049" s="248"/>
      <c r="C5049" s="243"/>
    </row>
    <row r="5050" spans="2:3" x14ac:dyDescent="0.4">
      <c r="B5050" s="248"/>
      <c r="C5050" s="243"/>
    </row>
    <row r="5051" spans="2:3" x14ac:dyDescent="0.4">
      <c r="B5051" s="248"/>
      <c r="C5051" s="243"/>
    </row>
    <row r="5052" spans="2:3" x14ac:dyDescent="0.4">
      <c r="B5052" s="248"/>
      <c r="C5052" s="243"/>
    </row>
    <row r="5053" spans="2:3" x14ac:dyDescent="0.4">
      <c r="B5053" s="248"/>
      <c r="C5053" s="243"/>
    </row>
    <row r="5054" spans="2:3" x14ac:dyDescent="0.4">
      <c r="B5054" s="248"/>
      <c r="C5054" s="243"/>
    </row>
    <row r="5055" spans="2:3" x14ac:dyDescent="0.4">
      <c r="B5055" s="248"/>
      <c r="C5055" s="243"/>
    </row>
    <row r="5056" spans="2:3" x14ac:dyDescent="0.4">
      <c r="B5056" s="248"/>
      <c r="C5056" s="243"/>
    </row>
    <row r="5057" spans="2:3" x14ac:dyDescent="0.4">
      <c r="B5057" s="248"/>
      <c r="C5057" s="243"/>
    </row>
    <row r="5058" spans="2:3" x14ac:dyDescent="0.4">
      <c r="B5058" s="248"/>
      <c r="C5058" s="243"/>
    </row>
    <row r="5059" spans="2:3" x14ac:dyDescent="0.4">
      <c r="B5059" s="248"/>
      <c r="C5059" s="243"/>
    </row>
    <row r="5060" spans="2:3" x14ac:dyDescent="0.4">
      <c r="B5060" s="248"/>
      <c r="C5060" s="243"/>
    </row>
    <row r="5061" spans="2:3" x14ac:dyDescent="0.4">
      <c r="B5061" s="248"/>
      <c r="C5061" s="243"/>
    </row>
    <row r="5062" spans="2:3" x14ac:dyDescent="0.4">
      <c r="B5062" s="248"/>
      <c r="C5062" s="243"/>
    </row>
    <row r="5063" spans="2:3" x14ac:dyDescent="0.4">
      <c r="B5063" s="248"/>
      <c r="C5063" s="243"/>
    </row>
    <row r="5064" spans="2:3" x14ac:dyDescent="0.4">
      <c r="B5064" s="248"/>
      <c r="C5064" s="243"/>
    </row>
    <row r="5065" spans="2:3" x14ac:dyDescent="0.4">
      <c r="B5065" s="248"/>
      <c r="C5065" s="243"/>
    </row>
    <row r="5066" spans="2:3" x14ac:dyDescent="0.4">
      <c r="B5066" s="248"/>
      <c r="C5066" s="243"/>
    </row>
    <row r="5067" spans="2:3" x14ac:dyDescent="0.4">
      <c r="B5067" s="248"/>
      <c r="C5067" s="243"/>
    </row>
    <row r="5068" spans="2:3" x14ac:dyDescent="0.4">
      <c r="B5068" s="248"/>
      <c r="C5068" s="243"/>
    </row>
    <row r="5069" spans="2:3" x14ac:dyDescent="0.4">
      <c r="B5069" s="248"/>
      <c r="C5069" s="243"/>
    </row>
    <row r="5070" spans="2:3" x14ac:dyDescent="0.4">
      <c r="B5070" s="248"/>
      <c r="C5070" s="243"/>
    </row>
    <row r="5071" spans="2:3" x14ac:dyDescent="0.4">
      <c r="B5071" s="248"/>
      <c r="C5071" s="243"/>
    </row>
    <row r="5072" spans="2:3" x14ac:dyDescent="0.4">
      <c r="B5072" s="248"/>
      <c r="C5072" s="243"/>
    </row>
    <row r="5073" spans="2:3" x14ac:dyDescent="0.4">
      <c r="B5073" s="248"/>
      <c r="C5073" s="243"/>
    </row>
    <row r="5074" spans="2:3" x14ac:dyDescent="0.4">
      <c r="B5074" s="248"/>
      <c r="C5074" s="243"/>
    </row>
    <row r="5075" spans="2:3" x14ac:dyDescent="0.4">
      <c r="B5075" s="248"/>
      <c r="C5075" s="243"/>
    </row>
    <row r="5076" spans="2:3" x14ac:dyDescent="0.4">
      <c r="B5076" s="248"/>
      <c r="C5076" s="243"/>
    </row>
    <row r="5077" spans="2:3" x14ac:dyDescent="0.4">
      <c r="B5077" s="248"/>
      <c r="C5077" s="243"/>
    </row>
    <row r="5078" spans="2:3" x14ac:dyDescent="0.4">
      <c r="B5078" s="248"/>
      <c r="C5078" s="243"/>
    </row>
    <row r="5079" spans="2:3" x14ac:dyDescent="0.4">
      <c r="B5079" s="248"/>
      <c r="C5079" s="243"/>
    </row>
    <row r="5080" spans="2:3" x14ac:dyDescent="0.4">
      <c r="B5080" s="248"/>
      <c r="C5080" s="243"/>
    </row>
    <row r="5081" spans="2:3" x14ac:dyDescent="0.4">
      <c r="B5081" s="248"/>
      <c r="C5081" s="243"/>
    </row>
    <row r="5082" spans="2:3" x14ac:dyDescent="0.4">
      <c r="B5082" s="248"/>
      <c r="C5082" s="243"/>
    </row>
    <row r="5083" spans="2:3" x14ac:dyDescent="0.4">
      <c r="B5083" s="248"/>
      <c r="C5083" s="243"/>
    </row>
    <row r="5084" spans="2:3" x14ac:dyDescent="0.4">
      <c r="B5084" s="248"/>
      <c r="C5084" s="243"/>
    </row>
    <row r="5085" spans="2:3" x14ac:dyDescent="0.4">
      <c r="B5085" s="248"/>
      <c r="C5085" s="243"/>
    </row>
    <row r="5086" spans="2:3" x14ac:dyDescent="0.4">
      <c r="B5086" s="248"/>
      <c r="C5086" s="243"/>
    </row>
    <row r="5087" spans="2:3" x14ac:dyDescent="0.4">
      <c r="B5087" s="248"/>
      <c r="C5087" s="243"/>
    </row>
    <row r="5088" spans="2:3" x14ac:dyDescent="0.4">
      <c r="B5088" s="248"/>
      <c r="C5088" s="243"/>
    </row>
    <row r="5089" spans="2:3" x14ac:dyDescent="0.4">
      <c r="B5089" s="248"/>
      <c r="C5089" s="243"/>
    </row>
    <row r="5090" spans="2:3" x14ac:dyDescent="0.4">
      <c r="B5090" s="248"/>
      <c r="C5090" s="243"/>
    </row>
    <row r="5091" spans="2:3" x14ac:dyDescent="0.4">
      <c r="B5091" s="248"/>
      <c r="C5091" s="243"/>
    </row>
    <row r="5092" spans="2:3" x14ac:dyDescent="0.4">
      <c r="B5092" s="248"/>
      <c r="C5092" s="243"/>
    </row>
    <row r="5093" spans="2:3" x14ac:dyDescent="0.4">
      <c r="B5093" s="248"/>
      <c r="C5093" s="243"/>
    </row>
    <row r="5094" spans="2:3" x14ac:dyDescent="0.4">
      <c r="B5094" s="248"/>
      <c r="C5094" s="243"/>
    </row>
    <row r="5095" spans="2:3" x14ac:dyDescent="0.4">
      <c r="B5095" s="248"/>
      <c r="C5095" s="243"/>
    </row>
    <row r="5096" spans="2:3" x14ac:dyDescent="0.4">
      <c r="B5096" s="248"/>
      <c r="C5096" s="243"/>
    </row>
    <row r="5097" spans="2:3" x14ac:dyDescent="0.4">
      <c r="B5097" s="248"/>
      <c r="C5097" s="243"/>
    </row>
    <row r="5098" spans="2:3" x14ac:dyDescent="0.4">
      <c r="B5098" s="248"/>
      <c r="C5098" s="243"/>
    </row>
    <row r="5099" spans="2:3" x14ac:dyDescent="0.4">
      <c r="B5099" s="248"/>
      <c r="C5099" s="243"/>
    </row>
    <row r="5100" spans="2:3" x14ac:dyDescent="0.4">
      <c r="B5100" s="248"/>
      <c r="C5100" s="243"/>
    </row>
    <row r="5101" spans="2:3" x14ac:dyDescent="0.4">
      <c r="B5101" s="248"/>
      <c r="C5101" s="243"/>
    </row>
    <row r="5102" spans="2:3" x14ac:dyDescent="0.4">
      <c r="B5102" s="248"/>
      <c r="C5102" s="243"/>
    </row>
    <row r="5103" spans="2:3" x14ac:dyDescent="0.4">
      <c r="B5103" s="248"/>
      <c r="C5103" s="243"/>
    </row>
    <row r="5104" spans="2:3" x14ac:dyDescent="0.4">
      <c r="B5104" s="248"/>
      <c r="C5104" s="243"/>
    </row>
    <row r="5105" spans="2:3" x14ac:dyDescent="0.4">
      <c r="B5105" s="248"/>
      <c r="C5105" s="243"/>
    </row>
    <row r="5106" spans="2:3" x14ac:dyDescent="0.4">
      <c r="B5106" s="248"/>
      <c r="C5106" s="243"/>
    </row>
    <row r="5107" spans="2:3" x14ac:dyDescent="0.4">
      <c r="B5107" s="248"/>
      <c r="C5107" s="243"/>
    </row>
    <row r="5108" spans="2:3" x14ac:dyDescent="0.4">
      <c r="B5108" s="248"/>
      <c r="C5108" s="243"/>
    </row>
    <row r="5109" spans="2:3" x14ac:dyDescent="0.4">
      <c r="B5109" s="248"/>
      <c r="C5109" s="243"/>
    </row>
    <row r="5110" spans="2:3" x14ac:dyDescent="0.4">
      <c r="B5110" s="248"/>
      <c r="C5110" s="243"/>
    </row>
    <row r="5111" spans="2:3" x14ac:dyDescent="0.4">
      <c r="B5111" s="248"/>
      <c r="C5111" s="243"/>
    </row>
    <row r="5112" spans="2:3" x14ac:dyDescent="0.4">
      <c r="B5112" s="248"/>
      <c r="C5112" s="243"/>
    </row>
    <row r="5113" spans="2:3" x14ac:dyDescent="0.4">
      <c r="B5113" s="248"/>
      <c r="C5113" s="243"/>
    </row>
    <row r="5114" spans="2:3" x14ac:dyDescent="0.4">
      <c r="B5114" s="248"/>
      <c r="C5114" s="243"/>
    </row>
    <row r="5115" spans="2:3" x14ac:dyDescent="0.4">
      <c r="B5115" s="248"/>
      <c r="C5115" s="243"/>
    </row>
    <row r="5116" spans="2:3" x14ac:dyDescent="0.4">
      <c r="B5116" s="248"/>
      <c r="C5116" s="243"/>
    </row>
    <row r="5117" spans="2:3" x14ac:dyDescent="0.4">
      <c r="B5117" s="248"/>
      <c r="C5117" s="243"/>
    </row>
    <row r="5118" spans="2:3" x14ac:dyDescent="0.4">
      <c r="B5118" s="248"/>
      <c r="C5118" s="243"/>
    </row>
    <row r="5119" spans="2:3" x14ac:dyDescent="0.4">
      <c r="B5119" s="248"/>
      <c r="C5119" s="243"/>
    </row>
    <row r="5120" spans="2:3" x14ac:dyDescent="0.4">
      <c r="B5120" s="248"/>
      <c r="C5120" s="243"/>
    </row>
    <row r="5121" spans="2:3" x14ac:dyDescent="0.4">
      <c r="B5121" s="248"/>
      <c r="C5121" s="243"/>
    </row>
    <row r="5122" spans="2:3" x14ac:dyDescent="0.4">
      <c r="B5122" s="248"/>
      <c r="C5122" s="243"/>
    </row>
    <row r="5123" spans="2:3" x14ac:dyDescent="0.4">
      <c r="B5123" s="248"/>
      <c r="C5123" s="243"/>
    </row>
    <row r="5124" spans="2:3" x14ac:dyDescent="0.4">
      <c r="B5124" s="248"/>
      <c r="C5124" s="243"/>
    </row>
    <row r="5125" spans="2:3" x14ac:dyDescent="0.4">
      <c r="B5125" s="248"/>
      <c r="C5125" s="243"/>
    </row>
    <row r="5126" spans="2:3" x14ac:dyDescent="0.4">
      <c r="B5126" s="248"/>
      <c r="C5126" s="243"/>
    </row>
    <row r="5127" spans="2:3" x14ac:dyDescent="0.4">
      <c r="B5127" s="248"/>
      <c r="C5127" s="243"/>
    </row>
    <row r="5128" spans="2:3" x14ac:dyDescent="0.4">
      <c r="B5128" s="248"/>
      <c r="C5128" s="243"/>
    </row>
    <row r="5129" spans="2:3" x14ac:dyDescent="0.4">
      <c r="B5129" s="248"/>
      <c r="C5129" s="243"/>
    </row>
    <row r="5130" spans="2:3" x14ac:dyDescent="0.4">
      <c r="B5130" s="248"/>
      <c r="C5130" s="243"/>
    </row>
    <row r="5131" spans="2:3" x14ac:dyDescent="0.4">
      <c r="B5131" s="248"/>
      <c r="C5131" s="243"/>
    </row>
    <row r="5132" spans="2:3" x14ac:dyDescent="0.4">
      <c r="B5132" s="248"/>
      <c r="C5132" s="243"/>
    </row>
    <row r="5133" spans="2:3" x14ac:dyDescent="0.4">
      <c r="B5133" s="248"/>
      <c r="C5133" s="243"/>
    </row>
    <row r="5134" spans="2:3" x14ac:dyDescent="0.4">
      <c r="B5134" s="248"/>
      <c r="C5134" s="243"/>
    </row>
    <row r="5135" spans="2:3" x14ac:dyDescent="0.4">
      <c r="B5135" s="248"/>
      <c r="C5135" s="243"/>
    </row>
    <row r="5136" spans="2:3" x14ac:dyDescent="0.4">
      <c r="B5136" s="248"/>
      <c r="C5136" s="243"/>
    </row>
    <row r="5137" spans="2:3" x14ac:dyDescent="0.4">
      <c r="B5137" s="248"/>
      <c r="C5137" s="243"/>
    </row>
    <row r="5138" spans="2:3" x14ac:dyDescent="0.4">
      <c r="B5138" s="248"/>
      <c r="C5138" s="243"/>
    </row>
    <row r="5139" spans="2:3" x14ac:dyDescent="0.4">
      <c r="B5139" s="248"/>
      <c r="C5139" s="243"/>
    </row>
    <row r="5140" spans="2:3" x14ac:dyDescent="0.4">
      <c r="B5140" s="248"/>
      <c r="C5140" s="243"/>
    </row>
    <row r="5141" spans="2:3" x14ac:dyDescent="0.4">
      <c r="B5141" s="248"/>
      <c r="C5141" s="243"/>
    </row>
    <row r="5142" spans="2:3" x14ac:dyDescent="0.4">
      <c r="B5142" s="248"/>
      <c r="C5142" s="243"/>
    </row>
    <row r="5143" spans="2:3" x14ac:dyDescent="0.4">
      <c r="B5143" s="248"/>
      <c r="C5143" s="243"/>
    </row>
    <row r="5144" spans="2:3" x14ac:dyDescent="0.4">
      <c r="B5144" s="248"/>
      <c r="C5144" s="243"/>
    </row>
    <row r="5145" spans="2:3" x14ac:dyDescent="0.4">
      <c r="B5145" s="248"/>
      <c r="C5145" s="243"/>
    </row>
    <row r="5146" spans="2:3" x14ac:dyDescent="0.4">
      <c r="B5146" s="248"/>
      <c r="C5146" s="243"/>
    </row>
    <row r="5147" spans="2:3" x14ac:dyDescent="0.4">
      <c r="B5147" s="248"/>
      <c r="C5147" s="243"/>
    </row>
    <row r="5148" spans="2:3" x14ac:dyDescent="0.4">
      <c r="B5148" s="248"/>
      <c r="C5148" s="243"/>
    </row>
    <row r="5149" spans="2:3" x14ac:dyDescent="0.4">
      <c r="B5149" s="248"/>
      <c r="C5149" s="243"/>
    </row>
    <row r="5150" spans="2:3" x14ac:dyDescent="0.4">
      <c r="B5150" s="248"/>
      <c r="C5150" s="243"/>
    </row>
    <row r="5151" spans="2:3" x14ac:dyDescent="0.4">
      <c r="B5151" s="248"/>
      <c r="C5151" s="243"/>
    </row>
    <row r="5152" spans="2:3" x14ac:dyDescent="0.4">
      <c r="B5152" s="248"/>
      <c r="C5152" s="243"/>
    </row>
    <row r="5153" spans="2:3" x14ac:dyDescent="0.4">
      <c r="B5153" s="248"/>
      <c r="C5153" s="243"/>
    </row>
    <row r="5154" spans="2:3" x14ac:dyDescent="0.4">
      <c r="B5154" s="248"/>
      <c r="C5154" s="243"/>
    </row>
    <row r="5155" spans="2:3" x14ac:dyDescent="0.4">
      <c r="B5155" s="248"/>
      <c r="C5155" s="243"/>
    </row>
    <row r="5156" spans="2:3" x14ac:dyDescent="0.4">
      <c r="B5156" s="248"/>
      <c r="C5156" s="243"/>
    </row>
    <row r="5157" spans="2:3" x14ac:dyDescent="0.4">
      <c r="B5157" s="248"/>
      <c r="C5157" s="243"/>
    </row>
    <row r="5158" spans="2:3" x14ac:dyDescent="0.4">
      <c r="B5158" s="248"/>
      <c r="C5158" s="243"/>
    </row>
    <row r="5159" spans="2:3" x14ac:dyDescent="0.4">
      <c r="B5159" s="248"/>
      <c r="C5159" s="243"/>
    </row>
    <row r="5160" spans="2:3" x14ac:dyDescent="0.4">
      <c r="B5160" s="248"/>
      <c r="C5160" s="243"/>
    </row>
    <row r="5161" spans="2:3" x14ac:dyDescent="0.4">
      <c r="B5161" s="248"/>
      <c r="C5161" s="243"/>
    </row>
    <row r="5162" spans="2:3" x14ac:dyDescent="0.4">
      <c r="B5162" s="248"/>
      <c r="C5162" s="243"/>
    </row>
    <row r="5163" spans="2:3" x14ac:dyDescent="0.4">
      <c r="B5163" s="248"/>
      <c r="C5163" s="243"/>
    </row>
    <row r="5164" spans="2:3" x14ac:dyDescent="0.4">
      <c r="B5164" s="248"/>
      <c r="C5164" s="243"/>
    </row>
    <row r="5165" spans="2:3" x14ac:dyDescent="0.4">
      <c r="B5165" s="248"/>
      <c r="C5165" s="243"/>
    </row>
    <row r="5166" spans="2:3" x14ac:dyDescent="0.4">
      <c r="B5166" s="248"/>
      <c r="C5166" s="243"/>
    </row>
    <row r="5167" spans="2:3" x14ac:dyDescent="0.4">
      <c r="B5167" s="248"/>
      <c r="C5167" s="243"/>
    </row>
    <row r="5168" spans="2:3" x14ac:dyDescent="0.4">
      <c r="B5168" s="248"/>
      <c r="C5168" s="243"/>
    </row>
    <row r="5169" spans="2:3" x14ac:dyDescent="0.4">
      <c r="B5169" s="248"/>
      <c r="C5169" s="243"/>
    </row>
    <row r="5170" spans="2:3" x14ac:dyDescent="0.4">
      <c r="B5170" s="248"/>
      <c r="C5170" s="243"/>
    </row>
    <row r="5171" spans="2:3" x14ac:dyDescent="0.4">
      <c r="B5171" s="248"/>
      <c r="C5171" s="243"/>
    </row>
    <row r="5172" spans="2:3" x14ac:dyDescent="0.4">
      <c r="B5172" s="248"/>
      <c r="C5172" s="243"/>
    </row>
    <row r="5173" spans="2:3" x14ac:dyDescent="0.4">
      <c r="B5173" s="248"/>
      <c r="C5173" s="243"/>
    </row>
    <row r="5174" spans="2:3" x14ac:dyDescent="0.4">
      <c r="B5174" s="248"/>
      <c r="C5174" s="243"/>
    </row>
    <row r="5175" spans="2:3" x14ac:dyDescent="0.4">
      <c r="B5175" s="248"/>
      <c r="C5175" s="243"/>
    </row>
    <row r="5176" spans="2:3" x14ac:dyDescent="0.4">
      <c r="B5176" s="248"/>
      <c r="C5176" s="243"/>
    </row>
    <row r="5177" spans="2:3" x14ac:dyDescent="0.4">
      <c r="B5177" s="248"/>
      <c r="C5177" s="243"/>
    </row>
    <row r="5178" spans="2:3" x14ac:dyDescent="0.4">
      <c r="B5178" s="248"/>
      <c r="C5178" s="243"/>
    </row>
    <row r="5179" spans="2:3" x14ac:dyDescent="0.4">
      <c r="B5179" s="248"/>
      <c r="C5179" s="243"/>
    </row>
    <row r="5180" spans="2:3" x14ac:dyDescent="0.4">
      <c r="B5180" s="248"/>
      <c r="C5180" s="243"/>
    </row>
    <row r="5181" spans="2:3" x14ac:dyDescent="0.4">
      <c r="B5181" s="248"/>
      <c r="C5181" s="243"/>
    </row>
    <row r="5182" spans="2:3" x14ac:dyDescent="0.4">
      <c r="B5182" s="248"/>
      <c r="C5182" s="243"/>
    </row>
    <row r="5183" spans="2:3" x14ac:dyDescent="0.4">
      <c r="B5183" s="248"/>
      <c r="C5183" s="243"/>
    </row>
    <row r="5184" spans="2:3" x14ac:dyDescent="0.4">
      <c r="B5184" s="248"/>
      <c r="C5184" s="243"/>
    </row>
    <row r="5185" spans="2:3" x14ac:dyDescent="0.4">
      <c r="B5185" s="248"/>
      <c r="C5185" s="243"/>
    </row>
    <row r="5186" spans="2:3" x14ac:dyDescent="0.4">
      <c r="B5186" s="248"/>
      <c r="C5186" s="243"/>
    </row>
    <row r="5187" spans="2:3" x14ac:dyDescent="0.4">
      <c r="B5187" s="248"/>
      <c r="C5187" s="243"/>
    </row>
    <row r="5188" spans="2:3" x14ac:dyDescent="0.4">
      <c r="B5188" s="248"/>
      <c r="C5188" s="243"/>
    </row>
    <row r="5189" spans="2:3" x14ac:dyDescent="0.4">
      <c r="B5189" s="248"/>
      <c r="C5189" s="243"/>
    </row>
    <row r="5190" spans="2:3" x14ac:dyDescent="0.4">
      <c r="B5190" s="248"/>
      <c r="C5190" s="243"/>
    </row>
    <row r="5191" spans="2:3" x14ac:dyDescent="0.4">
      <c r="B5191" s="248"/>
      <c r="C5191" s="243"/>
    </row>
    <row r="5192" spans="2:3" x14ac:dyDescent="0.4">
      <c r="B5192" s="248"/>
      <c r="C5192" s="243"/>
    </row>
    <row r="5193" spans="2:3" x14ac:dyDescent="0.4">
      <c r="B5193" s="248"/>
      <c r="C5193" s="243"/>
    </row>
    <row r="5194" spans="2:3" x14ac:dyDescent="0.4">
      <c r="B5194" s="248"/>
      <c r="C5194" s="243"/>
    </row>
    <row r="5195" spans="2:3" x14ac:dyDescent="0.4">
      <c r="B5195" s="248"/>
      <c r="C5195" s="243"/>
    </row>
    <row r="5196" spans="2:3" x14ac:dyDescent="0.4">
      <c r="B5196" s="248"/>
      <c r="C5196" s="243"/>
    </row>
    <row r="5197" spans="2:3" x14ac:dyDescent="0.4">
      <c r="B5197" s="248"/>
      <c r="C5197" s="243"/>
    </row>
    <row r="5198" spans="2:3" x14ac:dyDescent="0.4">
      <c r="B5198" s="248"/>
      <c r="C5198" s="243"/>
    </row>
    <row r="5199" spans="2:3" x14ac:dyDescent="0.4">
      <c r="B5199" s="248"/>
      <c r="C5199" s="243"/>
    </row>
    <row r="5200" spans="2:3" x14ac:dyDescent="0.4">
      <c r="B5200" s="248"/>
      <c r="C5200" s="243"/>
    </row>
    <row r="5201" spans="2:3" x14ac:dyDescent="0.4">
      <c r="B5201" s="248"/>
      <c r="C5201" s="243"/>
    </row>
    <row r="5202" spans="2:3" x14ac:dyDescent="0.4">
      <c r="B5202" s="248"/>
      <c r="C5202" s="243"/>
    </row>
    <row r="5203" spans="2:3" x14ac:dyDescent="0.4">
      <c r="B5203" s="248"/>
      <c r="C5203" s="243"/>
    </row>
    <row r="5204" spans="2:3" x14ac:dyDescent="0.4">
      <c r="B5204" s="248"/>
      <c r="C5204" s="243"/>
    </row>
    <row r="5205" spans="2:3" x14ac:dyDescent="0.4">
      <c r="B5205" s="248"/>
      <c r="C5205" s="243"/>
    </row>
    <row r="5206" spans="2:3" x14ac:dyDescent="0.4">
      <c r="B5206" s="248"/>
      <c r="C5206" s="243"/>
    </row>
    <row r="5207" spans="2:3" x14ac:dyDescent="0.4">
      <c r="B5207" s="248"/>
      <c r="C5207" s="243"/>
    </row>
    <row r="5208" spans="2:3" x14ac:dyDescent="0.4">
      <c r="B5208" s="248"/>
      <c r="C5208" s="243"/>
    </row>
    <row r="5209" spans="2:3" x14ac:dyDescent="0.4">
      <c r="B5209" s="248"/>
      <c r="C5209" s="243"/>
    </row>
    <row r="5210" spans="2:3" x14ac:dyDescent="0.4">
      <c r="B5210" s="248"/>
      <c r="C5210" s="243"/>
    </row>
    <row r="5211" spans="2:3" x14ac:dyDescent="0.4">
      <c r="B5211" s="248"/>
      <c r="C5211" s="243"/>
    </row>
    <row r="5212" spans="2:3" x14ac:dyDescent="0.4">
      <c r="B5212" s="248"/>
      <c r="C5212" s="243"/>
    </row>
    <row r="5213" spans="2:3" x14ac:dyDescent="0.4">
      <c r="B5213" s="248"/>
      <c r="C5213" s="243"/>
    </row>
    <row r="5214" spans="2:3" x14ac:dyDescent="0.4">
      <c r="B5214" s="248"/>
      <c r="C5214" s="243"/>
    </row>
    <row r="5215" spans="2:3" x14ac:dyDescent="0.4">
      <c r="B5215" s="248"/>
      <c r="C5215" s="243"/>
    </row>
    <row r="5216" spans="2:3" x14ac:dyDescent="0.4">
      <c r="B5216" s="248"/>
      <c r="C5216" s="243"/>
    </row>
    <row r="5217" spans="2:3" x14ac:dyDescent="0.4">
      <c r="B5217" s="248"/>
      <c r="C5217" s="243"/>
    </row>
    <row r="5218" spans="2:3" x14ac:dyDescent="0.4">
      <c r="B5218" s="248"/>
      <c r="C5218" s="243"/>
    </row>
    <row r="5219" spans="2:3" x14ac:dyDescent="0.4">
      <c r="B5219" s="248"/>
      <c r="C5219" s="243"/>
    </row>
    <row r="5220" spans="2:3" x14ac:dyDescent="0.4">
      <c r="B5220" s="248"/>
      <c r="C5220" s="243"/>
    </row>
    <row r="5221" spans="2:3" x14ac:dyDescent="0.4">
      <c r="B5221" s="248"/>
      <c r="C5221" s="243"/>
    </row>
    <row r="5222" spans="2:3" x14ac:dyDescent="0.4">
      <c r="B5222" s="248"/>
      <c r="C5222" s="243"/>
    </row>
    <row r="5223" spans="2:3" x14ac:dyDescent="0.4">
      <c r="B5223" s="248"/>
      <c r="C5223" s="243"/>
    </row>
    <row r="5224" spans="2:3" x14ac:dyDescent="0.4">
      <c r="B5224" s="248"/>
      <c r="C5224" s="243"/>
    </row>
    <row r="5225" spans="2:3" x14ac:dyDescent="0.4">
      <c r="B5225" s="248"/>
      <c r="C5225" s="243"/>
    </row>
    <row r="5226" spans="2:3" x14ac:dyDescent="0.4">
      <c r="B5226" s="248"/>
      <c r="C5226" s="243"/>
    </row>
    <row r="5227" spans="2:3" x14ac:dyDescent="0.4">
      <c r="B5227" s="248"/>
      <c r="C5227" s="243"/>
    </row>
    <row r="5228" spans="2:3" x14ac:dyDescent="0.4">
      <c r="B5228" s="248"/>
      <c r="C5228" s="243"/>
    </row>
    <row r="5229" spans="2:3" x14ac:dyDescent="0.4">
      <c r="B5229" s="248"/>
      <c r="C5229" s="243"/>
    </row>
    <row r="5230" spans="2:3" x14ac:dyDescent="0.4">
      <c r="B5230" s="248"/>
      <c r="C5230" s="243"/>
    </row>
    <row r="5231" spans="2:3" x14ac:dyDescent="0.4">
      <c r="B5231" s="248"/>
      <c r="C5231" s="243"/>
    </row>
    <row r="5232" spans="2:3" x14ac:dyDescent="0.4">
      <c r="B5232" s="248"/>
      <c r="C5232" s="243"/>
    </row>
    <row r="5233" spans="2:3" x14ac:dyDescent="0.4">
      <c r="B5233" s="248"/>
      <c r="C5233" s="243"/>
    </row>
    <row r="5234" spans="2:3" x14ac:dyDescent="0.4">
      <c r="B5234" s="248"/>
      <c r="C5234" s="243"/>
    </row>
    <row r="5235" spans="2:3" x14ac:dyDescent="0.4">
      <c r="B5235" s="248"/>
      <c r="C5235" s="243"/>
    </row>
    <row r="5236" spans="2:3" x14ac:dyDescent="0.4">
      <c r="B5236" s="248"/>
      <c r="C5236" s="243"/>
    </row>
    <row r="5237" spans="2:3" x14ac:dyDescent="0.4">
      <c r="B5237" s="248"/>
      <c r="C5237" s="243"/>
    </row>
    <row r="5238" spans="2:3" x14ac:dyDescent="0.4">
      <c r="B5238" s="248"/>
      <c r="C5238" s="243"/>
    </row>
    <row r="5239" spans="2:3" x14ac:dyDescent="0.4">
      <c r="B5239" s="248"/>
      <c r="C5239" s="243"/>
    </row>
    <row r="5240" spans="2:3" x14ac:dyDescent="0.4">
      <c r="B5240" s="248"/>
      <c r="C5240" s="243"/>
    </row>
    <row r="5241" spans="2:3" x14ac:dyDescent="0.4">
      <c r="B5241" s="248"/>
      <c r="C5241" s="243"/>
    </row>
    <row r="5242" spans="2:3" x14ac:dyDescent="0.4">
      <c r="B5242" s="248"/>
      <c r="C5242" s="243"/>
    </row>
    <row r="5243" spans="2:3" x14ac:dyDescent="0.4">
      <c r="B5243" s="248"/>
      <c r="C5243" s="243"/>
    </row>
    <row r="5244" spans="2:3" x14ac:dyDescent="0.4">
      <c r="B5244" s="248"/>
      <c r="C5244" s="243"/>
    </row>
    <row r="5245" spans="2:3" x14ac:dyDescent="0.4">
      <c r="B5245" s="248"/>
      <c r="C5245" s="243"/>
    </row>
    <row r="5246" spans="2:3" x14ac:dyDescent="0.4">
      <c r="B5246" s="248"/>
      <c r="C5246" s="243"/>
    </row>
    <row r="5247" spans="2:3" x14ac:dyDescent="0.4">
      <c r="B5247" s="248"/>
      <c r="C5247" s="243"/>
    </row>
    <row r="5248" spans="2:3" x14ac:dyDescent="0.4">
      <c r="B5248" s="248"/>
      <c r="C5248" s="243"/>
    </row>
    <row r="5249" spans="2:3" x14ac:dyDescent="0.4">
      <c r="B5249" s="248"/>
      <c r="C5249" s="243"/>
    </row>
    <row r="5250" spans="2:3" x14ac:dyDescent="0.4">
      <c r="B5250" s="248"/>
      <c r="C5250" s="243"/>
    </row>
    <row r="5251" spans="2:3" x14ac:dyDescent="0.4">
      <c r="B5251" s="248"/>
      <c r="C5251" s="243"/>
    </row>
    <row r="5252" spans="2:3" x14ac:dyDescent="0.4">
      <c r="B5252" s="248"/>
      <c r="C5252" s="243"/>
    </row>
    <row r="5253" spans="2:3" x14ac:dyDescent="0.4">
      <c r="B5253" s="248"/>
      <c r="C5253" s="243"/>
    </row>
    <row r="5254" spans="2:3" x14ac:dyDescent="0.4">
      <c r="B5254" s="248"/>
      <c r="C5254" s="243"/>
    </row>
    <row r="5255" spans="2:3" x14ac:dyDescent="0.4">
      <c r="B5255" s="248"/>
      <c r="C5255" s="243"/>
    </row>
    <row r="5256" spans="2:3" x14ac:dyDescent="0.4">
      <c r="B5256" s="248"/>
      <c r="C5256" s="243"/>
    </row>
    <row r="5257" spans="2:3" x14ac:dyDescent="0.4">
      <c r="B5257" s="248"/>
      <c r="C5257" s="243"/>
    </row>
    <row r="5258" spans="2:3" x14ac:dyDescent="0.4">
      <c r="B5258" s="248"/>
      <c r="C5258" s="243"/>
    </row>
    <row r="5259" spans="2:3" x14ac:dyDescent="0.4">
      <c r="B5259" s="248"/>
      <c r="C5259" s="243"/>
    </row>
    <row r="5260" spans="2:3" x14ac:dyDescent="0.4">
      <c r="B5260" s="248"/>
      <c r="C5260" s="243"/>
    </row>
    <row r="5261" spans="2:3" x14ac:dyDescent="0.4">
      <c r="B5261" s="248"/>
      <c r="C5261" s="243"/>
    </row>
    <row r="5262" spans="2:3" x14ac:dyDescent="0.4">
      <c r="B5262" s="248"/>
      <c r="C5262" s="243"/>
    </row>
    <row r="5263" spans="2:3" x14ac:dyDescent="0.4">
      <c r="B5263" s="248"/>
      <c r="C5263" s="243"/>
    </row>
    <row r="5264" spans="2:3" x14ac:dyDescent="0.4">
      <c r="B5264" s="248"/>
      <c r="C5264" s="243"/>
    </row>
    <row r="5265" spans="2:3" x14ac:dyDescent="0.4">
      <c r="B5265" s="248"/>
      <c r="C5265" s="243"/>
    </row>
    <row r="5266" spans="2:3" x14ac:dyDescent="0.4">
      <c r="B5266" s="248"/>
      <c r="C5266" s="243"/>
    </row>
    <row r="5267" spans="2:3" x14ac:dyDescent="0.4">
      <c r="B5267" s="248"/>
      <c r="C5267" s="243"/>
    </row>
    <row r="5268" spans="2:3" x14ac:dyDescent="0.4">
      <c r="B5268" s="248"/>
      <c r="C5268" s="243"/>
    </row>
    <row r="5269" spans="2:3" x14ac:dyDescent="0.4">
      <c r="B5269" s="248"/>
      <c r="C5269" s="243"/>
    </row>
    <row r="5270" spans="2:3" x14ac:dyDescent="0.4">
      <c r="B5270" s="248"/>
      <c r="C5270" s="243"/>
    </row>
    <row r="5271" spans="2:3" x14ac:dyDescent="0.4">
      <c r="B5271" s="248"/>
      <c r="C5271" s="243"/>
    </row>
    <row r="5272" spans="2:3" x14ac:dyDescent="0.4">
      <c r="B5272" s="248"/>
      <c r="C5272" s="243"/>
    </row>
    <row r="5273" spans="2:3" x14ac:dyDescent="0.4">
      <c r="B5273" s="248"/>
      <c r="C5273" s="243"/>
    </row>
    <row r="5274" spans="2:3" x14ac:dyDescent="0.4">
      <c r="B5274" s="248"/>
      <c r="C5274" s="243"/>
    </row>
    <row r="5275" spans="2:3" x14ac:dyDescent="0.4">
      <c r="B5275" s="248"/>
      <c r="C5275" s="243"/>
    </row>
    <row r="5276" spans="2:3" x14ac:dyDescent="0.4">
      <c r="B5276" s="248"/>
      <c r="C5276" s="243"/>
    </row>
    <row r="5277" spans="2:3" x14ac:dyDescent="0.4">
      <c r="B5277" s="248"/>
      <c r="C5277" s="243"/>
    </row>
    <row r="5278" spans="2:3" x14ac:dyDescent="0.4">
      <c r="B5278" s="248"/>
      <c r="C5278" s="243"/>
    </row>
    <row r="5279" spans="2:3" x14ac:dyDescent="0.4">
      <c r="B5279" s="248"/>
      <c r="C5279" s="243"/>
    </row>
    <row r="5280" spans="2:3" x14ac:dyDescent="0.4">
      <c r="B5280" s="248"/>
      <c r="C5280" s="243"/>
    </row>
    <row r="5281" spans="2:3" x14ac:dyDescent="0.4">
      <c r="B5281" s="248"/>
      <c r="C5281" s="243"/>
    </row>
    <row r="5282" spans="2:3" x14ac:dyDescent="0.4">
      <c r="B5282" s="248"/>
      <c r="C5282" s="243"/>
    </row>
    <row r="5283" spans="2:3" x14ac:dyDescent="0.4">
      <c r="B5283" s="248"/>
      <c r="C5283" s="243"/>
    </row>
    <row r="5284" spans="2:3" x14ac:dyDescent="0.4">
      <c r="B5284" s="248"/>
      <c r="C5284" s="243"/>
    </row>
    <row r="5285" spans="2:3" x14ac:dyDescent="0.4">
      <c r="B5285" s="248"/>
      <c r="C5285" s="243"/>
    </row>
    <row r="5286" spans="2:3" x14ac:dyDescent="0.4">
      <c r="B5286" s="248"/>
      <c r="C5286" s="243"/>
    </row>
    <row r="5287" spans="2:3" x14ac:dyDescent="0.4">
      <c r="B5287" s="248"/>
      <c r="C5287" s="243"/>
    </row>
    <row r="5288" spans="2:3" x14ac:dyDescent="0.4">
      <c r="B5288" s="248"/>
      <c r="C5288" s="243"/>
    </row>
    <row r="5289" spans="2:3" x14ac:dyDescent="0.4">
      <c r="B5289" s="248"/>
      <c r="C5289" s="243"/>
    </row>
    <row r="5290" spans="2:3" x14ac:dyDescent="0.4">
      <c r="B5290" s="248"/>
      <c r="C5290" s="243"/>
    </row>
    <row r="5291" spans="2:3" x14ac:dyDescent="0.4">
      <c r="B5291" s="248"/>
      <c r="C5291" s="243"/>
    </row>
    <row r="5292" spans="2:3" x14ac:dyDescent="0.4">
      <c r="B5292" s="248"/>
      <c r="C5292" s="243"/>
    </row>
    <row r="5293" spans="2:3" x14ac:dyDescent="0.4">
      <c r="B5293" s="248"/>
      <c r="C5293" s="243"/>
    </row>
    <row r="5294" spans="2:3" x14ac:dyDescent="0.4">
      <c r="B5294" s="248"/>
      <c r="C5294" s="243"/>
    </row>
    <row r="5295" spans="2:3" x14ac:dyDescent="0.4">
      <c r="B5295" s="248"/>
      <c r="C5295" s="243"/>
    </row>
    <row r="5296" spans="2:3" x14ac:dyDescent="0.4">
      <c r="B5296" s="248"/>
      <c r="C5296" s="243"/>
    </row>
    <row r="5297" spans="2:3" x14ac:dyDescent="0.4">
      <c r="B5297" s="248"/>
      <c r="C5297" s="243"/>
    </row>
    <row r="5298" spans="2:3" x14ac:dyDescent="0.4">
      <c r="B5298" s="248"/>
      <c r="C5298" s="243"/>
    </row>
    <row r="5299" spans="2:3" x14ac:dyDescent="0.4">
      <c r="B5299" s="248"/>
      <c r="C5299" s="243"/>
    </row>
    <row r="5300" spans="2:3" x14ac:dyDescent="0.4">
      <c r="B5300" s="248"/>
      <c r="C5300" s="243"/>
    </row>
    <row r="5301" spans="2:3" x14ac:dyDescent="0.4">
      <c r="B5301" s="248"/>
      <c r="C5301" s="243"/>
    </row>
    <row r="5302" spans="2:3" x14ac:dyDescent="0.4">
      <c r="B5302" s="248"/>
      <c r="C5302" s="243"/>
    </row>
    <row r="5303" spans="2:3" x14ac:dyDescent="0.4">
      <c r="B5303" s="248"/>
      <c r="C5303" s="243"/>
    </row>
    <row r="5304" spans="2:3" x14ac:dyDescent="0.4">
      <c r="B5304" s="248"/>
      <c r="C5304" s="243"/>
    </row>
    <row r="5305" spans="2:3" x14ac:dyDescent="0.4">
      <c r="B5305" s="248"/>
      <c r="C5305" s="243"/>
    </row>
    <row r="5306" spans="2:3" x14ac:dyDescent="0.4">
      <c r="B5306" s="248"/>
      <c r="C5306" s="243"/>
    </row>
    <row r="5307" spans="2:3" x14ac:dyDescent="0.4">
      <c r="B5307" s="248"/>
      <c r="C5307" s="243"/>
    </row>
    <row r="5308" spans="2:3" x14ac:dyDescent="0.4">
      <c r="B5308" s="248"/>
      <c r="C5308" s="243"/>
    </row>
    <row r="5309" spans="2:3" x14ac:dyDescent="0.4">
      <c r="B5309" s="248"/>
      <c r="C5309" s="243"/>
    </row>
    <row r="5310" spans="2:3" x14ac:dyDescent="0.4">
      <c r="B5310" s="248"/>
      <c r="C5310" s="243"/>
    </row>
    <row r="5311" spans="2:3" x14ac:dyDescent="0.4">
      <c r="B5311" s="248"/>
      <c r="C5311" s="243"/>
    </row>
    <row r="5312" spans="2:3" x14ac:dyDescent="0.4">
      <c r="B5312" s="248"/>
      <c r="C5312" s="243"/>
    </row>
    <row r="5313" spans="2:3" x14ac:dyDescent="0.4">
      <c r="B5313" s="248"/>
      <c r="C5313" s="243"/>
    </row>
    <row r="5314" spans="2:3" x14ac:dyDescent="0.4">
      <c r="B5314" s="248"/>
      <c r="C5314" s="243"/>
    </row>
    <row r="5315" spans="2:3" x14ac:dyDescent="0.4">
      <c r="B5315" s="248"/>
      <c r="C5315" s="243"/>
    </row>
    <row r="5316" spans="2:3" x14ac:dyDescent="0.4">
      <c r="B5316" s="248"/>
      <c r="C5316" s="243"/>
    </row>
    <row r="5317" spans="2:3" x14ac:dyDescent="0.4">
      <c r="B5317" s="248"/>
      <c r="C5317" s="243"/>
    </row>
    <row r="5318" spans="2:3" x14ac:dyDescent="0.4">
      <c r="B5318" s="248"/>
      <c r="C5318" s="243"/>
    </row>
    <row r="5319" spans="2:3" x14ac:dyDescent="0.4">
      <c r="B5319" s="248"/>
      <c r="C5319" s="243"/>
    </row>
    <row r="5320" spans="2:3" x14ac:dyDescent="0.4">
      <c r="B5320" s="248"/>
      <c r="C5320" s="243"/>
    </row>
    <row r="5321" spans="2:3" x14ac:dyDescent="0.4">
      <c r="B5321" s="248"/>
      <c r="C5321" s="243"/>
    </row>
    <row r="5322" spans="2:3" x14ac:dyDescent="0.4">
      <c r="B5322" s="248"/>
      <c r="C5322" s="243"/>
    </row>
    <row r="5323" spans="2:3" x14ac:dyDescent="0.4">
      <c r="B5323" s="248"/>
      <c r="C5323" s="243"/>
    </row>
    <row r="5324" spans="2:3" x14ac:dyDescent="0.4">
      <c r="B5324" s="248"/>
      <c r="C5324" s="243"/>
    </row>
    <row r="5325" spans="2:3" x14ac:dyDescent="0.4">
      <c r="B5325" s="248"/>
      <c r="C5325" s="243"/>
    </row>
    <row r="5326" spans="2:3" x14ac:dyDescent="0.4">
      <c r="B5326" s="248"/>
      <c r="C5326" s="243"/>
    </row>
    <row r="5327" spans="2:3" x14ac:dyDescent="0.4">
      <c r="B5327" s="248"/>
      <c r="C5327" s="243"/>
    </row>
    <row r="5328" spans="2:3" x14ac:dyDescent="0.4">
      <c r="B5328" s="248"/>
      <c r="C5328" s="243"/>
    </row>
    <row r="5329" spans="2:3" x14ac:dyDescent="0.4">
      <c r="B5329" s="248"/>
      <c r="C5329" s="243"/>
    </row>
    <row r="5330" spans="2:3" x14ac:dyDescent="0.4">
      <c r="B5330" s="248"/>
      <c r="C5330" s="243"/>
    </row>
    <row r="5331" spans="2:3" x14ac:dyDescent="0.4">
      <c r="B5331" s="248"/>
      <c r="C5331" s="243"/>
    </row>
    <row r="5332" spans="2:3" x14ac:dyDescent="0.4">
      <c r="B5332" s="248"/>
      <c r="C5332" s="243"/>
    </row>
    <row r="5333" spans="2:3" x14ac:dyDescent="0.4">
      <c r="B5333" s="248"/>
      <c r="C5333" s="243"/>
    </row>
    <row r="5334" spans="2:3" x14ac:dyDescent="0.4">
      <c r="B5334" s="248"/>
      <c r="C5334" s="243"/>
    </row>
    <row r="5335" spans="2:3" x14ac:dyDescent="0.4">
      <c r="B5335" s="248"/>
      <c r="C5335" s="243"/>
    </row>
    <row r="5336" spans="2:3" x14ac:dyDescent="0.4">
      <c r="B5336" s="248"/>
      <c r="C5336" s="243"/>
    </row>
    <row r="5337" spans="2:3" x14ac:dyDescent="0.4">
      <c r="B5337" s="248"/>
      <c r="C5337" s="243"/>
    </row>
    <row r="5338" spans="2:3" x14ac:dyDescent="0.4">
      <c r="B5338" s="248"/>
      <c r="C5338" s="243"/>
    </row>
    <row r="5339" spans="2:3" x14ac:dyDescent="0.4">
      <c r="B5339" s="248"/>
      <c r="C5339" s="243"/>
    </row>
    <row r="5340" spans="2:3" x14ac:dyDescent="0.4">
      <c r="B5340" s="248"/>
      <c r="C5340" s="243"/>
    </row>
    <row r="5341" spans="2:3" x14ac:dyDescent="0.4">
      <c r="B5341" s="248"/>
      <c r="C5341" s="243"/>
    </row>
    <row r="5342" spans="2:3" x14ac:dyDescent="0.4">
      <c r="B5342" s="248"/>
      <c r="C5342" s="243"/>
    </row>
    <row r="5343" spans="2:3" x14ac:dyDescent="0.4">
      <c r="B5343" s="248"/>
      <c r="C5343" s="243"/>
    </row>
    <row r="5344" spans="2:3" x14ac:dyDescent="0.4">
      <c r="B5344" s="248"/>
      <c r="C5344" s="243"/>
    </row>
    <row r="5345" spans="2:3" x14ac:dyDescent="0.4">
      <c r="B5345" s="248"/>
      <c r="C5345" s="243"/>
    </row>
    <row r="5346" spans="2:3" x14ac:dyDescent="0.4">
      <c r="B5346" s="248"/>
      <c r="C5346" s="243"/>
    </row>
    <row r="5347" spans="2:3" x14ac:dyDescent="0.4">
      <c r="B5347" s="248"/>
      <c r="C5347" s="243"/>
    </row>
    <row r="5348" spans="2:3" x14ac:dyDescent="0.4">
      <c r="B5348" s="248"/>
      <c r="C5348" s="243"/>
    </row>
    <row r="5349" spans="2:3" x14ac:dyDescent="0.4">
      <c r="B5349" s="248"/>
      <c r="C5349" s="243"/>
    </row>
    <row r="5350" spans="2:3" x14ac:dyDescent="0.4">
      <c r="B5350" s="248"/>
      <c r="C5350" s="243"/>
    </row>
    <row r="5351" spans="2:3" x14ac:dyDescent="0.4">
      <c r="B5351" s="248"/>
      <c r="C5351" s="243"/>
    </row>
    <row r="5352" spans="2:3" x14ac:dyDescent="0.4">
      <c r="B5352" s="248"/>
      <c r="C5352" s="243"/>
    </row>
    <row r="5353" spans="2:3" x14ac:dyDescent="0.4">
      <c r="B5353" s="248"/>
      <c r="C5353" s="243"/>
    </row>
    <row r="5354" spans="2:3" x14ac:dyDescent="0.4">
      <c r="B5354" s="248"/>
      <c r="C5354" s="243"/>
    </row>
    <row r="5355" spans="2:3" x14ac:dyDescent="0.4">
      <c r="B5355" s="248"/>
      <c r="C5355" s="243"/>
    </row>
    <row r="5356" spans="2:3" x14ac:dyDescent="0.4">
      <c r="B5356" s="248"/>
      <c r="C5356" s="243"/>
    </row>
    <row r="5357" spans="2:3" x14ac:dyDescent="0.4">
      <c r="B5357" s="248"/>
      <c r="C5357" s="243"/>
    </row>
    <row r="5358" spans="2:3" x14ac:dyDescent="0.4">
      <c r="B5358" s="248"/>
      <c r="C5358" s="243"/>
    </row>
    <row r="5359" spans="2:3" x14ac:dyDescent="0.4">
      <c r="B5359" s="248"/>
      <c r="C5359" s="243"/>
    </row>
    <row r="5360" spans="2:3" x14ac:dyDescent="0.4">
      <c r="B5360" s="248"/>
      <c r="C5360" s="243"/>
    </row>
    <row r="5361" spans="2:3" x14ac:dyDescent="0.4">
      <c r="B5361" s="248"/>
      <c r="C5361" s="243"/>
    </row>
    <row r="5362" spans="2:3" x14ac:dyDescent="0.4">
      <c r="B5362" s="248"/>
      <c r="C5362" s="243"/>
    </row>
    <row r="5363" spans="2:3" x14ac:dyDescent="0.4">
      <c r="B5363" s="248"/>
      <c r="C5363" s="243"/>
    </row>
    <row r="5364" spans="2:3" x14ac:dyDescent="0.4">
      <c r="B5364" s="248"/>
      <c r="C5364" s="243"/>
    </row>
    <row r="5365" spans="2:3" x14ac:dyDescent="0.4">
      <c r="B5365" s="248"/>
      <c r="C5365" s="243"/>
    </row>
    <row r="5366" spans="2:3" x14ac:dyDescent="0.4">
      <c r="B5366" s="248"/>
      <c r="C5366" s="243"/>
    </row>
    <row r="5367" spans="2:3" x14ac:dyDescent="0.4">
      <c r="B5367" s="248"/>
      <c r="C5367" s="243"/>
    </row>
    <row r="5368" spans="2:3" x14ac:dyDescent="0.4">
      <c r="B5368" s="248"/>
      <c r="C5368" s="243"/>
    </row>
    <row r="5369" spans="2:3" x14ac:dyDescent="0.4">
      <c r="B5369" s="248"/>
      <c r="C5369" s="243"/>
    </row>
    <row r="5370" spans="2:3" x14ac:dyDescent="0.4">
      <c r="B5370" s="248"/>
      <c r="C5370" s="243"/>
    </row>
    <row r="5371" spans="2:3" x14ac:dyDescent="0.4">
      <c r="B5371" s="248"/>
      <c r="C5371" s="243"/>
    </row>
    <row r="5372" spans="2:3" x14ac:dyDescent="0.4">
      <c r="B5372" s="248"/>
      <c r="C5372" s="243"/>
    </row>
    <row r="5373" spans="2:3" x14ac:dyDescent="0.4">
      <c r="B5373" s="248"/>
      <c r="C5373" s="243"/>
    </row>
    <row r="5374" spans="2:3" x14ac:dyDescent="0.4">
      <c r="B5374" s="248"/>
      <c r="C5374" s="243"/>
    </row>
    <row r="5375" spans="2:3" x14ac:dyDescent="0.4">
      <c r="B5375" s="248"/>
      <c r="C5375" s="243"/>
    </row>
    <row r="5376" spans="2:3" x14ac:dyDescent="0.4">
      <c r="B5376" s="248"/>
      <c r="C5376" s="243"/>
    </row>
    <row r="5377" spans="2:3" x14ac:dyDescent="0.4">
      <c r="B5377" s="248"/>
      <c r="C5377" s="243"/>
    </row>
    <row r="5378" spans="2:3" x14ac:dyDescent="0.4">
      <c r="B5378" s="248"/>
      <c r="C5378" s="243"/>
    </row>
    <row r="5379" spans="2:3" x14ac:dyDescent="0.4">
      <c r="B5379" s="248"/>
      <c r="C5379" s="243"/>
    </row>
    <row r="5380" spans="2:3" x14ac:dyDescent="0.4">
      <c r="B5380" s="248"/>
      <c r="C5380" s="243"/>
    </row>
    <row r="5381" spans="2:3" x14ac:dyDescent="0.4">
      <c r="B5381" s="248"/>
      <c r="C5381" s="243"/>
    </row>
    <row r="5382" spans="2:3" x14ac:dyDescent="0.4">
      <c r="B5382" s="248"/>
      <c r="C5382" s="243"/>
    </row>
    <row r="5383" spans="2:3" x14ac:dyDescent="0.4">
      <c r="B5383" s="248"/>
      <c r="C5383" s="243"/>
    </row>
    <row r="5384" spans="2:3" x14ac:dyDescent="0.4">
      <c r="B5384" s="248"/>
      <c r="C5384" s="243"/>
    </row>
    <row r="5385" spans="2:3" x14ac:dyDescent="0.4">
      <c r="B5385" s="248"/>
      <c r="C5385" s="243"/>
    </row>
    <row r="5386" spans="2:3" x14ac:dyDescent="0.4">
      <c r="B5386" s="248"/>
      <c r="C5386" s="243"/>
    </row>
    <row r="5387" spans="2:3" x14ac:dyDescent="0.4">
      <c r="B5387" s="248"/>
      <c r="C5387" s="243"/>
    </row>
    <row r="5388" spans="2:3" x14ac:dyDescent="0.4">
      <c r="B5388" s="248"/>
      <c r="C5388" s="243"/>
    </row>
    <row r="5389" spans="2:3" x14ac:dyDescent="0.4">
      <c r="B5389" s="248"/>
      <c r="C5389" s="243"/>
    </row>
    <row r="5390" spans="2:3" x14ac:dyDescent="0.4">
      <c r="B5390" s="248"/>
      <c r="C5390" s="243"/>
    </row>
    <row r="5391" spans="2:3" x14ac:dyDescent="0.4">
      <c r="B5391" s="248"/>
      <c r="C5391" s="243"/>
    </row>
    <row r="5392" spans="2:3" x14ac:dyDescent="0.4">
      <c r="B5392" s="248"/>
      <c r="C5392" s="243"/>
    </row>
    <row r="5393" spans="2:3" x14ac:dyDescent="0.4">
      <c r="B5393" s="248"/>
      <c r="C5393" s="243"/>
    </row>
    <row r="5394" spans="2:3" x14ac:dyDescent="0.4">
      <c r="B5394" s="248"/>
      <c r="C5394" s="243"/>
    </row>
    <row r="5395" spans="2:3" x14ac:dyDescent="0.4">
      <c r="B5395" s="248"/>
      <c r="C5395" s="243"/>
    </row>
    <row r="5396" spans="2:3" x14ac:dyDescent="0.4">
      <c r="B5396" s="248"/>
      <c r="C5396" s="243"/>
    </row>
    <row r="5397" spans="2:3" x14ac:dyDescent="0.4">
      <c r="B5397" s="248"/>
      <c r="C5397" s="243"/>
    </row>
    <row r="5398" spans="2:3" x14ac:dyDescent="0.4">
      <c r="B5398" s="248"/>
      <c r="C5398" s="243"/>
    </row>
    <row r="5399" spans="2:3" x14ac:dyDescent="0.4">
      <c r="B5399" s="248"/>
      <c r="C5399" s="243"/>
    </row>
    <row r="5400" spans="2:3" x14ac:dyDescent="0.4">
      <c r="B5400" s="248"/>
      <c r="C5400" s="243"/>
    </row>
    <row r="5401" spans="2:3" x14ac:dyDescent="0.4">
      <c r="B5401" s="248"/>
      <c r="C5401" s="243"/>
    </row>
    <row r="5402" spans="2:3" x14ac:dyDescent="0.4">
      <c r="B5402" s="248"/>
      <c r="C5402" s="243"/>
    </row>
    <row r="5403" spans="2:3" x14ac:dyDescent="0.4">
      <c r="B5403" s="248"/>
      <c r="C5403" s="243"/>
    </row>
    <row r="5404" spans="2:3" x14ac:dyDescent="0.4">
      <c r="B5404" s="248"/>
      <c r="C5404" s="243"/>
    </row>
    <row r="5405" spans="2:3" x14ac:dyDescent="0.4">
      <c r="B5405" s="248"/>
      <c r="C5405" s="243"/>
    </row>
    <row r="5406" spans="2:3" x14ac:dyDescent="0.4">
      <c r="B5406" s="248"/>
      <c r="C5406" s="243"/>
    </row>
    <row r="5407" spans="2:3" x14ac:dyDescent="0.4">
      <c r="B5407" s="248"/>
      <c r="C5407" s="243"/>
    </row>
    <row r="5408" spans="2:3" x14ac:dyDescent="0.4">
      <c r="B5408" s="248"/>
      <c r="C5408" s="243"/>
    </row>
    <row r="5409" spans="2:3" x14ac:dyDescent="0.4">
      <c r="B5409" s="248"/>
      <c r="C5409" s="243"/>
    </row>
    <row r="5410" spans="2:3" x14ac:dyDescent="0.4">
      <c r="B5410" s="248"/>
      <c r="C5410" s="243"/>
    </row>
    <row r="5411" spans="2:3" x14ac:dyDescent="0.4">
      <c r="B5411" s="248"/>
      <c r="C5411" s="243"/>
    </row>
    <row r="5412" spans="2:3" x14ac:dyDescent="0.4">
      <c r="B5412" s="248"/>
      <c r="C5412" s="243"/>
    </row>
    <row r="5413" spans="2:3" x14ac:dyDescent="0.4">
      <c r="B5413" s="248"/>
      <c r="C5413" s="243"/>
    </row>
    <row r="5414" spans="2:3" x14ac:dyDescent="0.4">
      <c r="B5414" s="248"/>
      <c r="C5414" s="243"/>
    </row>
    <row r="5415" spans="2:3" x14ac:dyDescent="0.4">
      <c r="B5415" s="248"/>
      <c r="C5415" s="243"/>
    </row>
    <row r="5416" spans="2:3" x14ac:dyDescent="0.4">
      <c r="B5416" s="248"/>
      <c r="C5416" s="243"/>
    </row>
    <row r="5417" spans="2:3" x14ac:dyDescent="0.4">
      <c r="B5417" s="248"/>
      <c r="C5417" s="243"/>
    </row>
    <row r="5418" spans="2:3" x14ac:dyDescent="0.4">
      <c r="B5418" s="248"/>
      <c r="C5418" s="243"/>
    </row>
    <row r="5419" spans="2:3" x14ac:dyDescent="0.4">
      <c r="B5419" s="248"/>
      <c r="C5419" s="243"/>
    </row>
    <row r="5420" spans="2:3" x14ac:dyDescent="0.4">
      <c r="B5420" s="248"/>
      <c r="C5420" s="243"/>
    </row>
    <row r="5421" spans="2:3" x14ac:dyDescent="0.4">
      <c r="B5421" s="248"/>
      <c r="C5421" s="243"/>
    </row>
    <row r="5422" spans="2:3" x14ac:dyDescent="0.4">
      <c r="B5422" s="248"/>
      <c r="C5422" s="243"/>
    </row>
    <row r="5423" spans="2:3" x14ac:dyDescent="0.4">
      <c r="B5423" s="248"/>
      <c r="C5423" s="243"/>
    </row>
    <row r="5424" spans="2:3" x14ac:dyDescent="0.4">
      <c r="B5424" s="248"/>
      <c r="C5424" s="243"/>
    </row>
    <row r="5425" spans="2:3" x14ac:dyDescent="0.4">
      <c r="B5425" s="248"/>
      <c r="C5425" s="243"/>
    </row>
    <row r="5426" spans="2:3" x14ac:dyDescent="0.4">
      <c r="B5426" s="248"/>
      <c r="C5426" s="243"/>
    </row>
    <row r="5427" spans="2:3" x14ac:dyDescent="0.4">
      <c r="B5427" s="248"/>
      <c r="C5427" s="243"/>
    </row>
    <row r="5428" spans="2:3" x14ac:dyDescent="0.4">
      <c r="B5428" s="248"/>
      <c r="C5428" s="243"/>
    </row>
    <row r="5429" spans="2:3" x14ac:dyDescent="0.4">
      <c r="B5429" s="248"/>
      <c r="C5429" s="243"/>
    </row>
    <row r="5430" spans="2:3" x14ac:dyDescent="0.4">
      <c r="B5430" s="248"/>
      <c r="C5430" s="243"/>
    </row>
    <row r="5431" spans="2:3" x14ac:dyDescent="0.4">
      <c r="B5431" s="248"/>
      <c r="C5431" s="243"/>
    </row>
    <row r="5432" spans="2:3" x14ac:dyDescent="0.4">
      <c r="B5432" s="248"/>
      <c r="C5432" s="243"/>
    </row>
    <row r="5433" spans="2:3" x14ac:dyDescent="0.4">
      <c r="B5433" s="248"/>
      <c r="C5433" s="243"/>
    </row>
    <row r="5434" spans="2:3" x14ac:dyDescent="0.4">
      <c r="B5434" s="248"/>
      <c r="C5434" s="243"/>
    </row>
    <row r="5435" spans="2:3" x14ac:dyDescent="0.4">
      <c r="B5435" s="248"/>
      <c r="C5435" s="243"/>
    </row>
    <row r="5436" spans="2:3" x14ac:dyDescent="0.4">
      <c r="B5436" s="248"/>
      <c r="C5436" s="243"/>
    </row>
    <row r="5437" spans="2:3" x14ac:dyDescent="0.4">
      <c r="B5437" s="248"/>
      <c r="C5437" s="243"/>
    </row>
    <row r="5438" spans="2:3" x14ac:dyDescent="0.4">
      <c r="B5438" s="248"/>
      <c r="C5438" s="243"/>
    </row>
    <row r="5439" spans="2:3" x14ac:dyDescent="0.4">
      <c r="B5439" s="248"/>
      <c r="C5439" s="243"/>
    </row>
    <row r="5440" spans="2:3" x14ac:dyDescent="0.4">
      <c r="B5440" s="248"/>
      <c r="C5440" s="243"/>
    </row>
    <row r="5441" spans="2:3" x14ac:dyDescent="0.4">
      <c r="B5441" s="248"/>
      <c r="C5441" s="243"/>
    </row>
    <row r="5442" spans="2:3" x14ac:dyDescent="0.4">
      <c r="B5442" s="248"/>
      <c r="C5442" s="243"/>
    </row>
    <row r="5443" spans="2:3" x14ac:dyDescent="0.4">
      <c r="B5443" s="248"/>
      <c r="C5443" s="243"/>
    </row>
    <row r="5444" spans="2:3" x14ac:dyDescent="0.4">
      <c r="B5444" s="248"/>
      <c r="C5444" s="243"/>
    </row>
    <row r="5445" spans="2:3" x14ac:dyDescent="0.4">
      <c r="B5445" s="248"/>
      <c r="C5445" s="243"/>
    </row>
    <row r="5446" spans="2:3" x14ac:dyDescent="0.4">
      <c r="B5446" s="248"/>
      <c r="C5446" s="243"/>
    </row>
    <row r="5447" spans="2:3" x14ac:dyDescent="0.4">
      <c r="B5447" s="248"/>
      <c r="C5447" s="243"/>
    </row>
    <row r="5448" spans="2:3" x14ac:dyDescent="0.4">
      <c r="B5448" s="248"/>
      <c r="C5448" s="243"/>
    </row>
    <row r="5449" spans="2:3" x14ac:dyDescent="0.4">
      <c r="B5449" s="248"/>
      <c r="C5449" s="243"/>
    </row>
    <row r="5450" spans="2:3" x14ac:dyDescent="0.4">
      <c r="B5450" s="248"/>
      <c r="C5450" s="243"/>
    </row>
    <row r="5451" spans="2:3" x14ac:dyDescent="0.4">
      <c r="B5451" s="248"/>
      <c r="C5451" s="243"/>
    </row>
    <row r="5452" spans="2:3" x14ac:dyDescent="0.4">
      <c r="B5452" s="248"/>
      <c r="C5452" s="243"/>
    </row>
    <row r="5453" spans="2:3" x14ac:dyDescent="0.4">
      <c r="B5453" s="248"/>
      <c r="C5453" s="243"/>
    </row>
    <row r="5454" spans="2:3" x14ac:dyDescent="0.4">
      <c r="B5454" s="248"/>
      <c r="C5454" s="243"/>
    </row>
    <row r="5455" spans="2:3" x14ac:dyDescent="0.4">
      <c r="B5455" s="248"/>
      <c r="C5455" s="243"/>
    </row>
    <row r="5456" spans="2:3" x14ac:dyDescent="0.4">
      <c r="B5456" s="248"/>
      <c r="C5456" s="243"/>
    </row>
    <row r="5457" spans="2:3" x14ac:dyDescent="0.4">
      <c r="B5457" s="248"/>
      <c r="C5457" s="243"/>
    </row>
    <row r="5458" spans="2:3" x14ac:dyDescent="0.4">
      <c r="B5458" s="248"/>
      <c r="C5458" s="243"/>
    </row>
    <row r="5459" spans="2:3" x14ac:dyDescent="0.4">
      <c r="B5459" s="248"/>
      <c r="C5459" s="243"/>
    </row>
    <row r="5460" spans="2:3" x14ac:dyDescent="0.4">
      <c r="B5460" s="248"/>
      <c r="C5460" s="243"/>
    </row>
    <row r="5461" spans="2:3" x14ac:dyDescent="0.4">
      <c r="B5461" s="248"/>
      <c r="C5461" s="243"/>
    </row>
    <row r="5462" spans="2:3" x14ac:dyDescent="0.4">
      <c r="B5462" s="248"/>
      <c r="C5462" s="243"/>
    </row>
    <row r="5463" spans="2:3" x14ac:dyDescent="0.4">
      <c r="B5463" s="248"/>
      <c r="C5463" s="243"/>
    </row>
    <row r="5464" spans="2:3" x14ac:dyDescent="0.4">
      <c r="B5464" s="248"/>
      <c r="C5464" s="243"/>
    </row>
    <row r="5465" spans="2:3" x14ac:dyDescent="0.4">
      <c r="B5465" s="248"/>
      <c r="C5465" s="243"/>
    </row>
    <row r="5466" spans="2:3" x14ac:dyDescent="0.4">
      <c r="B5466" s="248"/>
      <c r="C5466" s="243"/>
    </row>
    <row r="5467" spans="2:3" x14ac:dyDescent="0.4">
      <c r="B5467" s="248"/>
      <c r="C5467" s="243"/>
    </row>
    <row r="5468" spans="2:3" x14ac:dyDescent="0.4">
      <c r="B5468" s="248"/>
      <c r="C5468" s="243"/>
    </row>
    <row r="5469" spans="2:3" x14ac:dyDescent="0.4">
      <c r="B5469" s="248"/>
      <c r="C5469" s="243"/>
    </row>
    <row r="5470" spans="2:3" x14ac:dyDescent="0.4">
      <c r="B5470" s="248"/>
      <c r="C5470" s="243"/>
    </row>
    <row r="5471" spans="2:3" x14ac:dyDescent="0.4">
      <c r="B5471" s="248"/>
      <c r="C5471" s="243"/>
    </row>
    <row r="5472" spans="2:3" x14ac:dyDescent="0.4">
      <c r="B5472" s="248"/>
      <c r="C5472" s="243"/>
    </row>
    <row r="5473" spans="2:3" x14ac:dyDescent="0.4">
      <c r="B5473" s="248"/>
      <c r="C5473" s="243"/>
    </row>
    <row r="5474" spans="2:3" x14ac:dyDescent="0.4">
      <c r="B5474" s="248"/>
      <c r="C5474" s="243"/>
    </row>
    <row r="5475" spans="2:3" x14ac:dyDescent="0.4">
      <c r="B5475" s="248"/>
      <c r="C5475" s="243"/>
    </row>
    <row r="5476" spans="2:3" x14ac:dyDescent="0.4">
      <c r="B5476" s="248"/>
      <c r="C5476" s="243"/>
    </row>
    <row r="5477" spans="2:3" x14ac:dyDescent="0.4">
      <c r="B5477" s="248"/>
      <c r="C5477" s="243"/>
    </row>
    <row r="5478" spans="2:3" x14ac:dyDescent="0.4">
      <c r="B5478" s="248"/>
      <c r="C5478" s="243"/>
    </row>
    <row r="5479" spans="2:3" x14ac:dyDescent="0.4">
      <c r="B5479" s="248"/>
      <c r="C5479" s="243"/>
    </row>
    <row r="5480" spans="2:3" x14ac:dyDescent="0.4">
      <c r="B5480" s="248"/>
      <c r="C5480" s="243"/>
    </row>
    <row r="5481" spans="2:3" x14ac:dyDescent="0.4">
      <c r="B5481" s="248"/>
      <c r="C5481" s="243"/>
    </row>
    <row r="5482" spans="2:3" x14ac:dyDescent="0.4">
      <c r="B5482" s="248"/>
      <c r="C5482" s="243"/>
    </row>
    <row r="5483" spans="2:3" x14ac:dyDescent="0.4">
      <c r="B5483" s="248"/>
      <c r="C5483" s="243"/>
    </row>
    <row r="5484" spans="2:3" x14ac:dyDescent="0.4">
      <c r="B5484" s="248"/>
      <c r="C5484" s="243"/>
    </row>
    <row r="5485" spans="2:3" x14ac:dyDescent="0.4">
      <c r="B5485" s="248"/>
      <c r="C5485" s="243"/>
    </row>
    <row r="5486" spans="2:3" x14ac:dyDescent="0.4">
      <c r="B5486" s="248"/>
      <c r="C5486" s="243"/>
    </row>
    <row r="5487" spans="2:3" x14ac:dyDescent="0.4">
      <c r="B5487" s="248"/>
      <c r="C5487" s="243"/>
    </row>
    <row r="5488" spans="2:3" x14ac:dyDescent="0.4">
      <c r="B5488" s="248"/>
      <c r="C5488" s="243"/>
    </row>
    <row r="5489" spans="2:3" x14ac:dyDescent="0.4">
      <c r="B5489" s="248"/>
      <c r="C5489" s="243"/>
    </row>
    <row r="5490" spans="2:3" x14ac:dyDescent="0.4">
      <c r="B5490" s="248"/>
      <c r="C5490" s="243"/>
    </row>
    <row r="5491" spans="2:3" x14ac:dyDescent="0.4">
      <c r="B5491" s="248"/>
      <c r="C5491" s="243"/>
    </row>
    <row r="5492" spans="2:3" x14ac:dyDescent="0.4">
      <c r="B5492" s="248"/>
      <c r="C5492" s="243"/>
    </row>
    <row r="5493" spans="2:3" x14ac:dyDescent="0.4">
      <c r="B5493" s="248"/>
      <c r="C5493" s="243"/>
    </row>
    <row r="5494" spans="2:3" x14ac:dyDescent="0.4">
      <c r="B5494" s="248"/>
      <c r="C5494" s="243"/>
    </row>
    <row r="5495" spans="2:3" x14ac:dyDescent="0.4">
      <c r="B5495" s="248"/>
      <c r="C5495" s="243"/>
    </row>
    <row r="5496" spans="2:3" x14ac:dyDescent="0.4">
      <c r="B5496" s="248"/>
      <c r="C5496" s="243"/>
    </row>
    <row r="5497" spans="2:3" x14ac:dyDescent="0.4">
      <c r="B5497" s="248"/>
      <c r="C5497" s="243"/>
    </row>
    <row r="5498" spans="2:3" x14ac:dyDescent="0.4">
      <c r="B5498" s="248"/>
      <c r="C5498" s="243"/>
    </row>
    <row r="5499" spans="2:3" x14ac:dyDescent="0.4">
      <c r="B5499" s="248"/>
      <c r="C5499" s="243"/>
    </row>
    <row r="5500" spans="2:3" x14ac:dyDescent="0.4">
      <c r="B5500" s="248"/>
      <c r="C5500" s="243"/>
    </row>
    <row r="5501" spans="2:3" x14ac:dyDescent="0.4">
      <c r="B5501" s="248"/>
      <c r="C5501" s="243"/>
    </row>
    <row r="5502" spans="2:3" x14ac:dyDescent="0.4">
      <c r="B5502" s="248"/>
      <c r="C5502" s="243"/>
    </row>
    <row r="5503" spans="2:3" x14ac:dyDescent="0.4">
      <c r="B5503" s="248"/>
      <c r="C5503" s="243"/>
    </row>
    <row r="5504" spans="2:3" x14ac:dyDescent="0.4">
      <c r="B5504" s="248"/>
      <c r="C5504" s="243"/>
    </row>
    <row r="5505" spans="2:3" x14ac:dyDescent="0.4">
      <c r="B5505" s="248"/>
      <c r="C5505" s="243"/>
    </row>
    <row r="5506" spans="2:3" x14ac:dyDescent="0.4">
      <c r="B5506" s="248"/>
      <c r="C5506" s="243"/>
    </row>
    <row r="5507" spans="2:3" x14ac:dyDescent="0.4">
      <c r="B5507" s="248"/>
      <c r="C5507" s="243"/>
    </row>
    <row r="5508" spans="2:3" x14ac:dyDescent="0.4">
      <c r="B5508" s="248"/>
      <c r="C5508" s="243"/>
    </row>
    <row r="5509" spans="2:3" x14ac:dyDescent="0.4">
      <c r="B5509" s="248"/>
      <c r="C5509" s="243"/>
    </row>
    <row r="5510" spans="2:3" x14ac:dyDescent="0.4">
      <c r="B5510" s="248"/>
      <c r="C5510" s="243"/>
    </row>
    <row r="5511" spans="2:3" x14ac:dyDescent="0.4">
      <c r="B5511" s="248"/>
      <c r="C5511" s="243"/>
    </row>
    <row r="5512" spans="2:3" x14ac:dyDescent="0.4">
      <c r="B5512" s="248"/>
      <c r="C5512" s="243"/>
    </row>
    <row r="5513" spans="2:3" x14ac:dyDescent="0.4">
      <c r="B5513" s="248"/>
      <c r="C5513" s="243"/>
    </row>
    <row r="5514" spans="2:3" x14ac:dyDescent="0.4">
      <c r="B5514" s="248"/>
      <c r="C5514" s="243"/>
    </row>
    <row r="5515" spans="2:3" x14ac:dyDescent="0.4">
      <c r="B5515" s="248"/>
      <c r="C5515" s="243"/>
    </row>
    <row r="5516" spans="2:3" x14ac:dyDescent="0.4">
      <c r="B5516" s="248"/>
      <c r="C5516" s="243"/>
    </row>
    <row r="5517" spans="2:3" x14ac:dyDescent="0.4">
      <c r="B5517" s="248"/>
      <c r="C5517" s="243"/>
    </row>
    <row r="5518" spans="2:3" x14ac:dyDescent="0.4">
      <c r="B5518" s="248"/>
      <c r="C5518" s="243"/>
    </row>
    <row r="5519" spans="2:3" x14ac:dyDescent="0.4">
      <c r="B5519" s="248"/>
      <c r="C5519" s="243"/>
    </row>
    <row r="5520" spans="2:3" x14ac:dyDescent="0.4">
      <c r="B5520" s="248"/>
      <c r="C5520" s="243"/>
    </row>
    <row r="5521" spans="2:3" x14ac:dyDescent="0.4">
      <c r="B5521" s="248"/>
      <c r="C5521" s="243"/>
    </row>
    <row r="5522" spans="2:3" x14ac:dyDescent="0.4">
      <c r="B5522" s="248"/>
      <c r="C5522" s="243"/>
    </row>
    <row r="5523" spans="2:3" x14ac:dyDescent="0.4">
      <c r="B5523" s="248"/>
      <c r="C5523" s="243"/>
    </row>
    <row r="5524" spans="2:3" x14ac:dyDescent="0.4">
      <c r="B5524" s="248"/>
      <c r="C5524" s="243"/>
    </row>
    <row r="5525" spans="2:3" x14ac:dyDescent="0.4">
      <c r="B5525" s="248"/>
      <c r="C5525" s="243"/>
    </row>
    <row r="5526" spans="2:3" x14ac:dyDescent="0.4">
      <c r="B5526" s="248"/>
      <c r="C5526" s="243"/>
    </row>
    <row r="5527" spans="2:3" x14ac:dyDescent="0.4">
      <c r="B5527" s="248"/>
      <c r="C5527" s="243"/>
    </row>
    <row r="5528" spans="2:3" x14ac:dyDescent="0.4">
      <c r="B5528" s="248"/>
      <c r="C5528" s="243"/>
    </row>
    <row r="5529" spans="2:3" x14ac:dyDescent="0.4">
      <c r="B5529" s="248"/>
      <c r="C5529" s="243"/>
    </row>
    <row r="5530" spans="2:3" x14ac:dyDescent="0.4">
      <c r="B5530" s="248"/>
      <c r="C5530" s="243"/>
    </row>
    <row r="5531" spans="2:3" x14ac:dyDescent="0.4">
      <c r="B5531" s="248"/>
      <c r="C5531" s="243"/>
    </row>
    <row r="5532" spans="2:3" x14ac:dyDescent="0.4">
      <c r="B5532" s="248"/>
      <c r="C5532" s="243"/>
    </row>
    <row r="5533" spans="2:3" x14ac:dyDescent="0.4">
      <c r="B5533" s="248"/>
      <c r="C5533" s="243"/>
    </row>
    <row r="5534" spans="2:3" x14ac:dyDescent="0.4">
      <c r="B5534" s="248"/>
      <c r="C5534" s="243"/>
    </row>
    <row r="5535" spans="2:3" x14ac:dyDescent="0.4">
      <c r="B5535" s="248"/>
      <c r="C5535" s="243"/>
    </row>
    <row r="5536" spans="2:3" x14ac:dyDescent="0.4">
      <c r="B5536" s="248"/>
      <c r="C5536" s="243"/>
    </row>
    <row r="5537" spans="2:3" x14ac:dyDescent="0.4">
      <c r="B5537" s="248"/>
      <c r="C5537" s="243"/>
    </row>
    <row r="5538" spans="2:3" x14ac:dyDescent="0.4">
      <c r="B5538" s="248"/>
      <c r="C5538" s="243"/>
    </row>
    <row r="5539" spans="2:3" x14ac:dyDescent="0.4">
      <c r="B5539" s="248"/>
      <c r="C5539" s="243"/>
    </row>
    <row r="5540" spans="2:3" x14ac:dyDescent="0.4">
      <c r="B5540" s="248"/>
      <c r="C5540" s="243"/>
    </row>
    <row r="5541" spans="2:3" x14ac:dyDescent="0.4">
      <c r="B5541" s="248"/>
      <c r="C5541" s="243"/>
    </row>
    <row r="5542" spans="2:3" x14ac:dyDescent="0.4">
      <c r="B5542" s="248"/>
      <c r="C5542" s="243"/>
    </row>
    <row r="5543" spans="2:3" x14ac:dyDescent="0.4">
      <c r="B5543" s="248"/>
      <c r="C5543" s="243"/>
    </row>
    <row r="5544" spans="2:3" x14ac:dyDescent="0.4">
      <c r="B5544" s="248"/>
      <c r="C5544" s="243"/>
    </row>
    <row r="5545" spans="2:3" x14ac:dyDescent="0.4">
      <c r="B5545" s="248"/>
      <c r="C5545" s="243"/>
    </row>
    <row r="5546" spans="2:3" x14ac:dyDescent="0.4">
      <c r="B5546" s="248"/>
      <c r="C5546" s="243"/>
    </row>
    <row r="5547" spans="2:3" x14ac:dyDescent="0.4">
      <c r="B5547" s="248"/>
      <c r="C5547" s="243"/>
    </row>
    <row r="5548" spans="2:3" x14ac:dyDescent="0.4">
      <c r="B5548" s="248"/>
      <c r="C5548" s="243"/>
    </row>
    <row r="5549" spans="2:3" x14ac:dyDescent="0.4">
      <c r="B5549" s="248"/>
      <c r="C5549" s="243"/>
    </row>
    <row r="5550" spans="2:3" x14ac:dyDescent="0.4">
      <c r="B5550" s="248"/>
      <c r="C5550" s="243"/>
    </row>
    <row r="5551" spans="2:3" x14ac:dyDescent="0.4">
      <c r="B5551" s="248"/>
      <c r="C5551" s="243"/>
    </row>
    <row r="5552" spans="2:3" x14ac:dyDescent="0.4">
      <c r="B5552" s="248"/>
      <c r="C5552" s="243"/>
    </row>
    <row r="5553" spans="2:3" x14ac:dyDescent="0.4">
      <c r="B5553" s="248"/>
      <c r="C5553" s="243"/>
    </row>
    <row r="5554" spans="2:3" x14ac:dyDescent="0.4">
      <c r="B5554" s="248"/>
      <c r="C5554" s="243"/>
    </row>
    <row r="5555" spans="2:3" x14ac:dyDescent="0.4">
      <c r="B5555" s="248"/>
      <c r="C5555" s="243"/>
    </row>
    <row r="5556" spans="2:3" x14ac:dyDescent="0.4">
      <c r="B5556" s="248"/>
      <c r="C5556" s="243"/>
    </row>
    <row r="5557" spans="2:3" x14ac:dyDescent="0.4">
      <c r="B5557" s="248"/>
      <c r="C5557" s="243"/>
    </row>
    <row r="5558" spans="2:3" x14ac:dyDescent="0.4">
      <c r="B5558" s="248"/>
      <c r="C5558" s="243"/>
    </row>
    <row r="5559" spans="2:3" x14ac:dyDescent="0.4">
      <c r="B5559" s="248"/>
      <c r="C5559" s="243"/>
    </row>
    <row r="5560" spans="2:3" x14ac:dyDescent="0.4">
      <c r="B5560" s="248"/>
      <c r="C5560" s="243"/>
    </row>
    <row r="5561" spans="2:3" x14ac:dyDescent="0.4">
      <c r="B5561" s="248"/>
      <c r="C5561" s="243"/>
    </row>
    <row r="5562" spans="2:3" x14ac:dyDescent="0.4">
      <c r="B5562" s="248"/>
      <c r="C5562" s="243"/>
    </row>
    <row r="5563" spans="2:3" x14ac:dyDescent="0.4">
      <c r="B5563" s="248"/>
      <c r="C5563" s="243"/>
    </row>
    <row r="5564" spans="2:3" x14ac:dyDescent="0.4">
      <c r="B5564" s="248"/>
      <c r="C5564" s="243"/>
    </row>
    <row r="5565" spans="2:3" x14ac:dyDescent="0.4">
      <c r="B5565" s="248"/>
      <c r="C5565" s="243"/>
    </row>
    <row r="5566" spans="2:3" x14ac:dyDescent="0.4">
      <c r="B5566" s="248"/>
      <c r="C5566" s="243"/>
    </row>
    <row r="5567" spans="2:3" x14ac:dyDescent="0.4">
      <c r="B5567" s="248"/>
      <c r="C5567" s="243"/>
    </row>
    <row r="5568" spans="2:3" x14ac:dyDescent="0.4">
      <c r="B5568" s="248"/>
      <c r="C5568" s="243"/>
    </row>
    <row r="5569" spans="2:3" x14ac:dyDescent="0.4">
      <c r="B5569" s="248"/>
      <c r="C5569" s="243"/>
    </row>
    <row r="5570" spans="2:3" x14ac:dyDescent="0.4">
      <c r="B5570" s="248"/>
      <c r="C5570" s="243"/>
    </row>
    <row r="5571" spans="2:3" x14ac:dyDescent="0.4">
      <c r="B5571" s="248"/>
      <c r="C5571" s="243"/>
    </row>
    <row r="5572" spans="2:3" x14ac:dyDescent="0.4">
      <c r="B5572" s="248"/>
      <c r="C5572" s="243"/>
    </row>
    <row r="5573" spans="2:3" x14ac:dyDescent="0.4">
      <c r="B5573" s="248"/>
      <c r="C5573" s="243"/>
    </row>
    <row r="5574" spans="2:3" x14ac:dyDescent="0.4">
      <c r="B5574" s="248"/>
      <c r="C5574" s="243"/>
    </row>
    <row r="5575" spans="2:3" x14ac:dyDescent="0.4">
      <c r="B5575" s="248"/>
      <c r="C5575" s="243"/>
    </row>
    <row r="5576" spans="2:3" x14ac:dyDescent="0.4">
      <c r="B5576" s="248"/>
      <c r="C5576" s="243"/>
    </row>
    <row r="5577" spans="2:3" x14ac:dyDescent="0.4">
      <c r="B5577" s="248"/>
      <c r="C5577" s="243"/>
    </row>
    <row r="5578" spans="2:3" x14ac:dyDescent="0.4">
      <c r="B5578" s="248"/>
      <c r="C5578" s="243"/>
    </row>
    <row r="5579" spans="2:3" x14ac:dyDescent="0.4">
      <c r="B5579" s="248"/>
      <c r="C5579" s="243"/>
    </row>
    <row r="5580" spans="2:3" x14ac:dyDescent="0.4">
      <c r="B5580" s="248"/>
      <c r="C5580" s="243"/>
    </row>
    <row r="5581" spans="2:3" x14ac:dyDescent="0.4">
      <c r="B5581" s="248"/>
      <c r="C5581" s="243"/>
    </row>
    <row r="5582" spans="2:3" x14ac:dyDescent="0.4">
      <c r="B5582" s="248"/>
      <c r="C5582" s="243"/>
    </row>
    <row r="5583" spans="2:3" x14ac:dyDescent="0.4">
      <c r="B5583" s="248"/>
      <c r="C5583" s="243"/>
    </row>
    <row r="5584" spans="2:3" x14ac:dyDescent="0.4">
      <c r="B5584" s="248"/>
      <c r="C5584" s="243"/>
    </row>
    <row r="5585" spans="2:3" x14ac:dyDescent="0.4">
      <c r="B5585" s="248"/>
      <c r="C5585" s="243"/>
    </row>
    <row r="5586" spans="2:3" x14ac:dyDescent="0.4">
      <c r="B5586" s="248"/>
      <c r="C5586" s="243"/>
    </row>
    <row r="5587" spans="2:3" x14ac:dyDescent="0.4">
      <c r="B5587" s="248"/>
      <c r="C5587" s="243"/>
    </row>
    <row r="5588" spans="2:3" x14ac:dyDescent="0.4">
      <c r="B5588" s="248"/>
      <c r="C5588" s="243"/>
    </row>
    <row r="5589" spans="2:3" x14ac:dyDescent="0.4">
      <c r="B5589" s="248"/>
      <c r="C5589" s="243"/>
    </row>
    <row r="5590" spans="2:3" x14ac:dyDescent="0.4">
      <c r="B5590" s="248"/>
      <c r="C5590" s="243"/>
    </row>
    <row r="5591" spans="2:3" x14ac:dyDescent="0.4">
      <c r="B5591" s="248"/>
      <c r="C5591" s="243"/>
    </row>
    <row r="5592" spans="2:3" x14ac:dyDescent="0.4">
      <c r="B5592" s="248"/>
      <c r="C5592" s="243"/>
    </row>
    <row r="5593" spans="2:3" x14ac:dyDescent="0.4">
      <c r="B5593" s="248"/>
      <c r="C5593" s="243"/>
    </row>
    <row r="5594" spans="2:3" x14ac:dyDescent="0.4">
      <c r="B5594" s="248"/>
      <c r="C5594" s="243"/>
    </row>
    <row r="5595" spans="2:3" x14ac:dyDescent="0.4">
      <c r="B5595" s="248"/>
      <c r="C5595" s="243"/>
    </row>
    <row r="5596" spans="2:3" x14ac:dyDescent="0.4">
      <c r="B5596" s="248"/>
      <c r="C5596" s="243"/>
    </row>
    <row r="5597" spans="2:3" x14ac:dyDescent="0.4">
      <c r="B5597" s="248"/>
      <c r="C5597" s="243"/>
    </row>
    <row r="5598" spans="2:3" x14ac:dyDescent="0.4">
      <c r="B5598" s="248"/>
      <c r="C5598" s="243"/>
    </row>
    <row r="5599" spans="2:3" x14ac:dyDescent="0.4">
      <c r="B5599" s="248"/>
      <c r="C5599" s="243"/>
    </row>
    <row r="5600" spans="2:3" x14ac:dyDescent="0.4">
      <c r="B5600" s="248"/>
      <c r="C5600" s="243"/>
    </row>
    <row r="5601" spans="2:3" x14ac:dyDescent="0.4">
      <c r="B5601" s="248"/>
      <c r="C5601" s="243"/>
    </row>
    <row r="5602" spans="2:3" x14ac:dyDescent="0.4">
      <c r="B5602" s="248"/>
      <c r="C5602" s="243"/>
    </row>
    <row r="5603" spans="2:3" x14ac:dyDescent="0.4">
      <c r="B5603" s="248"/>
      <c r="C5603" s="243"/>
    </row>
    <row r="5604" spans="2:3" x14ac:dyDescent="0.4">
      <c r="B5604" s="248"/>
      <c r="C5604" s="243"/>
    </row>
    <row r="5605" spans="2:3" x14ac:dyDescent="0.4">
      <c r="B5605" s="248"/>
      <c r="C5605" s="243"/>
    </row>
    <row r="5606" spans="2:3" x14ac:dyDescent="0.4">
      <c r="B5606" s="248"/>
      <c r="C5606" s="243"/>
    </row>
    <row r="5607" spans="2:3" x14ac:dyDescent="0.4">
      <c r="B5607" s="248"/>
      <c r="C5607" s="243"/>
    </row>
    <row r="5608" spans="2:3" x14ac:dyDescent="0.4">
      <c r="B5608" s="248"/>
      <c r="C5608" s="243"/>
    </row>
    <row r="5609" spans="2:3" x14ac:dyDescent="0.4">
      <c r="B5609" s="248"/>
      <c r="C5609" s="243"/>
    </row>
    <row r="5610" spans="2:3" x14ac:dyDescent="0.4">
      <c r="B5610" s="248"/>
      <c r="C5610" s="243"/>
    </row>
    <row r="5611" spans="2:3" x14ac:dyDescent="0.4">
      <c r="B5611" s="248"/>
      <c r="C5611" s="243"/>
    </row>
    <row r="5612" spans="2:3" x14ac:dyDescent="0.4">
      <c r="B5612" s="248"/>
      <c r="C5612" s="243"/>
    </row>
    <row r="5613" spans="2:3" x14ac:dyDescent="0.4">
      <c r="B5613" s="248"/>
      <c r="C5613" s="243"/>
    </row>
    <row r="5614" spans="2:3" x14ac:dyDescent="0.4">
      <c r="B5614" s="248"/>
      <c r="C5614" s="243"/>
    </row>
    <row r="5615" spans="2:3" x14ac:dyDescent="0.4">
      <c r="B5615" s="248"/>
      <c r="C5615" s="243"/>
    </row>
    <row r="5616" spans="2:3" x14ac:dyDescent="0.4">
      <c r="B5616" s="248"/>
      <c r="C5616" s="243"/>
    </row>
    <row r="5617" spans="2:3" x14ac:dyDescent="0.4">
      <c r="B5617" s="248"/>
      <c r="C5617" s="243"/>
    </row>
    <row r="5618" spans="2:3" x14ac:dyDescent="0.4">
      <c r="B5618" s="248"/>
      <c r="C5618" s="243"/>
    </row>
    <row r="5619" spans="2:3" x14ac:dyDescent="0.4">
      <c r="B5619" s="248"/>
      <c r="C5619" s="243"/>
    </row>
    <row r="5620" spans="2:3" x14ac:dyDescent="0.4">
      <c r="B5620" s="248"/>
      <c r="C5620" s="243"/>
    </row>
    <row r="5621" spans="2:3" x14ac:dyDescent="0.4">
      <c r="B5621" s="248"/>
      <c r="C5621" s="243"/>
    </row>
    <row r="5622" spans="2:3" x14ac:dyDescent="0.4">
      <c r="B5622" s="248"/>
      <c r="C5622" s="243"/>
    </row>
    <row r="5623" spans="2:3" x14ac:dyDescent="0.4">
      <c r="B5623" s="248"/>
      <c r="C5623" s="243"/>
    </row>
    <row r="5624" spans="2:3" x14ac:dyDescent="0.4">
      <c r="B5624" s="248"/>
      <c r="C5624" s="243"/>
    </row>
    <row r="5625" spans="2:3" x14ac:dyDescent="0.4">
      <c r="B5625" s="248"/>
      <c r="C5625" s="243"/>
    </row>
    <row r="5626" spans="2:3" x14ac:dyDescent="0.4">
      <c r="B5626" s="248"/>
      <c r="C5626" s="243"/>
    </row>
    <row r="5627" spans="2:3" x14ac:dyDescent="0.4">
      <c r="B5627" s="248"/>
      <c r="C5627" s="243"/>
    </row>
    <row r="5628" spans="2:3" x14ac:dyDescent="0.4">
      <c r="B5628" s="248"/>
      <c r="C5628" s="243"/>
    </row>
    <row r="5629" spans="2:3" x14ac:dyDescent="0.4">
      <c r="B5629" s="248"/>
      <c r="C5629" s="243"/>
    </row>
    <row r="5630" spans="2:3" x14ac:dyDescent="0.4">
      <c r="B5630" s="248"/>
      <c r="C5630" s="243"/>
    </row>
    <row r="5631" spans="2:3" x14ac:dyDescent="0.4">
      <c r="B5631" s="248"/>
      <c r="C5631" s="243"/>
    </row>
    <row r="5632" spans="2:3" x14ac:dyDescent="0.4">
      <c r="B5632" s="248"/>
      <c r="C5632" s="243"/>
    </row>
    <row r="5633" spans="2:3" x14ac:dyDescent="0.4">
      <c r="B5633" s="248"/>
      <c r="C5633" s="243"/>
    </row>
    <row r="5634" spans="2:3" x14ac:dyDescent="0.4">
      <c r="B5634" s="248"/>
      <c r="C5634" s="243"/>
    </row>
    <row r="5635" spans="2:3" x14ac:dyDescent="0.4">
      <c r="B5635" s="248"/>
      <c r="C5635" s="243"/>
    </row>
    <row r="5636" spans="2:3" x14ac:dyDescent="0.4">
      <c r="B5636" s="248"/>
      <c r="C5636" s="243"/>
    </row>
    <row r="5637" spans="2:3" x14ac:dyDescent="0.4">
      <c r="B5637" s="248"/>
      <c r="C5637" s="243"/>
    </row>
    <row r="5638" spans="2:3" x14ac:dyDescent="0.4">
      <c r="B5638" s="248"/>
      <c r="C5638" s="243"/>
    </row>
    <row r="5639" spans="2:3" x14ac:dyDescent="0.4">
      <c r="B5639" s="248"/>
      <c r="C5639" s="243"/>
    </row>
    <row r="5640" spans="2:3" x14ac:dyDescent="0.4">
      <c r="B5640" s="248"/>
      <c r="C5640" s="243"/>
    </row>
    <row r="5641" spans="2:3" x14ac:dyDescent="0.4">
      <c r="B5641" s="248"/>
      <c r="C5641" s="243"/>
    </row>
    <row r="5642" spans="2:3" x14ac:dyDescent="0.4">
      <c r="B5642" s="248"/>
      <c r="C5642" s="243"/>
    </row>
    <row r="5643" spans="2:3" x14ac:dyDescent="0.4">
      <c r="B5643" s="248"/>
      <c r="C5643" s="243"/>
    </row>
    <row r="5644" spans="2:3" x14ac:dyDescent="0.4">
      <c r="B5644" s="248"/>
      <c r="C5644" s="243"/>
    </row>
    <row r="5645" spans="2:3" x14ac:dyDescent="0.4">
      <c r="B5645" s="248"/>
      <c r="C5645" s="243"/>
    </row>
    <row r="5646" spans="2:3" x14ac:dyDescent="0.4">
      <c r="B5646" s="248"/>
      <c r="C5646" s="243"/>
    </row>
    <row r="5647" spans="2:3" x14ac:dyDescent="0.4">
      <c r="B5647" s="248"/>
      <c r="C5647" s="243"/>
    </row>
    <row r="5648" spans="2:3" x14ac:dyDescent="0.4">
      <c r="B5648" s="248"/>
      <c r="C5648" s="243"/>
    </row>
    <row r="5649" spans="2:3" x14ac:dyDescent="0.4">
      <c r="B5649" s="248"/>
      <c r="C5649" s="243"/>
    </row>
    <row r="5650" spans="2:3" x14ac:dyDescent="0.4">
      <c r="B5650" s="248"/>
      <c r="C5650" s="243"/>
    </row>
    <row r="5651" spans="2:3" x14ac:dyDescent="0.4">
      <c r="B5651" s="248"/>
      <c r="C5651" s="243"/>
    </row>
    <row r="5652" spans="2:3" x14ac:dyDescent="0.4">
      <c r="B5652" s="248"/>
      <c r="C5652" s="243"/>
    </row>
    <row r="5653" spans="2:3" x14ac:dyDescent="0.4">
      <c r="B5653" s="248"/>
      <c r="C5653" s="243"/>
    </row>
    <row r="5654" spans="2:3" x14ac:dyDescent="0.4">
      <c r="B5654" s="248"/>
      <c r="C5654" s="243"/>
    </row>
    <row r="5655" spans="2:3" x14ac:dyDescent="0.4">
      <c r="B5655" s="248"/>
      <c r="C5655" s="243"/>
    </row>
    <row r="5656" spans="2:3" x14ac:dyDescent="0.4">
      <c r="B5656" s="248"/>
      <c r="C5656" s="243"/>
    </row>
    <row r="5657" spans="2:3" x14ac:dyDescent="0.4">
      <c r="B5657" s="248"/>
      <c r="C5657" s="243"/>
    </row>
    <row r="5658" spans="2:3" x14ac:dyDescent="0.4">
      <c r="B5658" s="248"/>
      <c r="C5658" s="243"/>
    </row>
    <row r="5659" spans="2:3" x14ac:dyDescent="0.4">
      <c r="B5659" s="248"/>
      <c r="C5659" s="243"/>
    </row>
    <row r="5660" spans="2:3" x14ac:dyDescent="0.4">
      <c r="B5660" s="248"/>
      <c r="C5660" s="243"/>
    </row>
    <row r="5661" spans="2:3" x14ac:dyDescent="0.4">
      <c r="B5661" s="248"/>
      <c r="C5661" s="243"/>
    </row>
    <row r="5662" spans="2:3" x14ac:dyDescent="0.4">
      <c r="B5662" s="248"/>
      <c r="C5662" s="243"/>
    </row>
    <row r="5663" spans="2:3" x14ac:dyDescent="0.4">
      <c r="B5663" s="248"/>
      <c r="C5663" s="243"/>
    </row>
    <row r="5664" spans="2:3" x14ac:dyDescent="0.4">
      <c r="B5664" s="248"/>
      <c r="C5664" s="243"/>
    </row>
    <row r="5665" spans="2:3" x14ac:dyDescent="0.4">
      <c r="B5665" s="248"/>
      <c r="C5665" s="243"/>
    </row>
    <row r="5666" spans="2:3" x14ac:dyDescent="0.4">
      <c r="B5666" s="248"/>
      <c r="C5666" s="243"/>
    </row>
    <row r="5667" spans="2:3" x14ac:dyDescent="0.4">
      <c r="B5667" s="248"/>
      <c r="C5667" s="243"/>
    </row>
    <row r="5668" spans="2:3" x14ac:dyDescent="0.4">
      <c r="B5668" s="248"/>
      <c r="C5668" s="243"/>
    </row>
    <row r="5669" spans="2:3" x14ac:dyDescent="0.4">
      <c r="B5669" s="248"/>
      <c r="C5669" s="243"/>
    </row>
    <row r="5670" spans="2:3" x14ac:dyDescent="0.4">
      <c r="B5670" s="248"/>
      <c r="C5670" s="243"/>
    </row>
    <row r="5671" spans="2:3" x14ac:dyDescent="0.4">
      <c r="B5671" s="248"/>
      <c r="C5671" s="243"/>
    </row>
    <row r="5672" spans="2:3" x14ac:dyDescent="0.4">
      <c r="B5672" s="248"/>
      <c r="C5672" s="243"/>
    </row>
    <row r="5673" spans="2:3" x14ac:dyDescent="0.4">
      <c r="B5673" s="248"/>
      <c r="C5673" s="243"/>
    </row>
    <row r="5674" spans="2:3" x14ac:dyDescent="0.4">
      <c r="B5674" s="248"/>
      <c r="C5674" s="243"/>
    </row>
    <row r="5675" spans="2:3" x14ac:dyDescent="0.4">
      <c r="B5675" s="248"/>
      <c r="C5675" s="243"/>
    </row>
    <row r="5676" spans="2:3" x14ac:dyDescent="0.4">
      <c r="B5676" s="248"/>
      <c r="C5676" s="243"/>
    </row>
    <row r="5677" spans="2:3" x14ac:dyDescent="0.4">
      <c r="B5677" s="248"/>
      <c r="C5677" s="243"/>
    </row>
    <row r="5678" spans="2:3" x14ac:dyDescent="0.4">
      <c r="B5678" s="248"/>
      <c r="C5678" s="243"/>
    </row>
    <row r="5679" spans="2:3" x14ac:dyDescent="0.4">
      <c r="B5679" s="248"/>
      <c r="C5679" s="243"/>
    </row>
    <row r="5680" spans="2:3" x14ac:dyDescent="0.4">
      <c r="B5680" s="248"/>
      <c r="C5680" s="243"/>
    </row>
    <row r="5681" spans="2:3" x14ac:dyDescent="0.4">
      <c r="B5681" s="248"/>
      <c r="C5681" s="243"/>
    </row>
    <row r="5682" spans="2:3" x14ac:dyDescent="0.4">
      <c r="B5682" s="248"/>
      <c r="C5682" s="243"/>
    </row>
    <row r="5683" spans="2:3" x14ac:dyDescent="0.4">
      <c r="B5683" s="248"/>
      <c r="C5683" s="243"/>
    </row>
    <row r="5684" spans="2:3" x14ac:dyDescent="0.4">
      <c r="B5684" s="248"/>
      <c r="C5684" s="243"/>
    </row>
    <row r="5685" spans="2:3" x14ac:dyDescent="0.4">
      <c r="B5685" s="248"/>
      <c r="C5685" s="243"/>
    </row>
    <row r="5686" spans="2:3" x14ac:dyDescent="0.4">
      <c r="B5686" s="248"/>
      <c r="C5686" s="243"/>
    </row>
    <row r="5687" spans="2:3" x14ac:dyDescent="0.4">
      <c r="B5687" s="248"/>
      <c r="C5687" s="243"/>
    </row>
    <row r="5688" spans="2:3" x14ac:dyDescent="0.4">
      <c r="B5688" s="248"/>
      <c r="C5688" s="243"/>
    </row>
    <row r="5689" spans="2:3" x14ac:dyDescent="0.4">
      <c r="B5689" s="248"/>
      <c r="C5689" s="243"/>
    </row>
    <row r="5690" spans="2:3" x14ac:dyDescent="0.4">
      <c r="B5690" s="248"/>
      <c r="C5690" s="243"/>
    </row>
    <row r="5691" spans="2:3" x14ac:dyDescent="0.4">
      <c r="B5691" s="248"/>
      <c r="C5691" s="243"/>
    </row>
    <row r="5692" spans="2:3" x14ac:dyDescent="0.4">
      <c r="B5692" s="248"/>
      <c r="C5692" s="243"/>
    </row>
    <row r="5693" spans="2:3" x14ac:dyDescent="0.4">
      <c r="B5693" s="248"/>
      <c r="C5693" s="243"/>
    </row>
    <row r="5694" spans="2:3" x14ac:dyDescent="0.4">
      <c r="B5694" s="248"/>
      <c r="C5694" s="243"/>
    </row>
    <row r="5695" spans="2:3" x14ac:dyDescent="0.4">
      <c r="B5695" s="248"/>
      <c r="C5695" s="243"/>
    </row>
    <row r="5696" spans="2:3" x14ac:dyDescent="0.4">
      <c r="B5696" s="248"/>
      <c r="C5696" s="243"/>
    </row>
    <row r="5697" spans="2:3" x14ac:dyDescent="0.4">
      <c r="B5697" s="248"/>
      <c r="C5697" s="243"/>
    </row>
    <row r="5698" spans="2:3" x14ac:dyDescent="0.4">
      <c r="B5698" s="248"/>
      <c r="C5698" s="243"/>
    </row>
    <row r="5699" spans="2:3" x14ac:dyDescent="0.4">
      <c r="B5699" s="248"/>
      <c r="C5699" s="243"/>
    </row>
    <row r="5700" spans="2:3" x14ac:dyDescent="0.4">
      <c r="B5700" s="248"/>
      <c r="C5700" s="243"/>
    </row>
    <row r="5701" spans="2:3" x14ac:dyDescent="0.4">
      <c r="B5701" s="248"/>
      <c r="C5701" s="243"/>
    </row>
    <row r="5702" spans="2:3" x14ac:dyDescent="0.4">
      <c r="B5702" s="248"/>
      <c r="C5702" s="243"/>
    </row>
    <row r="5703" spans="2:3" x14ac:dyDescent="0.4">
      <c r="B5703" s="248"/>
      <c r="C5703" s="243"/>
    </row>
    <row r="5704" spans="2:3" x14ac:dyDescent="0.4">
      <c r="B5704" s="248"/>
      <c r="C5704" s="243"/>
    </row>
    <row r="5705" spans="2:3" x14ac:dyDescent="0.4">
      <c r="B5705" s="248"/>
      <c r="C5705" s="243"/>
    </row>
    <row r="5706" spans="2:3" x14ac:dyDescent="0.4">
      <c r="B5706" s="248"/>
      <c r="C5706" s="243"/>
    </row>
    <row r="5707" spans="2:3" x14ac:dyDescent="0.4">
      <c r="B5707" s="248"/>
      <c r="C5707" s="243"/>
    </row>
    <row r="5708" spans="2:3" x14ac:dyDescent="0.4">
      <c r="B5708" s="248"/>
      <c r="C5708" s="243"/>
    </row>
    <row r="5709" spans="2:3" x14ac:dyDescent="0.4">
      <c r="B5709" s="248"/>
      <c r="C5709" s="243"/>
    </row>
    <row r="5710" spans="2:3" x14ac:dyDescent="0.4">
      <c r="B5710" s="248"/>
      <c r="C5710" s="243"/>
    </row>
    <row r="5711" spans="2:3" x14ac:dyDescent="0.4">
      <c r="B5711" s="248"/>
      <c r="C5711" s="243"/>
    </row>
    <row r="5712" spans="2:3" x14ac:dyDescent="0.4">
      <c r="B5712" s="248"/>
      <c r="C5712" s="243"/>
    </row>
    <row r="5713" spans="2:3" x14ac:dyDescent="0.4">
      <c r="B5713" s="248"/>
      <c r="C5713" s="243"/>
    </row>
    <row r="5714" spans="2:3" x14ac:dyDescent="0.4">
      <c r="B5714" s="248"/>
      <c r="C5714" s="243"/>
    </row>
    <row r="5715" spans="2:3" x14ac:dyDescent="0.4">
      <c r="B5715" s="248"/>
      <c r="C5715" s="243"/>
    </row>
    <row r="5716" spans="2:3" x14ac:dyDescent="0.4">
      <c r="B5716" s="248"/>
      <c r="C5716" s="243"/>
    </row>
    <row r="5717" spans="2:3" x14ac:dyDescent="0.4">
      <c r="B5717" s="248"/>
      <c r="C5717" s="243"/>
    </row>
    <row r="5718" spans="2:3" x14ac:dyDescent="0.4">
      <c r="B5718" s="248"/>
      <c r="C5718" s="243"/>
    </row>
    <row r="5719" spans="2:3" x14ac:dyDescent="0.4">
      <c r="B5719" s="248"/>
      <c r="C5719" s="243"/>
    </row>
    <row r="5720" spans="2:3" x14ac:dyDescent="0.4">
      <c r="B5720" s="248"/>
      <c r="C5720" s="243"/>
    </row>
    <row r="5721" spans="2:3" x14ac:dyDescent="0.4">
      <c r="B5721" s="248"/>
      <c r="C5721" s="243"/>
    </row>
    <row r="5722" spans="2:3" x14ac:dyDescent="0.4">
      <c r="B5722" s="248"/>
      <c r="C5722" s="243"/>
    </row>
    <row r="5723" spans="2:3" x14ac:dyDescent="0.4">
      <c r="B5723" s="248"/>
      <c r="C5723" s="243"/>
    </row>
    <row r="5724" spans="2:3" x14ac:dyDescent="0.4">
      <c r="B5724" s="248"/>
      <c r="C5724" s="243"/>
    </row>
    <row r="5725" spans="2:3" x14ac:dyDescent="0.4">
      <c r="B5725" s="248"/>
      <c r="C5725" s="243"/>
    </row>
    <row r="5726" spans="2:3" x14ac:dyDescent="0.4">
      <c r="B5726" s="248"/>
      <c r="C5726" s="243"/>
    </row>
    <row r="5727" spans="2:3" x14ac:dyDescent="0.4">
      <c r="B5727" s="248"/>
      <c r="C5727" s="243"/>
    </row>
    <row r="5728" spans="2:3" x14ac:dyDescent="0.4">
      <c r="B5728" s="248"/>
      <c r="C5728" s="243"/>
    </row>
    <row r="5729" spans="2:3" x14ac:dyDescent="0.4">
      <c r="B5729" s="248"/>
      <c r="C5729" s="243"/>
    </row>
    <row r="5730" spans="2:3" x14ac:dyDescent="0.4">
      <c r="B5730" s="248"/>
      <c r="C5730" s="243"/>
    </row>
    <row r="5731" spans="2:3" x14ac:dyDescent="0.4">
      <c r="B5731" s="248"/>
      <c r="C5731" s="243"/>
    </row>
    <row r="5732" spans="2:3" x14ac:dyDescent="0.4">
      <c r="B5732" s="248"/>
      <c r="C5732" s="243"/>
    </row>
    <row r="5733" spans="2:3" x14ac:dyDescent="0.4">
      <c r="B5733" s="248"/>
      <c r="C5733" s="243"/>
    </row>
    <row r="5734" spans="2:3" x14ac:dyDescent="0.4">
      <c r="B5734" s="248"/>
      <c r="C5734" s="243"/>
    </row>
    <row r="5735" spans="2:3" x14ac:dyDescent="0.4">
      <c r="B5735" s="248"/>
      <c r="C5735" s="243"/>
    </row>
    <row r="5736" spans="2:3" x14ac:dyDescent="0.4">
      <c r="B5736" s="248"/>
      <c r="C5736" s="243"/>
    </row>
    <row r="5737" spans="2:3" x14ac:dyDescent="0.4">
      <c r="B5737" s="248"/>
      <c r="C5737" s="243"/>
    </row>
    <row r="5738" spans="2:3" x14ac:dyDescent="0.4">
      <c r="B5738" s="248"/>
      <c r="C5738" s="243"/>
    </row>
    <row r="5739" spans="2:3" x14ac:dyDescent="0.4">
      <c r="B5739" s="248"/>
      <c r="C5739" s="243"/>
    </row>
    <row r="5740" spans="2:3" x14ac:dyDescent="0.4">
      <c r="B5740" s="248"/>
      <c r="C5740" s="243"/>
    </row>
    <row r="5741" spans="2:3" x14ac:dyDescent="0.4">
      <c r="B5741" s="248"/>
      <c r="C5741" s="243"/>
    </row>
    <row r="5742" spans="2:3" x14ac:dyDescent="0.4">
      <c r="B5742" s="248"/>
      <c r="C5742" s="243"/>
    </row>
    <row r="5743" spans="2:3" x14ac:dyDescent="0.4">
      <c r="B5743" s="248"/>
      <c r="C5743" s="243"/>
    </row>
    <row r="5744" spans="2:3" x14ac:dyDescent="0.4">
      <c r="B5744" s="248"/>
      <c r="C5744" s="243"/>
    </row>
    <row r="5745" spans="2:3" x14ac:dyDescent="0.4">
      <c r="B5745" s="248"/>
      <c r="C5745" s="243"/>
    </row>
    <row r="5746" spans="2:3" x14ac:dyDescent="0.4">
      <c r="B5746" s="248"/>
      <c r="C5746" s="243"/>
    </row>
    <row r="5747" spans="2:3" x14ac:dyDescent="0.4">
      <c r="B5747" s="248"/>
      <c r="C5747" s="243"/>
    </row>
    <row r="5748" spans="2:3" x14ac:dyDescent="0.4">
      <c r="B5748" s="248"/>
      <c r="C5748" s="243"/>
    </row>
    <row r="5749" spans="2:3" x14ac:dyDescent="0.4">
      <c r="B5749" s="248"/>
      <c r="C5749" s="243"/>
    </row>
    <row r="5750" spans="2:3" x14ac:dyDescent="0.4">
      <c r="B5750" s="248"/>
      <c r="C5750" s="243"/>
    </row>
    <row r="5751" spans="2:3" x14ac:dyDescent="0.4">
      <c r="B5751" s="248"/>
      <c r="C5751" s="243"/>
    </row>
    <row r="5752" spans="2:3" x14ac:dyDescent="0.4">
      <c r="B5752" s="248"/>
      <c r="C5752" s="243"/>
    </row>
    <row r="5753" spans="2:3" x14ac:dyDescent="0.4">
      <c r="B5753" s="248"/>
      <c r="C5753" s="243"/>
    </row>
    <row r="5754" spans="2:3" x14ac:dyDescent="0.4">
      <c r="B5754" s="248"/>
      <c r="C5754" s="243"/>
    </row>
    <row r="5755" spans="2:3" x14ac:dyDescent="0.4">
      <c r="B5755" s="248"/>
      <c r="C5755" s="243"/>
    </row>
    <row r="5756" spans="2:3" x14ac:dyDescent="0.4">
      <c r="B5756" s="248"/>
      <c r="C5756" s="243"/>
    </row>
    <row r="5757" spans="2:3" x14ac:dyDescent="0.4">
      <c r="B5757" s="248"/>
      <c r="C5757" s="243"/>
    </row>
    <row r="5758" spans="2:3" x14ac:dyDescent="0.4">
      <c r="B5758" s="248"/>
      <c r="C5758" s="243"/>
    </row>
    <row r="5759" spans="2:3" x14ac:dyDescent="0.4">
      <c r="B5759" s="248"/>
      <c r="C5759" s="243"/>
    </row>
    <row r="5760" spans="2:3" x14ac:dyDescent="0.4">
      <c r="B5760" s="248"/>
      <c r="C5760" s="243"/>
    </row>
    <row r="5761" spans="2:3" x14ac:dyDescent="0.4">
      <c r="B5761" s="248"/>
      <c r="C5761" s="243"/>
    </row>
    <row r="5762" spans="2:3" x14ac:dyDescent="0.4">
      <c r="B5762" s="248"/>
      <c r="C5762" s="243"/>
    </row>
    <row r="5763" spans="2:3" x14ac:dyDescent="0.4">
      <c r="B5763" s="248"/>
      <c r="C5763" s="243"/>
    </row>
    <row r="5764" spans="2:3" x14ac:dyDescent="0.4">
      <c r="B5764" s="248"/>
      <c r="C5764" s="243"/>
    </row>
    <row r="5765" spans="2:3" x14ac:dyDescent="0.4">
      <c r="B5765" s="248"/>
      <c r="C5765" s="243"/>
    </row>
    <row r="5766" spans="2:3" x14ac:dyDescent="0.4">
      <c r="B5766" s="248"/>
      <c r="C5766" s="243"/>
    </row>
    <row r="5767" spans="2:3" x14ac:dyDescent="0.4">
      <c r="B5767" s="248"/>
      <c r="C5767" s="243"/>
    </row>
    <row r="5768" spans="2:3" x14ac:dyDescent="0.4">
      <c r="B5768" s="248"/>
      <c r="C5768" s="243"/>
    </row>
    <row r="5769" spans="2:3" x14ac:dyDescent="0.4">
      <c r="B5769" s="248"/>
      <c r="C5769" s="243"/>
    </row>
    <row r="5770" spans="2:3" x14ac:dyDescent="0.4">
      <c r="B5770" s="248"/>
      <c r="C5770" s="243"/>
    </row>
    <row r="5771" spans="2:3" x14ac:dyDescent="0.4">
      <c r="B5771" s="248"/>
      <c r="C5771" s="243"/>
    </row>
    <row r="5772" spans="2:3" x14ac:dyDescent="0.4">
      <c r="B5772" s="248"/>
      <c r="C5772" s="243"/>
    </row>
    <row r="5773" spans="2:3" x14ac:dyDescent="0.4">
      <c r="B5773" s="248"/>
      <c r="C5773" s="243"/>
    </row>
    <row r="5774" spans="2:3" x14ac:dyDescent="0.4">
      <c r="B5774" s="248"/>
      <c r="C5774" s="243"/>
    </row>
    <row r="5775" spans="2:3" x14ac:dyDescent="0.4">
      <c r="B5775" s="248"/>
      <c r="C5775" s="243"/>
    </row>
    <row r="5776" spans="2:3" x14ac:dyDescent="0.4">
      <c r="B5776" s="248"/>
      <c r="C5776" s="243"/>
    </row>
    <row r="5777" spans="2:3" x14ac:dyDescent="0.4">
      <c r="B5777" s="248"/>
      <c r="C5777" s="243"/>
    </row>
    <row r="5778" spans="2:3" x14ac:dyDescent="0.4">
      <c r="B5778" s="248"/>
      <c r="C5778" s="243"/>
    </row>
    <row r="5779" spans="2:3" x14ac:dyDescent="0.4">
      <c r="B5779" s="248"/>
      <c r="C5779" s="243"/>
    </row>
    <row r="5780" spans="2:3" x14ac:dyDescent="0.4">
      <c r="B5780" s="248"/>
      <c r="C5780" s="243"/>
    </row>
    <row r="5781" spans="2:3" x14ac:dyDescent="0.4">
      <c r="B5781" s="248"/>
      <c r="C5781" s="243"/>
    </row>
    <row r="5782" spans="2:3" x14ac:dyDescent="0.4">
      <c r="B5782" s="248"/>
      <c r="C5782" s="243"/>
    </row>
    <row r="5783" spans="2:3" x14ac:dyDescent="0.4">
      <c r="B5783" s="248"/>
      <c r="C5783" s="243"/>
    </row>
    <row r="5784" spans="2:3" x14ac:dyDescent="0.4">
      <c r="B5784" s="248"/>
      <c r="C5784" s="243"/>
    </row>
    <row r="5785" spans="2:3" x14ac:dyDescent="0.4">
      <c r="B5785" s="248"/>
      <c r="C5785" s="243"/>
    </row>
    <row r="5786" spans="2:3" x14ac:dyDescent="0.4">
      <c r="B5786" s="248"/>
      <c r="C5786" s="243"/>
    </row>
    <row r="5787" spans="2:3" x14ac:dyDescent="0.4">
      <c r="B5787" s="248"/>
      <c r="C5787" s="243"/>
    </row>
    <row r="5788" spans="2:3" x14ac:dyDescent="0.4">
      <c r="B5788" s="248"/>
      <c r="C5788" s="243"/>
    </row>
    <row r="5789" spans="2:3" x14ac:dyDescent="0.4">
      <c r="B5789" s="248"/>
      <c r="C5789" s="243"/>
    </row>
    <row r="5790" spans="2:3" x14ac:dyDescent="0.4">
      <c r="B5790" s="248"/>
      <c r="C5790" s="243"/>
    </row>
    <row r="5791" spans="2:3" x14ac:dyDescent="0.4">
      <c r="B5791" s="248"/>
      <c r="C5791" s="243"/>
    </row>
    <row r="5792" spans="2:3" x14ac:dyDescent="0.4">
      <c r="B5792" s="248"/>
      <c r="C5792" s="243"/>
    </row>
    <row r="5793" spans="2:3" x14ac:dyDescent="0.4">
      <c r="B5793" s="248"/>
      <c r="C5793" s="243"/>
    </row>
    <row r="5794" spans="2:3" x14ac:dyDescent="0.4">
      <c r="B5794" s="248"/>
      <c r="C5794" s="243"/>
    </row>
    <row r="5795" spans="2:3" x14ac:dyDescent="0.4">
      <c r="B5795" s="248"/>
      <c r="C5795" s="243"/>
    </row>
    <row r="5796" spans="2:3" x14ac:dyDescent="0.4">
      <c r="B5796" s="248"/>
      <c r="C5796" s="243"/>
    </row>
    <row r="5797" spans="2:3" x14ac:dyDescent="0.4">
      <c r="B5797" s="248"/>
      <c r="C5797" s="243"/>
    </row>
    <row r="5798" spans="2:3" x14ac:dyDescent="0.4">
      <c r="B5798" s="248"/>
      <c r="C5798" s="243"/>
    </row>
    <row r="5799" spans="2:3" x14ac:dyDescent="0.4">
      <c r="B5799" s="248"/>
      <c r="C5799" s="243"/>
    </row>
    <row r="5800" spans="2:3" x14ac:dyDescent="0.4">
      <c r="B5800" s="248"/>
      <c r="C5800" s="243"/>
    </row>
    <row r="5801" spans="2:3" x14ac:dyDescent="0.4">
      <c r="B5801" s="248"/>
      <c r="C5801" s="243"/>
    </row>
    <row r="5802" spans="2:3" x14ac:dyDescent="0.4">
      <c r="B5802" s="248"/>
      <c r="C5802" s="243"/>
    </row>
    <row r="5803" spans="2:3" x14ac:dyDescent="0.4">
      <c r="B5803" s="248"/>
      <c r="C5803" s="243"/>
    </row>
    <row r="5804" spans="2:3" x14ac:dyDescent="0.4">
      <c r="B5804" s="248"/>
      <c r="C5804" s="243"/>
    </row>
    <row r="5805" spans="2:3" x14ac:dyDescent="0.4">
      <c r="B5805" s="248"/>
      <c r="C5805" s="243"/>
    </row>
    <row r="5806" spans="2:3" x14ac:dyDescent="0.4">
      <c r="B5806" s="248"/>
      <c r="C5806" s="243"/>
    </row>
    <row r="5807" spans="2:3" x14ac:dyDescent="0.4">
      <c r="B5807" s="248"/>
      <c r="C5807" s="243"/>
    </row>
    <row r="5808" spans="2:3" x14ac:dyDescent="0.4">
      <c r="B5808" s="248"/>
      <c r="C5808" s="243"/>
    </row>
    <row r="5809" spans="2:3" x14ac:dyDescent="0.4">
      <c r="B5809" s="248"/>
      <c r="C5809" s="243"/>
    </row>
    <row r="5810" spans="2:3" x14ac:dyDescent="0.4">
      <c r="B5810" s="248"/>
      <c r="C5810" s="243"/>
    </row>
    <row r="5811" spans="2:3" x14ac:dyDescent="0.4">
      <c r="B5811" s="248"/>
      <c r="C5811" s="243"/>
    </row>
    <row r="5812" spans="2:3" x14ac:dyDescent="0.4">
      <c r="B5812" s="248"/>
      <c r="C5812" s="243"/>
    </row>
    <row r="5813" spans="2:3" x14ac:dyDescent="0.4">
      <c r="B5813" s="248"/>
      <c r="C5813" s="243"/>
    </row>
    <row r="5814" spans="2:3" x14ac:dyDescent="0.4">
      <c r="B5814" s="248"/>
      <c r="C5814" s="243"/>
    </row>
    <row r="5815" spans="2:3" x14ac:dyDescent="0.4">
      <c r="B5815" s="248"/>
      <c r="C5815" s="243"/>
    </row>
    <row r="5816" spans="2:3" x14ac:dyDescent="0.4">
      <c r="B5816" s="248"/>
      <c r="C5816" s="243"/>
    </row>
    <row r="5817" spans="2:3" x14ac:dyDescent="0.4">
      <c r="B5817" s="248"/>
      <c r="C5817" s="243"/>
    </row>
    <row r="5818" spans="2:3" x14ac:dyDescent="0.4">
      <c r="B5818" s="248"/>
      <c r="C5818" s="243"/>
    </row>
    <row r="5819" spans="2:3" x14ac:dyDescent="0.4">
      <c r="B5819" s="248"/>
      <c r="C5819" s="243"/>
    </row>
    <row r="5820" spans="2:3" x14ac:dyDescent="0.4">
      <c r="B5820" s="248"/>
      <c r="C5820" s="243"/>
    </row>
    <row r="5821" spans="2:3" x14ac:dyDescent="0.4">
      <c r="B5821" s="248"/>
      <c r="C5821" s="243"/>
    </row>
    <row r="5822" spans="2:3" x14ac:dyDescent="0.4">
      <c r="B5822" s="248"/>
      <c r="C5822" s="243"/>
    </row>
    <row r="5823" spans="2:3" x14ac:dyDescent="0.4">
      <c r="B5823" s="248"/>
      <c r="C5823" s="243"/>
    </row>
    <row r="5824" spans="2:3" x14ac:dyDescent="0.4">
      <c r="B5824" s="248"/>
      <c r="C5824" s="243"/>
    </row>
    <row r="5825" spans="2:3" x14ac:dyDescent="0.4">
      <c r="B5825" s="248"/>
      <c r="C5825" s="243"/>
    </row>
    <row r="5826" spans="2:3" x14ac:dyDescent="0.4">
      <c r="B5826" s="248"/>
      <c r="C5826" s="243"/>
    </row>
    <row r="5827" spans="2:3" x14ac:dyDescent="0.4">
      <c r="B5827" s="248"/>
      <c r="C5827" s="243"/>
    </row>
    <row r="5828" spans="2:3" x14ac:dyDescent="0.4">
      <c r="B5828" s="248"/>
      <c r="C5828" s="243"/>
    </row>
    <row r="5829" spans="2:3" x14ac:dyDescent="0.4">
      <c r="B5829" s="248"/>
      <c r="C5829" s="243"/>
    </row>
    <row r="5830" spans="2:3" x14ac:dyDescent="0.4">
      <c r="B5830" s="248"/>
      <c r="C5830" s="243"/>
    </row>
    <row r="5831" spans="2:3" x14ac:dyDescent="0.4">
      <c r="B5831" s="248"/>
      <c r="C5831" s="243"/>
    </row>
    <row r="5832" spans="2:3" x14ac:dyDescent="0.4">
      <c r="B5832" s="248"/>
      <c r="C5832" s="243"/>
    </row>
    <row r="5833" spans="2:3" x14ac:dyDescent="0.4">
      <c r="B5833" s="248"/>
      <c r="C5833" s="243"/>
    </row>
    <row r="5834" spans="2:3" x14ac:dyDescent="0.4">
      <c r="B5834" s="248"/>
      <c r="C5834" s="243"/>
    </row>
    <row r="5835" spans="2:3" x14ac:dyDescent="0.4">
      <c r="B5835" s="248"/>
      <c r="C5835" s="243"/>
    </row>
    <row r="5836" spans="2:3" x14ac:dyDescent="0.4">
      <c r="B5836" s="248"/>
      <c r="C5836" s="243"/>
    </row>
    <row r="5837" spans="2:3" x14ac:dyDescent="0.4">
      <c r="B5837" s="248"/>
      <c r="C5837" s="243"/>
    </row>
    <row r="5838" spans="2:3" x14ac:dyDescent="0.4">
      <c r="B5838" s="248"/>
      <c r="C5838" s="243"/>
    </row>
    <row r="5839" spans="2:3" x14ac:dyDescent="0.4">
      <c r="B5839" s="248"/>
      <c r="C5839" s="243"/>
    </row>
    <row r="5840" spans="2:3" x14ac:dyDescent="0.4">
      <c r="B5840" s="248"/>
      <c r="C5840" s="243"/>
    </row>
    <row r="5841" spans="2:3" x14ac:dyDescent="0.4">
      <c r="B5841" s="248"/>
      <c r="C5841" s="243"/>
    </row>
    <row r="5842" spans="2:3" x14ac:dyDescent="0.4">
      <c r="B5842" s="248"/>
      <c r="C5842" s="243"/>
    </row>
    <row r="5843" spans="2:3" x14ac:dyDescent="0.4">
      <c r="B5843" s="248"/>
      <c r="C5843" s="243"/>
    </row>
    <row r="5844" spans="2:3" x14ac:dyDescent="0.4">
      <c r="B5844" s="248"/>
      <c r="C5844" s="243"/>
    </row>
    <row r="5845" spans="2:3" x14ac:dyDescent="0.4">
      <c r="B5845" s="248"/>
      <c r="C5845" s="243"/>
    </row>
    <row r="5846" spans="2:3" x14ac:dyDescent="0.4">
      <c r="B5846" s="248"/>
      <c r="C5846" s="243"/>
    </row>
    <row r="5847" spans="2:3" x14ac:dyDescent="0.4">
      <c r="B5847" s="248"/>
      <c r="C5847" s="243"/>
    </row>
    <row r="5848" spans="2:3" x14ac:dyDescent="0.4">
      <c r="B5848" s="248"/>
      <c r="C5848" s="243"/>
    </row>
    <row r="5849" spans="2:3" x14ac:dyDescent="0.4">
      <c r="B5849" s="248"/>
      <c r="C5849" s="243"/>
    </row>
    <row r="5850" spans="2:3" x14ac:dyDescent="0.4">
      <c r="B5850" s="248"/>
      <c r="C5850" s="243"/>
    </row>
    <row r="5851" spans="2:3" x14ac:dyDescent="0.4">
      <c r="B5851" s="248"/>
      <c r="C5851" s="243"/>
    </row>
    <row r="5852" spans="2:3" x14ac:dyDescent="0.4">
      <c r="B5852" s="248"/>
      <c r="C5852" s="243"/>
    </row>
    <row r="5853" spans="2:3" x14ac:dyDescent="0.4">
      <c r="B5853" s="248"/>
      <c r="C5853" s="243"/>
    </row>
    <row r="5854" spans="2:3" x14ac:dyDescent="0.4">
      <c r="B5854" s="248"/>
      <c r="C5854" s="243"/>
    </row>
    <row r="5855" spans="2:3" x14ac:dyDescent="0.4">
      <c r="B5855" s="248"/>
      <c r="C5855" s="243"/>
    </row>
    <row r="5856" spans="2:3" x14ac:dyDescent="0.4">
      <c r="B5856" s="248"/>
      <c r="C5856" s="243"/>
    </row>
    <row r="5857" spans="2:3" x14ac:dyDescent="0.4">
      <c r="B5857" s="248"/>
      <c r="C5857" s="243"/>
    </row>
    <row r="5858" spans="2:3" x14ac:dyDescent="0.4">
      <c r="B5858" s="248"/>
      <c r="C5858" s="243"/>
    </row>
    <row r="5859" spans="2:3" x14ac:dyDescent="0.4">
      <c r="B5859" s="248"/>
      <c r="C5859" s="243"/>
    </row>
    <row r="5860" spans="2:3" x14ac:dyDescent="0.4">
      <c r="B5860" s="248"/>
      <c r="C5860" s="243"/>
    </row>
    <row r="5861" spans="2:3" x14ac:dyDescent="0.4">
      <c r="B5861" s="248"/>
      <c r="C5861" s="243"/>
    </row>
    <row r="5862" spans="2:3" x14ac:dyDescent="0.4">
      <c r="B5862" s="248"/>
      <c r="C5862" s="243"/>
    </row>
    <row r="5863" spans="2:3" x14ac:dyDescent="0.4">
      <c r="B5863" s="248"/>
      <c r="C5863" s="243"/>
    </row>
    <row r="5864" spans="2:3" x14ac:dyDescent="0.4">
      <c r="B5864" s="248"/>
      <c r="C5864" s="243"/>
    </row>
    <row r="5865" spans="2:3" x14ac:dyDescent="0.4">
      <c r="B5865" s="248"/>
      <c r="C5865" s="243"/>
    </row>
    <row r="5866" spans="2:3" x14ac:dyDescent="0.4">
      <c r="B5866" s="248"/>
      <c r="C5866" s="243"/>
    </row>
    <row r="5867" spans="2:3" x14ac:dyDescent="0.4">
      <c r="B5867" s="248"/>
      <c r="C5867" s="243"/>
    </row>
    <row r="5868" spans="2:3" x14ac:dyDescent="0.4">
      <c r="B5868" s="248"/>
      <c r="C5868" s="243"/>
    </row>
    <row r="5869" spans="2:3" x14ac:dyDescent="0.4">
      <c r="B5869" s="248"/>
      <c r="C5869" s="243"/>
    </row>
    <row r="5870" spans="2:3" x14ac:dyDescent="0.4">
      <c r="B5870" s="248"/>
      <c r="C5870" s="243"/>
    </row>
    <row r="5871" spans="2:3" x14ac:dyDescent="0.4">
      <c r="B5871" s="248"/>
      <c r="C5871" s="243"/>
    </row>
    <row r="5872" spans="2:3" x14ac:dyDescent="0.4">
      <c r="B5872" s="248"/>
      <c r="C5872" s="243"/>
    </row>
    <row r="5873" spans="2:3" x14ac:dyDescent="0.4">
      <c r="B5873" s="248"/>
      <c r="C5873" s="243"/>
    </row>
    <row r="5874" spans="2:3" x14ac:dyDescent="0.4">
      <c r="B5874" s="248"/>
      <c r="C5874" s="243"/>
    </row>
    <row r="5875" spans="2:3" x14ac:dyDescent="0.4">
      <c r="B5875" s="248"/>
      <c r="C5875" s="243"/>
    </row>
    <row r="5876" spans="2:3" x14ac:dyDescent="0.4">
      <c r="B5876" s="248"/>
      <c r="C5876" s="243"/>
    </row>
    <row r="5877" spans="2:3" x14ac:dyDescent="0.4">
      <c r="B5877" s="248"/>
      <c r="C5877" s="243"/>
    </row>
    <row r="5878" spans="2:3" x14ac:dyDescent="0.4">
      <c r="B5878" s="248"/>
      <c r="C5878" s="243"/>
    </row>
    <row r="5879" spans="2:3" x14ac:dyDescent="0.4">
      <c r="B5879" s="248"/>
      <c r="C5879" s="243"/>
    </row>
    <row r="5880" spans="2:3" x14ac:dyDescent="0.4">
      <c r="B5880" s="248"/>
      <c r="C5880" s="243"/>
    </row>
    <row r="5881" spans="2:3" x14ac:dyDescent="0.4">
      <c r="B5881" s="248"/>
      <c r="C5881" s="243"/>
    </row>
    <row r="5882" spans="2:3" x14ac:dyDescent="0.4">
      <c r="B5882" s="248"/>
      <c r="C5882" s="243"/>
    </row>
    <row r="5883" spans="2:3" x14ac:dyDescent="0.4">
      <c r="B5883" s="248"/>
      <c r="C5883" s="243"/>
    </row>
    <row r="5884" spans="2:3" x14ac:dyDescent="0.4">
      <c r="B5884" s="248"/>
      <c r="C5884" s="243"/>
    </row>
    <row r="5885" spans="2:3" x14ac:dyDescent="0.4">
      <c r="B5885" s="248"/>
      <c r="C5885" s="243"/>
    </row>
    <row r="5886" spans="2:3" x14ac:dyDescent="0.4">
      <c r="B5886" s="248"/>
      <c r="C5886" s="243"/>
    </row>
    <row r="5887" spans="2:3" x14ac:dyDescent="0.4">
      <c r="B5887" s="248"/>
      <c r="C5887" s="243"/>
    </row>
    <row r="5888" spans="2:3" x14ac:dyDescent="0.4">
      <c r="B5888" s="248"/>
      <c r="C5888" s="243"/>
    </row>
    <row r="5889" spans="2:3" x14ac:dyDescent="0.4">
      <c r="B5889" s="248"/>
      <c r="C5889" s="243"/>
    </row>
    <row r="5890" spans="2:3" x14ac:dyDescent="0.4">
      <c r="B5890" s="248"/>
      <c r="C5890" s="243"/>
    </row>
    <row r="5891" spans="2:3" x14ac:dyDescent="0.4">
      <c r="B5891" s="248"/>
      <c r="C5891" s="243"/>
    </row>
    <row r="5892" spans="2:3" x14ac:dyDescent="0.4">
      <c r="B5892" s="248"/>
      <c r="C5892" s="243"/>
    </row>
    <row r="5893" spans="2:3" x14ac:dyDescent="0.4">
      <c r="B5893" s="248"/>
      <c r="C5893" s="243"/>
    </row>
    <row r="5894" spans="2:3" x14ac:dyDescent="0.4">
      <c r="B5894" s="248"/>
      <c r="C5894" s="243"/>
    </row>
    <row r="5895" spans="2:3" x14ac:dyDescent="0.4">
      <c r="B5895" s="248"/>
      <c r="C5895" s="243"/>
    </row>
    <row r="5896" spans="2:3" x14ac:dyDescent="0.4">
      <c r="B5896" s="248"/>
      <c r="C5896" s="243"/>
    </row>
    <row r="5897" spans="2:3" x14ac:dyDescent="0.4">
      <c r="B5897" s="248"/>
      <c r="C5897" s="243"/>
    </row>
    <row r="5898" spans="2:3" x14ac:dyDescent="0.4">
      <c r="B5898" s="248"/>
      <c r="C5898" s="243"/>
    </row>
    <row r="5899" spans="2:3" x14ac:dyDescent="0.4">
      <c r="B5899" s="248"/>
      <c r="C5899" s="243"/>
    </row>
    <row r="5900" spans="2:3" x14ac:dyDescent="0.4">
      <c r="B5900" s="248"/>
      <c r="C5900" s="243"/>
    </row>
    <row r="5901" spans="2:3" x14ac:dyDescent="0.4">
      <c r="B5901" s="248"/>
      <c r="C5901" s="243"/>
    </row>
    <row r="5902" spans="2:3" x14ac:dyDescent="0.4">
      <c r="B5902" s="248"/>
      <c r="C5902" s="243"/>
    </row>
    <row r="5903" spans="2:3" x14ac:dyDescent="0.4">
      <c r="B5903" s="248"/>
      <c r="C5903" s="243"/>
    </row>
    <row r="5904" spans="2:3" x14ac:dyDescent="0.4">
      <c r="B5904" s="248"/>
      <c r="C5904" s="243"/>
    </row>
    <row r="5905" spans="2:3" x14ac:dyDescent="0.4">
      <c r="B5905" s="248"/>
      <c r="C5905" s="243"/>
    </row>
    <row r="5906" spans="2:3" x14ac:dyDescent="0.4">
      <c r="B5906" s="248"/>
      <c r="C5906" s="243"/>
    </row>
    <row r="5907" spans="2:3" x14ac:dyDescent="0.4">
      <c r="B5907" s="248"/>
      <c r="C5907" s="243"/>
    </row>
    <row r="5908" spans="2:3" x14ac:dyDescent="0.4">
      <c r="B5908" s="248"/>
      <c r="C5908" s="243"/>
    </row>
    <row r="5909" spans="2:3" x14ac:dyDescent="0.4">
      <c r="B5909" s="248"/>
      <c r="C5909" s="243"/>
    </row>
    <row r="5910" spans="2:3" x14ac:dyDescent="0.4">
      <c r="B5910" s="248"/>
      <c r="C5910" s="243"/>
    </row>
    <row r="5911" spans="2:3" x14ac:dyDescent="0.4">
      <c r="B5911" s="248"/>
      <c r="C5911" s="243"/>
    </row>
    <row r="5912" spans="2:3" x14ac:dyDescent="0.4">
      <c r="B5912" s="248"/>
      <c r="C5912" s="243"/>
    </row>
    <row r="5913" spans="2:3" x14ac:dyDescent="0.4">
      <c r="B5913" s="248"/>
      <c r="C5913" s="243"/>
    </row>
    <row r="5914" spans="2:3" x14ac:dyDescent="0.4">
      <c r="B5914" s="248"/>
      <c r="C5914" s="243"/>
    </row>
    <row r="5915" spans="2:3" x14ac:dyDescent="0.4">
      <c r="B5915" s="248"/>
      <c r="C5915" s="243"/>
    </row>
    <row r="5916" spans="2:3" x14ac:dyDescent="0.4">
      <c r="B5916" s="248"/>
      <c r="C5916" s="243"/>
    </row>
    <row r="5917" spans="2:3" x14ac:dyDescent="0.4">
      <c r="B5917" s="248"/>
      <c r="C5917" s="243"/>
    </row>
    <row r="5918" spans="2:3" x14ac:dyDescent="0.4">
      <c r="B5918" s="248"/>
      <c r="C5918" s="243"/>
    </row>
    <row r="5919" spans="2:3" x14ac:dyDescent="0.4">
      <c r="B5919" s="248"/>
      <c r="C5919" s="243"/>
    </row>
    <row r="5920" spans="2:3" x14ac:dyDescent="0.4">
      <c r="B5920" s="248"/>
      <c r="C5920" s="243"/>
    </row>
    <row r="5921" spans="2:3" x14ac:dyDescent="0.4">
      <c r="B5921" s="248"/>
      <c r="C5921" s="243"/>
    </row>
    <row r="5922" spans="2:3" x14ac:dyDescent="0.4">
      <c r="B5922" s="248"/>
      <c r="C5922" s="243"/>
    </row>
    <row r="5923" spans="2:3" x14ac:dyDescent="0.4">
      <c r="B5923" s="248"/>
      <c r="C5923" s="243"/>
    </row>
    <row r="5924" spans="2:3" x14ac:dyDescent="0.4">
      <c r="B5924" s="248"/>
      <c r="C5924" s="243"/>
    </row>
    <row r="5925" spans="2:3" x14ac:dyDescent="0.4">
      <c r="B5925" s="248"/>
      <c r="C5925" s="243"/>
    </row>
    <row r="5926" spans="2:3" x14ac:dyDescent="0.4">
      <c r="B5926" s="248"/>
      <c r="C5926" s="243"/>
    </row>
    <row r="5927" spans="2:3" x14ac:dyDescent="0.4">
      <c r="B5927" s="248"/>
      <c r="C5927" s="243"/>
    </row>
    <row r="5928" spans="2:3" x14ac:dyDescent="0.4">
      <c r="B5928" s="248"/>
      <c r="C5928" s="243"/>
    </row>
    <row r="5929" spans="2:3" x14ac:dyDescent="0.4">
      <c r="B5929" s="248"/>
      <c r="C5929" s="243"/>
    </row>
    <row r="5930" spans="2:3" x14ac:dyDescent="0.4">
      <c r="B5930" s="248"/>
      <c r="C5930" s="243"/>
    </row>
    <row r="5931" spans="2:3" x14ac:dyDescent="0.4">
      <c r="B5931" s="248"/>
      <c r="C5931" s="243"/>
    </row>
    <row r="5932" spans="2:3" x14ac:dyDescent="0.4">
      <c r="B5932" s="248"/>
      <c r="C5932" s="243"/>
    </row>
    <row r="5933" spans="2:3" x14ac:dyDescent="0.4">
      <c r="B5933" s="248"/>
      <c r="C5933" s="243"/>
    </row>
    <row r="5934" spans="2:3" x14ac:dyDescent="0.4">
      <c r="B5934" s="248"/>
      <c r="C5934" s="243"/>
    </row>
    <row r="5935" spans="2:3" x14ac:dyDescent="0.4">
      <c r="B5935" s="248"/>
      <c r="C5935" s="243"/>
    </row>
    <row r="5936" spans="2:3" x14ac:dyDescent="0.4">
      <c r="B5936" s="248"/>
      <c r="C5936" s="243"/>
    </row>
    <row r="5937" spans="2:3" x14ac:dyDescent="0.4">
      <c r="B5937" s="248"/>
      <c r="C5937" s="243"/>
    </row>
    <row r="5938" spans="2:3" x14ac:dyDescent="0.4">
      <c r="B5938" s="248"/>
      <c r="C5938" s="243"/>
    </row>
    <row r="5939" spans="2:3" x14ac:dyDescent="0.4">
      <c r="B5939" s="248"/>
      <c r="C5939" s="243"/>
    </row>
    <row r="5940" spans="2:3" x14ac:dyDescent="0.4">
      <c r="B5940" s="248"/>
      <c r="C5940" s="243"/>
    </row>
    <row r="5941" spans="2:3" x14ac:dyDescent="0.4">
      <c r="B5941" s="248"/>
      <c r="C5941" s="243"/>
    </row>
    <row r="5942" spans="2:3" x14ac:dyDescent="0.4">
      <c r="B5942" s="248"/>
      <c r="C5942" s="243"/>
    </row>
    <row r="5943" spans="2:3" x14ac:dyDescent="0.4">
      <c r="B5943" s="248"/>
      <c r="C5943" s="243"/>
    </row>
    <row r="5944" spans="2:3" x14ac:dyDescent="0.4">
      <c r="B5944" s="248"/>
      <c r="C5944" s="243"/>
    </row>
    <row r="5945" spans="2:3" x14ac:dyDescent="0.4">
      <c r="B5945" s="248"/>
      <c r="C5945" s="243"/>
    </row>
    <row r="5946" spans="2:3" x14ac:dyDescent="0.4">
      <c r="B5946" s="248"/>
      <c r="C5946" s="243"/>
    </row>
    <row r="5947" spans="2:3" x14ac:dyDescent="0.4">
      <c r="B5947" s="248"/>
      <c r="C5947" s="243"/>
    </row>
    <row r="5948" spans="2:3" x14ac:dyDescent="0.4">
      <c r="B5948" s="248"/>
      <c r="C5948" s="243"/>
    </row>
    <row r="5949" spans="2:3" x14ac:dyDescent="0.4">
      <c r="B5949" s="248"/>
      <c r="C5949" s="243"/>
    </row>
    <row r="5950" spans="2:3" x14ac:dyDescent="0.4">
      <c r="B5950" s="248"/>
      <c r="C5950" s="243"/>
    </row>
    <row r="5951" spans="2:3" x14ac:dyDescent="0.4">
      <c r="B5951" s="248"/>
      <c r="C5951" s="243"/>
    </row>
    <row r="5952" spans="2:3" x14ac:dyDescent="0.4">
      <c r="B5952" s="248"/>
      <c r="C5952" s="243"/>
    </row>
    <row r="5953" spans="2:3" x14ac:dyDescent="0.4">
      <c r="B5953" s="248"/>
      <c r="C5953" s="243"/>
    </row>
    <row r="5954" spans="2:3" x14ac:dyDescent="0.4">
      <c r="B5954" s="248"/>
      <c r="C5954" s="243"/>
    </row>
    <row r="5955" spans="2:3" x14ac:dyDescent="0.4">
      <c r="B5955" s="248"/>
      <c r="C5955" s="243"/>
    </row>
    <row r="5956" spans="2:3" x14ac:dyDescent="0.4">
      <c r="B5956" s="248"/>
      <c r="C5956" s="243"/>
    </row>
    <row r="5957" spans="2:3" x14ac:dyDescent="0.4">
      <c r="B5957" s="248"/>
      <c r="C5957" s="243"/>
    </row>
    <row r="5958" spans="2:3" x14ac:dyDescent="0.4">
      <c r="B5958" s="248"/>
      <c r="C5958" s="243"/>
    </row>
    <row r="5959" spans="2:3" x14ac:dyDescent="0.4">
      <c r="B5959" s="248"/>
      <c r="C5959" s="243"/>
    </row>
    <row r="5960" spans="2:3" x14ac:dyDescent="0.4">
      <c r="B5960" s="248"/>
      <c r="C5960" s="243"/>
    </row>
    <row r="5961" spans="2:3" x14ac:dyDescent="0.4">
      <c r="B5961" s="248"/>
      <c r="C5961" s="243"/>
    </row>
    <row r="5962" spans="2:3" x14ac:dyDescent="0.4">
      <c r="B5962" s="248"/>
      <c r="C5962" s="243"/>
    </row>
    <row r="5963" spans="2:3" x14ac:dyDescent="0.4">
      <c r="B5963" s="248"/>
      <c r="C5963" s="243"/>
    </row>
    <row r="5964" spans="2:3" x14ac:dyDescent="0.4">
      <c r="B5964" s="248"/>
      <c r="C5964" s="243"/>
    </row>
    <row r="5965" spans="2:3" x14ac:dyDescent="0.4">
      <c r="B5965" s="248"/>
      <c r="C5965" s="243"/>
    </row>
    <row r="5966" spans="2:3" x14ac:dyDescent="0.4">
      <c r="B5966" s="248"/>
      <c r="C5966" s="243"/>
    </row>
    <row r="5967" spans="2:3" x14ac:dyDescent="0.4">
      <c r="B5967" s="248"/>
      <c r="C5967" s="243"/>
    </row>
    <row r="5968" spans="2:3" x14ac:dyDescent="0.4">
      <c r="B5968" s="248"/>
      <c r="C5968" s="243"/>
    </row>
    <row r="5969" spans="2:3" x14ac:dyDescent="0.4">
      <c r="B5969" s="248"/>
      <c r="C5969" s="243"/>
    </row>
    <row r="5970" spans="2:3" x14ac:dyDescent="0.4">
      <c r="B5970" s="248"/>
      <c r="C5970" s="243"/>
    </row>
    <row r="5971" spans="2:3" x14ac:dyDescent="0.4">
      <c r="B5971" s="248"/>
      <c r="C5971" s="243"/>
    </row>
    <row r="5972" spans="2:3" x14ac:dyDescent="0.4">
      <c r="B5972" s="248"/>
      <c r="C5972" s="243"/>
    </row>
    <row r="5973" spans="2:3" x14ac:dyDescent="0.4">
      <c r="B5973" s="248"/>
      <c r="C5973" s="243"/>
    </row>
    <row r="5974" spans="2:3" x14ac:dyDescent="0.4">
      <c r="B5974" s="248"/>
      <c r="C5974" s="243"/>
    </row>
    <row r="5975" spans="2:3" x14ac:dyDescent="0.4">
      <c r="B5975" s="248"/>
      <c r="C5975" s="243"/>
    </row>
    <row r="5976" spans="2:3" x14ac:dyDescent="0.4">
      <c r="B5976" s="248"/>
      <c r="C5976" s="243"/>
    </row>
    <row r="5977" spans="2:3" x14ac:dyDescent="0.4">
      <c r="B5977" s="248"/>
      <c r="C5977" s="243"/>
    </row>
    <row r="5978" spans="2:3" x14ac:dyDescent="0.4">
      <c r="B5978" s="248"/>
      <c r="C5978" s="243"/>
    </row>
    <row r="5979" spans="2:3" x14ac:dyDescent="0.4">
      <c r="B5979" s="248"/>
      <c r="C5979" s="243"/>
    </row>
    <row r="5980" spans="2:3" x14ac:dyDescent="0.4">
      <c r="B5980" s="248"/>
      <c r="C5980" s="243"/>
    </row>
    <row r="5981" spans="2:3" x14ac:dyDescent="0.4">
      <c r="B5981" s="248"/>
      <c r="C5981" s="243"/>
    </row>
    <row r="5982" spans="2:3" x14ac:dyDescent="0.4">
      <c r="B5982" s="248"/>
      <c r="C5982" s="243"/>
    </row>
    <row r="5983" spans="2:3" x14ac:dyDescent="0.4">
      <c r="B5983" s="248"/>
      <c r="C5983" s="243"/>
    </row>
    <row r="5984" spans="2:3" x14ac:dyDescent="0.4">
      <c r="B5984" s="248"/>
      <c r="C5984" s="243"/>
    </row>
    <row r="5985" spans="2:3" x14ac:dyDescent="0.4">
      <c r="B5985" s="248"/>
      <c r="C5985" s="243"/>
    </row>
    <row r="5986" spans="2:3" x14ac:dyDescent="0.4">
      <c r="B5986" s="248"/>
      <c r="C5986" s="243"/>
    </row>
    <row r="5987" spans="2:3" x14ac:dyDescent="0.4">
      <c r="B5987" s="248"/>
      <c r="C5987" s="243"/>
    </row>
    <row r="5988" spans="2:3" x14ac:dyDescent="0.4">
      <c r="B5988" s="248"/>
      <c r="C5988" s="243"/>
    </row>
    <row r="5989" spans="2:3" x14ac:dyDescent="0.4">
      <c r="B5989" s="248"/>
      <c r="C5989" s="243"/>
    </row>
    <row r="5990" spans="2:3" x14ac:dyDescent="0.4">
      <c r="B5990" s="248"/>
      <c r="C5990" s="243"/>
    </row>
    <row r="5991" spans="2:3" x14ac:dyDescent="0.4">
      <c r="B5991" s="248"/>
      <c r="C5991" s="243"/>
    </row>
    <row r="5992" spans="2:3" x14ac:dyDescent="0.4">
      <c r="B5992" s="248"/>
      <c r="C5992" s="243"/>
    </row>
    <row r="5993" spans="2:3" x14ac:dyDescent="0.4">
      <c r="B5993" s="248"/>
      <c r="C5993" s="243"/>
    </row>
    <row r="5994" spans="2:3" x14ac:dyDescent="0.4">
      <c r="B5994" s="248"/>
      <c r="C5994" s="243"/>
    </row>
    <row r="5995" spans="2:3" x14ac:dyDescent="0.4">
      <c r="B5995" s="248"/>
      <c r="C5995" s="243"/>
    </row>
  </sheetData>
  <mergeCells count="3">
    <mergeCell ref="B2:C2"/>
    <mergeCell ref="B3:C3"/>
    <mergeCell ref="B4:C4"/>
  </mergeCells>
  <pageMargins left="0.7" right="0.7" top="0.75" bottom="0.75" header="0.3" footer="0.3"/>
  <pageSetup paperSize="9" scale="97" fitToHeight="0" orientation="portrait" r:id="rId1"/>
  <headerFooter alignWithMargins="0"/>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978F89539D074D9B6B7B0900D349D2" ma:contentTypeVersion="10" ma:contentTypeDescription="Create a new document." ma:contentTypeScope="" ma:versionID="93c1e7dd55228670a616aa8109153905">
  <xsd:schema xmlns:xsd="http://www.w3.org/2001/XMLSchema" xmlns:xs="http://www.w3.org/2001/XMLSchema" xmlns:p="http://schemas.microsoft.com/office/2006/metadata/properties" xmlns:ns3="4a2b4fa1-8c69-46cf-84e2-c368053cfbc4" xmlns:ns4="35def567-5f04-4515-89b4-0f5dd906a412" targetNamespace="http://schemas.microsoft.com/office/2006/metadata/properties" ma:root="true" ma:fieldsID="45f46f420b7da020551077c9c4fe82ad" ns3:_="" ns4:_="">
    <xsd:import namespace="4a2b4fa1-8c69-46cf-84e2-c368053cfbc4"/>
    <xsd:import namespace="35def567-5f04-4515-89b4-0f5dd906a41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2b4fa1-8c69-46cf-84e2-c368053cfb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def567-5f04-4515-89b4-0f5dd906a41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89CA95-8E63-4D94-91F8-6210329CEC68}">
  <ds:schemaRefs>
    <ds:schemaRef ds:uri="http://purl.org/dc/elements/1.1/"/>
    <ds:schemaRef ds:uri="http://purl.org/dc/dcmitype/"/>
    <ds:schemaRef ds:uri="http://schemas.microsoft.com/office/2006/metadata/properties"/>
    <ds:schemaRef ds:uri="http://schemas.openxmlformats.org/package/2006/metadata/core-properties"/>
    <ds:schemaRef ds:uri="http://purl.org/dc/terms/"/>
    <ds:schemaRef ds:uri="4a2b4fa1-8c69-46cf-84e2-c368053cfbc4"/>
    <ds:schemaRef ds:uri="35def567-5f04-4515-89b4-0f5dd906a412"/>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B65ED9D-9AE5-4FD1-84FB-92FEF36EAAFC}">
  <ds:schemaRefs>
    <ds:schemaRef ds:uri="http://schemas.microsoft.com/sharepoint/v3/contenttype/forms"/>
  </ds:schemaRefs>
</ds:datastoreItem>
</file>

<file path=customXml/itemProps3.xml><?xml version="1.0" encoding="utf-8"?>
<ds:datastoreItem xmlns:ds="http://schemas.openxmlformats.org/officeDocument/2006/customXml" ds:itemID="{00E195FC-E281-4FD9-BBB1-6FF401BEA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2b4fa1-8c69-46cf-84e2-c368053cfbc4"/>
    <ds:schemaRef ds:uri="35def567-5f04-4515-89b4-0f5dd906a4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Funding Elements</vt:lpstr>
      <vt:lpstr>Aims</vt:lpstr>
      <vt:lpstr>Programme</vt:lpstr>
      <vt:lpstr>Glossary</vt:lpstr>
      <vt:lpstr>Comments</vt:lpstr>
      <vt:lpstr>'Funding Elements'!Print_Area</vt:lpstr>
      <vt:lpstr>Aims!Print_Titles</vt:lpstr>
      <vt:lpstr>Programme!Print_Titles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Matt</dc:creator>
  <cp:lastModifiedBy>DOWNES, Sarah</cp:lastModifiedBy>
  <dcterms:created xsi:type="dcterms:W3CDTF">2019-12-16T15:03:12Z</dcterms:created>
  <dcterms:modified xsi:type="dcterms:W3CDTF">2020-01-13T07:47:30Z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feOwner">
    <vt:lpwstr>2;#ESFA|4a323c2c-9aef-47e8-b09b-131faf9bac1c</vt:lpwstr>
  </property>
  <property fmtid="{D5CDD505-2E9C-101B-9397-08002B2CF9AE}" pid="3" name="afedf6f4583d4414b8b49f98bd7a4a38">
    <vt:lpwstr>ESFA|4a323c2c-9aef-47e8-b09b-131faf9bac1c</vt:lpwstr>
  </property>
  <property fmtid="{D5CDD505-2E9C-101B-9397-08002B2CF9AE}" pid="4" name="ContentTypeId">
    <vt:lpwstr>0x01010080978F89539D074D9B6B7B0900D349D2</vt:lpwstr>
  </property>
  <property fmtid="{D5CDD505-2E9C-101B-9397-08002B2CF9AE}" pid="5" name="DfeRights:ProtectiveMarking">
    <vt:lpwstr>3;#Official|0884c477-2e62-47ea-b19c-5af6e91124c5</vt:lpwstr>
  </property>
  <property fmtid="{D5CDD505-2E9C-101B-9397-08002B2CF9AE}" pid="6" name="cf01b81f267a4ae7a066de4ca5a45f7c">
    <vt:lpwstr>Official|0884c477-2e62-47ea-b19c-5af6e91124c5</vt:lpwstr>
  </property>
  <property fmtid="{D5CDD505-2E9C-101B-9397-08002B2CF9AE}" pid="7" name="_dlc_DocIdItemGuid">
    <vt:lpwstr>a7e44695-d299-4049-8580-46aed118bc90</vt:lpwstr>
  </property>
  <property fmtid="{D5CDD505-2E9C-101B-9397-08002B2CF9AE}" pid="8" name="pd0bfabaa6cb47f7bff41b54a8405b46">
    <vt:lpwstr>ESFA|f55057f6-e680-4dd8-a168-9494a8b9b0ae</vt:lpwstr>
  </property>
  <property fmtid="{D5CDD505-2E9C-101B-9397-08002B2CF9AE}" pid="9" name="DfeOrganisationalUnit">
    <vt:lpwstr>1;#ESFA|f55057f6-e680-4dd8-a168-9494a8b9b0ae</vt:lpwstr>
  </property>
  <property fmtid="{D5CDD505-2E9C-101B-9397-08002B2CF9AE}" pid="10" name="Rights:ProtectiveMarking">
    <vt:lpwstr>3;#Official|0884c477-2e62-47ea-b19c-5af6e91124c5</vt:lpwstr>
  </property>
  <property fmtid="{D5CDD505-2E9C-101B-9397-08002B2CF9AE}" pid="11" name="OrganisationalUnit">
    <vt:lpwstr>1;#ESFA|f55057f6-e680-4dd8-a168-9494a8b9b0ae</vt:lpwstr>
  </property>
  <property fmtid="{D5CDD505-2E9C-101B-9397-08002B2CF9AE}" pid="12" name="Owner">
    <vt:lpwstr>2;#ESFA|4a323c2c-9aef-47e8-b09b-131faf9bac1c</vt:lpwstr>
  </property>
  <property fmtid="{D5CDD505-2E9C-101B-9397-08002B2CF9AE}" pid="13" name="DfeSubject">
    <vt:lpwstr/>
  </property>
</Properties>
</file>